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haut\"/>
    </mc:Choice>
  </mc:AlternateContent>
  <xr:revisionPtr revIDLastSave="0" documentId="13_ncr:1_{36FD3C95-8398-489C-979F-46B5FE4148FF}" xr6:coauthVersionLast="47" xr6:coauthVersionMax="47" xr10:uidLastSave="{00000000-0000-0000-0000-000000000000}"/>
  <workbookProtection workbookAlgorithmName="SHA-512" workbookHashValue="nImvMGid+sbinReiOV44xCOEf0t4YxokiDOwZoxNDe5gW/aCRm6/wZiF6qnBO1ecPK+KfxWw4RscJ/XkV64F8Q==" workbookSaltValue="3vrawWkAEnptAebHurJ2kA==" workbookSpinCount="100000" lockStructure="1"/>
  <bookViews>
    <workbookView xWindow="-120" yWindow="-120" windowWidth="29040" windowHeight="15840" tabRatio="927" xr2:uid="{00000000-000D-0000-FFFF-FFFF00000000}"/>
  </bookViews>
  <sheets>
    <sheet name="Basisdaten" sheetId="1" r:id="rId1"/>
    <sheet name="ICD-Liste" sheetId="35" r:id="rId2"/>
    <sheet name="HilfstabelleSD" sheetId="8" state="hidden" r:id="rId3"/>
    <sheet name="HilfstabelleB" sheetId="24" state="hidden" r:id="rId4"/>
    <sheet name="Datenquelle" sheetId="16" state="hidden" r:id="rId5"/>
    <sheet name="Studien Malignes Melanom" sheetId="33" r:id="rId6"/>
    <sheet name="HilfstabelleStudienMM" sheetId="29" state="hidden" r:id="rId7"/>
    <sheet name="Studien andere Tumore" sheetId="36" r:id="rId8"/>
    <sheet name="HilfstabelleStudienT" sheetId="31" state="hidden" r:id="rId9"/>
    <sheet name="SNB-Operateure" sheetId="32" r:id="rId10"/>
    <sheet name="Kennzahlenbogen_(KB)" sheetId="18" r:id="rId11"/>
    <sheet name="Berechnung1" sheetId="11" state="hidden" r:id="rId12"/>
    <sheet name="HilfstabelleKB" sheetId="10" state="hidden" r:id="rId13"/>
    <sheet name="Datendefizite_KB" sheetId="3" r:id="rId14"/>
    <sheet name="Hilfstabelle Datendef KB" sheetId="27" state="hidden" r:id="rId15"/>
    <sheet name="Matrix" sheetId="4" r:id="rId16"/>
    <sheet name="Berechnung2" sheetId="12" state="hidden" r:id="rId17"/>
    <sheet name="Berechnung3" sheetId="25" state="hidden" r:id="rId18"/>
    <sheet name="Datendefizite_Matrix" sheetId="5" r:id="rId19"/>
    <sheet name="HilfstabelleM" sheetId="22" state="hidden" r:id="rId20"/>
    <sheet name="HilfstabelleDM" sheetId="26" state="hidden" r:id="rId21"/>
  </sheets>
  <externalReferences>
    <externalReference r:id="rId22"/>
    <externalReference r:id="rId23"/>
    <externalReference r:id="rId24"/>
  </externalReferences>
  <definedNames>
    <definedName name="_xlnm._FilterDatabase" localSheetId="16" hidden="1">Berechnung2!#REF!</definedName>
    <definedName name="_xlnm._FilterDatabase" localSheetId="4" hidden="1">Datenquelle!$A$71:$J$155</definedName>
    <definedName name="Keine_Zusammenarbeit">Datenquelle!$E$61</definedName>
    <definedName name="KrebsregisterZusammenarbeit">Datenquelle!$E$60:$E$64</definedName>
    <definedName name="myCategory">Datenquelle!#REF!</definedName>
    <definedName name="myItem" localSheetId="6">OFFSET(HilfstabelleStudienMM!myItemList,0,0,COUNTA(HilfstabelleStudienMM!myItemList),1)</definedName>
    <definedName name="myItem" localSheetId="8">OFFSET(HilfstabelleStudienT!myItemList,0,0,COUNTA(HilfstabelleStudienT!myItemList),1)</definedName>
    <definedName name="myItem" localSheetId="1">OFFSET([0]!myItemList,0,0,COUNTA([0]!myItemList),1)</definedName>
    <definedName name="myItem" localSheetId="9">OFFSET([0]!myItemList,0,0,COUNTA([0]!myItemList),1)</definedName>
    <definedName name="myItem" localSheetId="7">OFFSET([0]!myItemList,0,0,COUNTA([0]!myItemList),1)</definedName>
    <definedName name="myItem" localSheetId="5">OFFSET([0]!myItemList,0,0,COUNTA([0]!myItemList),1)</definedName>
    <definedName name="myItem">OFFSET(myItemList,0,0,COUNTA(myItemList),1)</definedName>
    <definedName name="myItemList" localSheetId="6">INDEX([1]Datenquelle!$A$72:$S$92,0,MATCH([1]Datenquelle!$E$109,[1]Datenquelle!$A$71:$S$71,0))</definedName>
    <definedName name="myItemList" localSheetId="8">INDEX([1]Datenquelle!$A$72:$S$92,0,MATCH([1]Datenquelle!$E$109,[1]Datenquelle!$A$71:$S$71,0))</definedName>
    <definedName name="myItemList">INDEX(Datenquelle!#REF!,0,MATCH(Datenquelle!$F$69,Datenquelle!#REF!,0))</definedName>
    <definedName name="_xlnm.Print_Area" localSheetId="0">Basisdaten!$B$1:$R$55</definedName>
    <definedName name="_xlnm.Print_Area" localSheetId="13">OFFSET(Datendefizite_KB!$A$1,0,0,SUMPRODUCT((Datendefizite_KB!$A$14:$A$35&lt;&gt;"")+0)+13,11)</definedName>
    <definedName name="_xlnm.Print_Area" localSheetId="18">Datendefizite_Matrix!$A$1:$G$25</definedName>
    <definedName name="_xlnm.Print_Area" localSheetId="1">'ICD-Liste'!$A$1:$F$75</definedName>
    <definedName name="_xlnm.Print_Area" localSheetId="10">'Kennzahlenbogen_(KB)'!$B$2:$R$86</definedName>
    <definedName name="_xlnm.Print_Area" localSheetId="15">Matrix!$A$1:$AB$49</definedName>
    <definedName name="_xlnm.Print_Area" localSheetId="9">'SNB-Operateure'!$A$1:$I$25</definedName>
    <definedName name="_xlnm.Print_Area" localSheetId="7">'Studien andere Tumore'!$A$1:$G$60</definedName>
    <definedName name="_xlnm.Print_Area" localSheetId="5">'Studien Malignes Melanom'!$A$1:$G$60</definedName>
    <definedName name="_xlnm.Print_Area">'Kennzahlenbogen_(KB)'!$A$1:$R$81</definedName>
    <definedName name="_xlnm.Print_Titles" localSheetId="0">Basisdaten!$1:$5</definedName>
    <definedName name="_xlnm.Print_Titles" localSheetId="13">Datendefizite_KB!$12:$13</definedName>
    <definedName name="_xlnm.Print_Titles" localSheetId="18">Datendefizite_Matrix!$15:$16</definedName>
    <definedName name="_xlnm.Print_Titles" localSheetId="14">'Hilfstabelle Datendef KB'!$1:$1</definedName>
    <definedName name="_xlnm.Print_Titles" localSheetId="10">'Kennzahlenbogen_(KB)'!$6:$7</definedName>
    <definedName name="Tumordokumentation" localSheetId="6">[2]Datenquelle!$B$1:$B$43</definedName>
    <definedName name="Tumordokumentation" localSheetId="8">[2]Datenquelle!$B$1:$B$43</definedName>
    <definedName name="Tumordokumentation">Datenquelle!$B$1:$B$43</definedName>
    <definedName name="Z_AD479C9E_06F7_4C03_8179_295428B49475_.wvu.PrintArea" localSheetId="0" hidden="1">Basisdaten!$A$1:$J$46</definedName>
    <definedName name="Z_AD479C9E_06F7_4C03_8179_295428B49475_.wvu.PrintTitles" localSheetId="13" hidden="1">Datendefizite_KB!$12:$13</definedName>
    <definedName name="Z_AD479C9E_06F7_4C03_8179_295428B49475_.wvu.PrintTitles" localSheetId="18" hidden="1">Datendefizite_Matrix!$15:$16</definedName>
    <definedName name="Z_AD479C9E_06F7_4C03_8179_295428B49475_.wvu.PrintTitles" localSheetId="14" hidden="1">'Hilfstabelle Datendef KB'!$1:$1</definedName>
    <definedName name="Z_AD479C9E_06F7_4C03_8179_295428B49475_.wvu.PrintTitles" localSheetId="10" hidden="1">'Kennzahlenbogen_(KB)'!$6:$7</definedName>
    <definedName name="Z_DAA0C1F4_4D8F_4BD8_91F9_40281B589772_.wvu.PrintArea" localSheetId="0" hidden="1">Basisdaten!$A$1:$J$46</definedName>
    <definedName name="Z_DAA0C1F4_4D8F_4BD8_91F9_40281B589772_.wvu.PrintTitles" localSheetId="13" hidden="1">Datendefizite_KB!$12:$13</definedName>
    <definedName name="Z_DAA0C1F4_4D8F_4BD8_91F9_40281B589772_.wvu.PrintTitles" localSheetId="18" hidden="1">Datendefizite_Matrix!$15:$16</definedName>
    <definedName name="Z_DAA0C1F4_4D8F_4BD8_91F9_40281B589772_.wvu.PrintTitles" localSheetId="14" hidden="1">'Hilfstabelle Datendef KB'!$1:$1</definedName>
    <definedName name="Z_DAA0C1F4_4D8F_4BD8_91F9_40281B589772_.wvu.PrintTitles" localSheetId="10" hidden="1">'Kennzahlenbogen_(KB)'!$6:$7</definedName>
    <definedName name="Z_DAA0C1F4_4D8F_4BD8_91F9_40281B589772_.wvu.Rows" localSheetId="11" hidden="1">Berechnung1!#REF!</definedName>
    <definedName name="ZentrumRegNr" localSheetId="6">[3]Datenquelle!$A$104:$A$181</definedName>
    <definedName name="ZentrumRegNr" localSheetId="8">[3]Datenquelle!$A$104:$A$181</definedName>
    <definedName name="ZentrumRegNr">Datenquelle!$A$72:$A$155</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8" i="18" l="1"/>
  <c r="H22" i="32" l="1"/>
  <c r="H9" i="32" l="1"/>
  <c r="Q61" i="18" l="1"/>
  <c r="R59" i="18" s="1"/>
  <c r="B8" i="25" l="1"/>
  <c r="B7" i="25"/>
  <c r="B6" i="25"/>
  <c r="B5" i="25"/>
  <c r="B4" i="25"/>
  <c r="B3" i="25"/>
  <c r="B2" i="25"/>
  <c r="H29" i="10"/>
  <c r="G29" i="10"/>
  <c r="F29" i="10"/>
  <c r="C29" i="10"/>
  <c r="B29" i="10"/>
  <c r="B28" i="10"/>
  <c r="O86" i="11"/>
  <c r="G25" i="32"/>
  <c r="H10" i="32"/>
  <c r="H11" i="32"/>
  <c r="H12" i="32"/>
  <c r="H13" i="32"/>
  <c r="H14" i="32"/>
  <c r="H15" i="32"/>
  <c r="H16" i="32"/>
  <c r="H17" i="32"/>
  <c r="H18" i="32"/>
  <c r="H19" i="32"/>
  <c r="H20" i="32"/>
  <c r="H21" i="32"/>
  <c r="H23" i="32"/>
  <c r="H24" i="32"/>
  <c r="H8" i="32"/>
  <c r="J61" i="36"/>
  <c r="J60" i="36"/>
  <c r="I60" i="36"/>
  <c r="J59" i="36"/>
  <c r="I59" i="36"/>
  <c r="J58" i="36"/>
  <c r="I58" i="36"/>
  <c r="J57" i="36"/>
  <c r="I57" i="36"/>
  <c r="J56" i="36"/>
  <c r="I56" i="36"/>
  <c r="J55" i="36"/>
  <c r="I55" i="36"/>
  <c r="J54" i="36"/>
  <c r="I54" i="36"/>
  <c r="J53" i="36"/>
  <c r="I53" i="36"/>
  <c r="J52" i="36"/>
  <c r="I52" i="36"/>
  <c r="J51" i="36"/>
  <c r="I51" i="36"/>
  <c r="J50" i="36"/>
  <c r="I50" i="36"/>
  <c r="J49" i="36"/>
  <c r="I49" i="36"/>
  <c r="J48" i="36"/>
  <c r="I48" i="36"/>
  <c r="J47" i="36"/>
  <c r="I47" i="36"/>
  <c r="J46" i="36"/>
  <c r="I46" i="36"/>
  <c r="J45" i="36"/>
  <c r="I45" i="36"/>
  <c r="J44" i="36"/>
  <c r="I44" i="36"/>
  <c r="J43" i="36"/>
  <c r="I43" i="36"/>
  <c r="J42" i="36"/>
  <c r="I42" i="36"/>
  <c r="J41" i="36"/>
  <c r="I41" i="36"/>
  <c r="J40" i="36"/>
  <c r="I40" i="36"/>
  <c r="J39" i="36"/>
  <c r="I39" i="36"/>
  <c r="J38" i="36"/>
  <c r="I38" i="36"/>
  <c r="J37" i="36"/>
  <c r="I37" i="36"/>
  <c r="J36" i="36"/>
  <c r="I36" i="36"/>
  <c r="J35" i="36"/>
  <c r="I35" i="36"/>
  <c r="J34" i="36"/>
  <c r="K34" i="36" s="1"/>
  <c r="A25" i="31" s="1"/>
  <c r="I34" i="36"/>
  <c r="J33" i="36"/>
  <c r="I33" i="36"/>
  <c r="J32" i="36"/>
  <c r="I32" i="36"/>
  <c r="J31" i="36"/>
  <c r="I31" i="36"/>
  <c r="J30" i="36"/>
  <c r="I30" i="36"/>
  <c r="J29" i="36"/>
  <c r="I29" i="36"/>
  <c r="J28" i="36"/>
  <c r="I28" i="36"/>
  <c r="J27" i="36"/>
  <c r="I27" i="36"/>
  <c r="J26" i="36"/>
  <c r="I26" i="36"/>
  <c r="J25" i="36"/>
  <c r="I25" i="36"/>
  <c r="J24" i="36"/>
  <c r="I24" i="36"/>
  <c r="J23" i="36"/>
  <c r="I23" i="36"/>
  <c r="K22" i="36"/>
  <c r="A13" i="31" s="1"/>
  <c r="J22" i="36"/>
  <c r="I22" i="36"/>
  <c r="J21" i="36"/>
  <c r="I21" i="36"/>
  <c r="J20" i="36"/>
  <c r="I20" i="36"/>
  <c r="J19" i="36"/>
  <c r="I19" i="36"/>
  <c r="K18" i="36"/>
  <c r="A9" i="31" s="1"/>
  <c r="J18" i="36"/>
  <c r="I18" i="36"/>
  <c r="J17" i="36"/>
  <c r="I17" i="36"/>
  <c r="J16" i="36"/>
  <c r="I16" i="36"/>
  <c r="J15" i="36"/>
  <c r="I15" i="36"/>
  <c r="J14" i="36"/>
  <c r="I14" i="36"/>
  <c r="J13" i="36"/>
  <c r="K13" i="36" s="1"/>
  <c r="L4" i="31" s="1"/>
  <c r="I13" i="36"/>
  <c r="J12" i="36"/>
  <c r="I12" i="36"/>
  <c r="J11" i="36"/>
  <c r="I11" i="36"/>
  <c r="A2" i="36"/>
  <c r="B2" i="35"/>
  <c r="K57" i="36" l="1"/>
  <c r="L48" i="31" s="1"/>
  <c r="K38" i="36"/>
  <c r="A29" i="31" s="1"/>
  <c r="N9" i="31"/>
  <c r="K9" i="31"/>
  <c r="O9" i="31"/>
  <c r="J9" i="31"/>
  <c r="K27" i="36"/>
  <c r="J18" i="31" s="1"/>
  <c r="O18" i="31"/>
  <c r="K50" i="36"/>
  <c r="A41" i="31" s="1"/>
  <c r="K52" i="36"/>
  <c r="A43" i="31" s="1"/>
  <c r="N13" i="31"/>
  <c r="O13" i="31"/>
  <c r="K13" i="31"/>
  <c r="J13" i="31"/>
  <c r="K25" i="36"/>
  <c r="L16" i="31" s="1"/>
  <c r="K43" i="36"/>
  <c r="J34" i="31" s="1"/>
  <c r="K54" i="36"/>
  <c r="A45" i="31" s="1"/>
  <c r="J4" i="31"/>
  <c r="K4" i="31"/>
  <c r="O4" i="31"/>
  <c r="N4" i="31"/>
  <c r="N25" i="31"/>
  <c r="O25" i="31"/>
  <c r="J25" i="31"/>
  <c r="K25" i="31"/>
  <c r="K36" i="36"/>
  <c r="A27" i="31" s="1"/>
  <c r="N29" i="31"/>
  <c r="J29" i="31"/>
  <c r="K29" i="31"/>
  <c r="K41" i="36"/>
  <c r="L32" i="31" s="1"/>
  <c r="J48" i="31"/>
  <c r="K48" i="31"/>
  <c r="N48" i="31"/>
  <c r="O48" i="31"/>
  <c r="K59" i="36"/>
  <c r="J50" i="31" s="1"/>
  <c r="K12" i="36"/>
  <c r="K3" i="31" s="1"/>
  <c r="H25" i="32"/>
  <c r="K28" i="36"/>
  <c r="L19" i="31" s="1"/>
  <c r="K49" i="36"/>
  <c r="N40" i="31" s="1"/>
  <c r="K17" i="36"/>
  <c r="L8" i="31" s="1"/>
  <c r="K19" i="36"/>
  <c r="J10" i="31" s="1"/>
  <c r="K44" i="36"/>
  <c r="J35" i="31" s="1"/>
  <c r="K46" i="36"/>
  <c r="A37" i="31" s="1"/>
  <c r="K30" i="36"/>
  <c r="O21" i="31" s="1"/>
  <c r="K14" i="36"/>
  <c r="N5" i="31" s="1"/>
  <c r="K35" i="36"/>
  <c r="O26" i="31" s="1"/>
  <c r="K60" i="36"/>
  <c r="A51" i="31" s="1"/>
  <c r="K33" i="36"/>
  <c r="L24" i="31" s="1"/>
  <c r="K51" i="36"/>
  <c r="O42" i="31" s="1"/>
  <c r="K16" i="36"/>
  <c r="O7" i="31" s="1"/>
  <c r="K21" i="36"/>
  <c r="B12" i="31" s="1"/>
  <c r="K23" i="36"/>
  <c r="K14" i="31" s="1"/>
  <c r="K26" i="36"/>
  <c r="A17" i="31" s="1"/>
  <c r="K32" i="36"/>
  <c r="K23" i="31" s="1"/>
  <c r="K37" i="36"/>
  <c r="N28" i="31" s="1"/>
  <c r="K39" i="36"/>
  <c r="J30" i="31" s="1"/>
  <c r="K42" i="36"/>
  <c r="A33" i="31" s="1"/>
  <c r="K48" i="36"/>
  <c r="O39" i="31" s="1"/>
  <c r="K53" i="36"/>
  <c r="N44" i="31" s="1"/>
  <c r="K55" i="36"/>
  <c r="J46" i="31" s="1"/>
  <c r="K58" i="36"/>
  <c r="K49" i="31" s="1"/>
  <c r="B48" i="31"/>
  <c r="B18" i="31"/>
  <c r="B8" i="31"/>
  <c r="B4" i="31"/>
  <c r="L45" i="31"/>
  <c r="L41" i="31"/>
  <c r="L29" i="31"/>
  <c r="L25" i="31"/>
  <c r="L17" i="31"/>
  <c r="L13" i="31"/>
  <c r="L9" i="31"/>
  <c r="K20" i="36"/>
  <c r="O11" i="31" s="1"/>
  <c r="A48" i="31"/>
  <c r="A46" i="31"/>
  <c r="A34" i="31"/>
  <c r="A18" i="31"/>
  <c r="A16" i="31"/>
  <c r="A14" i="31"/>
  <c r="A4" i="31"/>
  <c r="L50" i="31"/>
  <c r="L34" i="31"/>
  <c r="L18" i="31"/>
  <c r="L14" i="31"/>
  <c r="K15" i="36"/>
  <c r="N6" i="31" s="1"/>
  <c r="K24" i="36"/>
  <c r="O15" i="31" s="1"/>
  <c r="K29" i="36"/>
  <c r="L20" i="31" s="1"/>
  <c r="K31" i="36"/>
  <c r="B22" i="31" s="1"/>
  <c r="K40" i="36"/>
  <c r="K31" i="31" s="1"/>
  <c r="K45" i="36"/>
  <c r="L36" i="31" s="1"/>
  <c r="K47" i="36"/>
  <c r="N38" i="31" s="1"/>
  <c r="K56" i="36"/>
  <c r="A47" i="31" s="1"/>
  <c r="B45" i="31"/>
  <c r="B39" i="31"/>
  <c r="B29" i="31"/>
  <c r="B27" i="31"/>
  <c r="B25" i="31"/>
  <c r="B15" i="31"/>
  <c r="B13" i="31"/>
  <c r="B9" i="31"/>
  <c r="L27" i="31"/>
  <c r="K11" i="36"/>
  <c r="B2" i="31" s="1"/>
  <c r="J61" i="33"/>
  <c r="I12" i="33"/>
  <c r="J12" i="33"/>
  <c r="I13" i="33"/>
  <c r="J13" i="33"/>
  <c r="I14" i="33"/>
  <c r="J14" i="33"/>
  <c r="I15" i="33"/>
  <c r="J15" i="33"/>
  <c r="I16" i="33"/>
  <c r="J16" i="33"/>
  <c r="K16" i="33"/>
  <c r="I17" i="33"/>
  <c r="J17" i="33"/>
  <c r="I18" i="33"/>
  <c r="J18" i="33"/>
  <c r="I19" i="33"/>
  <c r="J19" i="33"/>
  <c r="I20" i="33"/>
  <c r="J20" i="33"/>
  <c r="I21" i="33"/>
  <c r="J21" i="33"/>
  <c r="I22" i="33"/>
  <c r="J22" i="33"/>
  <c r="I23" i="33"/>
  <c r="K23" i="33" s="1"/>
  <c r="J23" i="33"/>
  <c r="I24" i="33"/>
  <c r="J24" i="33"/>
  <c r="I25" i="33"/>
  <c r="J25" i="33"/>
  <c r="I26" i="33"/>
  <c r="J26" i="33"/>
  <c r="I27" i="33"/>
  <c r="J27" i="33"/>
  <c r="I28" i="33"/>
  <c r="J28" i="33"/>
  <c r="I29" i="33"/>
  <c r="J29" i="33"/>
  <c r="I30" i="33"/>
  <c r="J30" i="33"/>
  <c r="I31" i="33"/>
  <c r="K31" i="33" s="1"/>
  <c r="L22" i="29" s="1"/>
  <c r="J31" i="33"/>
  <c r="I32" i="33"/>
  <c r="J32" i="33"/>
  <c r="I33" i="33"/>
  <c r="K33" i="33" s="1"/>
  <c r="J33" i="33"/>
  <c r="I34" i="33"/>
  <c r="J34" i="33"/>
  <c r="I35" i="33"/>
  <c r="K35" i="33" s="1"/>
  <c r="J35" i="33"/>
  <c r="I36" i="33"/>
  <c r="J36" i="33"/>
  <c r="I37" i="33"/>
  <c r="J37" i="33"/>
  <c r="I38" i="33"/>
  <c r="J38" i="33"/>
  <c r="I39" i="33"/>
  <c r="J39" i="33"/>
  <c r="I40" i="33"/>
  <c r="J40" i="33"/>
  <c r="I41" i="33"/>
  <c r="K41" i="33" s="1"/>
  <c r="J41" i="33"/>
  <c r="I42" i="33"/>
  <c r="J42" i="33"/>
  <c r="I43" i="33"/>
  <c r="J43" i="33"/>
  <c r="I44" i="33"/>
  <c r="J44" i="33"/>
  <c r="I45" i="33"/>
  <c r="J45" i="33"/>
  <c r="I46" i="33"/>
  <c r="J46" i="33"/>
  <c r="I47" i="33"/>
  <c r="K47" i="33" s="1"/>
  <c r="A38" i="29" s="1"/>
  <c r="J47" i="33"/>
  <c r="I48" i="33"/>
  <c r="J48" i="33"/>
  <c r="I49" i="33"/>
  <c r="J49" i="33"/>
  <c r="I50" i="33"/>
  <c r="J50" i="33"/>
  <c r="I51" i="33"/>
  <c r="J51" i="33"/>
  <c r="I52" i="33"/>
  <c r="J52" i="33"/>
  <c r="I53" i="33"/>
  <c r="J53" i="33"/>
  <c r="I54" i="33"/>
  <c r="J54" i="33"/>
  <c r="I55" i="33"/>
  <c r="K55" i="33" s="1"/>
  <c r="J55" i="33"/>
  <c r="I56" i="33"/>
  <c r="J56" i="33"/>
  <c r="I57" i="33"/>
  <c r="J57" i="33"/>
  <c r="I58" i="33"/>
  <c r="J58" i="33"/>
  <c r="I59" i="33"/>
  <c r="J59" i="33"/>
  <c r="I60" i="33"/>
  <c r="J60" i="33"/>
  <c r="J11" i="33"/>
  <c r="I11" i="33"/>
  <c r="A2" i="33"/>
  <c r="O27" i="31" l="1"/>
  <c r="K34" i="31"/>
  <c r="J41" i="31"/>
  <c r="K18" i="31"/>
  <c r="L46" i="31"/>
  <c r="B24" i="31"/>
  <c r="N18" i="31"/>
  <c r="J27" i="31"/>
  <c r="N34" i="31"/>
  <c r="K19" i="33"/>
  <c r="B46" i="31"/>
  <c r="B49" i="31"/>
  <c r="L47" i="31"/>
  <c r="B41" i="31"/>
  <c r="L49" i="31"/>
  <c r="K43" i="31"/>
  <c r="O49" i="31"/>
  <c r="L43" i="31"/>
  <c r="B17" i="31"/>
  <c r="B31" i="31"/>
  <c r="B43" i="31"/>
  <c r="O17" i="31"/>
  <c r="J43" i="31"/>
  <c r="K41" i="31"/>
  <c r="J33" i="31"/>
  <c r="B33" i="31"/>
  <c r="O30" i="31"/>
  <c r="N43" i="31"/>
  <c r="O41" i="31"/>
  <c r="N3" i="31"/>
  <c r="A3" i="31"/>
  <c r="N42" i="31"/>
  <c r="K22" i="31"/>
  <c r="L31" i="31"/>
  <c r="B47" i="31"/>
  <c r="L30" i="31"/>
  <c r="A30" i="31"/>
  <c r="L33" i="31"/>
  <c r="B34" i="31"/>
  <c r="B50" i="31"/>
  <c r="B5" i="31"/>
  <c r="B10" i="31"/>
  <c r="O50" i="31"/>
  <c r="N46" i="31"/>
  <c r="O29" i="31"/>
  <c r="N27" i="31"/>
  <c r="K6" i="31"/>
  <c r="K40" i="31"/>
  <c r="O34" i="31"/>
  <c r="N45" i="31"/>
  <c r="N41" i="31"/>
  <c r="O47" i="31"/>
  <c r="N20" i="31"/>
  <c r="N12" i="31"/>
  <c r="N50" i="31"/>
  <c r="A50" i="31"/>
  <c r="B40" i="31"/>
  <c r="A42" i="31"/>
  <c r="B51" i="31"/>
  <c r="A5" i="31"/>
  <c r="K50" i="31"/>
  <c r="O38" i="31"/>
  <c r="N11" i="31"/>
  <c r="O31" i="31"/>
  <c r="O10" i="31"/>
  <c r="A40" i="31"/>
  <c r="L42" i="31"/>
  <c r="L51" i="31"/>
  <c r="L5" i="31"/>
  <c r="K21" i="31"/>
  <c r="O44" i="31"/>
  <c r="J14" i="31"/>
  <c r="K51" i="31"/>
  <c r="K28" i="31"/>
  <c r="K5" i="31"/>
  <c r="B36" i="31"/>
  <c r="O23" i="31"/>
  <c r="N16" i="31"/>
  <c r="L7" i="31"/>
  <c r="B7" i="31"/>
  <c r="A6" i="31"/>
  <c r="B14" i="31"/>
  <c r="B30" i="31"/>
  <c r="B37" i="31"/>
  <c r="A15" i="31"/>
  <c r="L40" i="31"/>
  <c r="K46" i="31"/>
  <c r="N23" i="31"/>
  <c r="N21" i="31"/>
  <c r="N19" i="31"/>
  <c r="N17" i="31"/>
  <c r="N15" i="31"/>
  <c r="J8" i="31"/>
  <c r="J6" i="31"/>
  <c r="N39" i="31"/>
  <c r="K44" i="31"/>
  <c r="K42" i="31"/>
  <c r="O40" i="31"/>
  <c r="K38" i="31"/>
  <c r="K36" i="31"/>
  <c r="O32" i="31"/>
  <c r="N30" i="31"/>
  <c r="K11" i="31"/>
  <c r="O14" i="31"/>
  <c r="J7" i="31"/>
  <c r="J3" i="31"/>
  <c r="J45" i="31"/>
  <c r="N35" i="31"/>
  <c r="N31" i="31"/>
  <c r="N51" i="31"/>
  <c r="N49" i="31"/>
  <c r="N47" i="31"/>
  <c r="O28" i="31"/>
  <c r="K26" i="31"/>
  <c r="K24" i="31"/>
  <c r="O22" i="31"/>
  <c r="K20" i="31"/>
  <c r="K16" i="31"/>
  <c r="J5" i="31"/>
  <c r="K37" i="31"/>
  <c r="O33" i="31"/>
  <c r="O12" i="31"/>
  <c r="N10" i="31"/>
  <c r="K15" i="31"/>
  <c r="O8" i="31"/>
  <c r="K39" i="31"/>
  <c r="N36" i="31"/>
  <c r="N7" i="31"/>
  <c r="O35" i="31"/>
  <c r="N26" i="31"/>
  <c r="O24" i="31"/>
  <c r="J37" i="31"/>
  <c r="B23" i="31"/>
  <c r="A8" i="31"/>
  <c r="B16" i="31"/>
  <c r="B32" i="31"/>
  <c r="A35" i="31"/>
  <c r="B35" i="31"/>
  <c r="O46" i="31"/>
  <c r="J23" i="31"/>
  <c r="J21" i="31"/>
  <c r="J19" i="31"/>
  <c r="K17" i="31"/>
  <c r="J15" i="31"/>
  <c r="N8" i="31"/>
  <c r="O6" i="31"/>
  <c r="J39" i="31"/>
  <c r="J44" i="31"/>
  <c r="J42" i="31"/>
  <c r="J40" i="31"/>
  <c r="J38" i="31"/>
  <c r="J36" i="31"/>
  <c r="K32" i="31"/>
  <c r="K30" i="31"/>
  <c r="J11" i="31"/>
  <c r="N14" i="31"/>
  <c r="K7" i="31"/>
  <c r="O3" i="31"/>
  <c r="O45" i="31"/>
  <c r="K35" i="31"/>
  <c r="J31" i="31"/>
  <c r="J51" i="31"/>
  <c r="J49" i="31"/>
  <c r="K47" i="31"/>
  <c r="J28" i="31"/>
  <c r="J26" i="31"/>
  <c r="J24" i="31"/>
  <c r="J22" i="31"/>
  <c r="J20" i="31"/>
  <c r="O16" i="31"/>
  <c r="O5" i="31"/>
  <c r="O37" i="31"/>
  <c r="K33" i="31"/>
  <c r="K12" i="31"/>
  <c r="K10" i="31"/>
  <c r="O19" i="31"/>
  <c r="N32" i="31"/>
  <c r="L15" i="31"/>
  <c r="L39" i="31"/>
  <c r="L23" i="31"/>
  <c r="A32" i="31"/>
  <c r="L37" i="31"/>
  <c r="L35" i="31"/>
  <c r="A19" i="31"/>
  <c r="K27" i="31"/>
  <c r="K19" i="31"/>
  <c r="J17" i="31"/>
  <c r="K8" i="31"/>
  <c r="O36" i="31"/>
  <c r="J32" i="31"/>
  <c r="K45" i="31"/>
  <c r="O43" i="31"/>
  <c r="O51" i="31"/>
  <c r="J47" i="31"/>
  <c r="N24" i="31"/>
  <c r="N22" i="31"/>
  <c r="O20" i="31"/>
  <c r="J16" i="31"/>
  <c r="N37" i="31"/>
  <c r="N33" i="31"/>
  <c r="J12" i="31"/>
  <c r="K2" i="31"/>
  <c r="N2" i="31"/>
  <c r="J2" i="31"/>
  <c r="O2" i="31"/>
  <c r="K12" i="33"/>
  <c r="B3" i="29" s="1"/>
  <c r="K17" i="33"/>
  <c r="N8" i="29" s="1"/>
  <c r="K56" i="33"/>
  <c r="N47" i="29" s="1"/>
  <c r="K48" i="33"/>
  <c r="N39" i="29" s="1"/>
  <c r="K44" i="33"/>
  <c r="J35" i="29" s="1"/>
  <c r="K42" i="33"/>
  <c r="A33" i="29" s="1"/>
  <c r="K34" i="33"/>
  <c r="K25" i="29" s="1"/>
  <c r="K28" i="33"/>
  <c r="B19" i="29" s="1"/>
  <c r="K26" i="33"/>
  <c r="O17" i="29" s="1"/>
  <c r="K20" i="33"/>
  <c r="A11" i="29" s="1"/>
  <c r="K30" i="33"/>
  <c r="A21" i="29" s="1"/>
  <c r="K22" i="33"/>
  <c r="A13" i="29" s="1"/>
  <c r="K59" i="33"/>
  <c r="N50" i="29" s="1"/>
  <c r="N46" i="29"/>
  <c r="J46" i="29"/>
  <c r="O46" i="29"/>
  <c r="K46" i="29"/>
  <c r="K51" i="33"/>
  <c r="J42" i="29" s="1"/>
  <c r="N35" i="29"/>
  <c r="K32" i="29"/>
  <c r="N32" i="29"/>
  <c r="J32" i="29"/>
  <c r="O32" i="29"/>
  <c r="O24" i="29"/>
  <c r="N24" i="29"/>
  <c r="J24" i="29"/>
  <c r="K24" i="29"/>
  <c r="K19" i="29"/>
  <c r="K21" i="33"/>
  <c r="A12" i="29" s="1"/>
  <c r="O10" i="29"/>
  <c r="K10" i="29"/>
  <c r="N10" i="29"/>
  <c r="J10" i="29"/>
  <c r="N7" i="29"/>
  <c r="J7" i="29"/>
  <c r="O7" i="29"/>
  <c r="K7" i="29"/>
  <c r="O26" i="29"/>
  <c r="K26" i="29"/>
  <c r="N26" i="29"/>
  <c r="J26" i="29"/>
  <c r="K15" i="33"/>
  <c r="B6" i="29" s="1"/>
  <c r="J47" i="29"/>
  <c r="O47" i="29"/>
  <c r="K54" i="33"/>
  <c r="N45" i="29" s="1"/>
  <c r="K53" i="33"/>
  <c r="A44" i="29" s="1"/>
  <c r="K49" i="33"/>
  <c r="A40" i="29" s="1"/>
  <c r="O38" i="29"/>
  <c r="K38" i="29"/>
  <c r="N38" i="29"/>
  <c r="J38" i="29"/>
  <c r="N33" i="29"/>
  <c r="J33" i="29"/>
  <c r="O33" i="29"/>
  <c r="K33" i="29"/>
  <c r="K40" i="33"/>
  <c r="A31" i="29" s="1"/>
  <c r="K37" i="33"/>
  <c r="K28" i="29" s="1"/>
  <c r="N25" i="29"/>
  <c r="J25" i="29"/>
  <c r="O25" i="29"/>
  <c r="K22" i="29"/>
  <c r="N22" i="29"/>
  <c r="J22" i="29"/>
  <c r="O22" i="29"/>
  <c r="K27" i="33"/>
  <c r="L18" i="29" s="1"/>
  <c r="N14" i="29"/>
  <c r="J14" i="29"/>
  <c r="O14" i="29"/>
  <c r="K14" i="29"/>
  <c r="J11" i="29"/>
  <c r="O11" i="29"/>
  <c r="K11" i="29"/>
  <c r="J8" i="29"/>
  <c r="O8" i="29"/>
  <c r="K8" i="29"/>
  <c r="N3" i="29"/>
  <c r="B3" i="31"/>
  <c r="L3" i="31"/>
  <c r="L28" i="31"/>
  <c r="A22" i="31"/>
  <c r="B6" i="31"/>
  <c r="B38" i="31"/>
  <c r="A39" i="31"/>
  <c r="A23" i="31"/>
  <c r="A7" i="31"/>
  <c r="L44" i="31"/>
  <c r="L38" i="31"/>
  <c r="L6" i="31"/>
  <c r="A28" i="31"/>
  <c r="A26" i="31"/>
  <c r="A12" i="31"/>
  <c r="A10" i="31"/>
  <c r="B19" i="31"/>
  <c r="A49" i="31"/>
  <c r="A44" i="31"/>
  <c r="F5" i="36"/>
  <c r="L11" i="31"/>
  <c r="A2" i="31"/>
  <c r="A24" i="31"/>
  <c r="A36" i="31"/>
  <c r="B20" i="31"/>
  <c r="A31" i="31"/>
  <c r="B44" i="31"/>
  <c r="B42" i="31"/>
  <c r="B28" i="31"/>
  <c r="L26" i="31"/>
  <c r="L22" i="31"/>
  <c r="L21" i="31"/>
  <c r="B21" i="31"/>
  <c r="L12" i="31"/>
  <c r="L10" i="31"/>
  <c r="A20" i="31"/>
  <c r="A11" i="31"/>
  <c r="B11" i="31"/>
  <c r="A38" i="31"/>
  <c r="B26" i="31"/>
  <c r="A21" i="31"/>
  <c r="L2" i="31"/>
  <c r="K29" i="33"/>
  <c r="A20" i="29" s="1"/>
  <c r="K36" i="33"/>
  <c r="O27" i="29" s="1"/>
  <c r="K43" i="33"/>
  <c r="L34" i="29" s="1"/>
  <c r="A18" i="29"/>
  <c r="K25" i="33"/>
  <c r="N16" i="29" s="1"/>
  <c r="A25" i="29"/>
  <c r="L8" i="29"/>
  <c r="B38" i="29"/>
  <c r="B22" i="29"/>
  <c r="B11" i="29"/>
  <c r="L33" i="29"/>
  <c r="K57" i="33"/>
  <c r="L48" i="29" s="1"/>
  <c r="B32" i="29"/>
  <c r="B25" i="29"/>
  <c r="A46" i="29"/>
  <c r="B45" i="29"/>
  <c r="A22" i="29"/>
  <c r="L46" i="29"/>
  <c r="A26" i="29"/>
  <c r="K50" i="33"/>
  <c r="A41" i="29" s="1"/>
  <c r="L32" i="29"/>
  <c r="K32" i="33"/>
  <c r="J23" i="29" s="1"/>
  <c r="K14" i="33"/>
  <c r="J5" i="29" s="1"/>
  <c r="K13" i="33"/>
  <c r="A4" i="29" s="1"/>
  <c r="A32" i="29"/>
  <c r="B8" i="29"/>
  <c r="A8" i="29"/>
  <c r="L11" i="29"/>
  <c r="B26" i="29"/>
  <c r="K60" i="33"/>
  <c r="B51" i="29" s="1"/>
  <c r="K46" i="33"/>
  <c r="N37" i="29" s="1"/>
  <c r="K39" i="33"/>
  <c r="O30" i="29" s="1"/>
  <c r="K18" i="33"/>
  <c r="B9" i="29" s="1"/>
  <c r="K24" i="33"/>
  <c r="L15" i="29" s="1"/>
  <c r="B47" i="29"/>
  <c r="K52" i="33"/>
  <c r="N43" i="29" s="1"/>
  <c r="K45" i="33"/>
  <c r="O36" i="29" s="1"/>
  <c r="K38" i="33"/>
  <c r="L29" i="29" s="1"/>
  <c r="A47" i="29"/>
  <c r="B46" i="29"/>
  <c r="L35" i="29"/>
  <c r="K58" i="33"/>
  <c r="O49" i="29" s="1"/>
  <c r="L47" i="29"/>
  <c r="L3" i="29"/>
  <c r="A7" i="29"/>
  <c r="L26" i="29"/>
  <c r="B34" i="29"/>
  <c r="B24" i="29"/>
  <c r="B14" i="29"/>
  <c r="A24" i="29"/>
  <c r="A14" i="29"/>
  <c r="B33" i="29"/>
  <c r="L25" i="29"/>
  <c r="L38" i="29"/>
  <c r="L21" i="29"/>
  <c r="B7" i="29"/>
  <c r="L14" i="29"/>
  <c r="B42" i="29"/>
  <c r="L7" i="29"/>
  <c r="L24" i="29"/>
  <c r="L50" i="29"/>
  <c r="L10" i="29"/>
  <c r="B10" i="29"/>
  <c r="A10" i="29"/>
  <c r="K11" i="33"/>
  <c r="O2" i="29" s="1"/>
  <c r="E25" i="32"/>
  <c r="F25" i="32"/>
  <c r="D25" i="32"/>
  <c r="A2" i="32"/>
  <c r="B29" i="29" l="1"/>
  <c r="K3" i="29"/>
  <c r="O3" i="29"/>
  <c r="J3" i="29"/>
  <c r="A3" i="29"/>
  <c r="B4" i="29"/>
  <c r="B2" i="29"/>
  <c r="A2" i="29"/>
  <c r="B18" i="29"/>
  <c r="B17" i="29"/>
  <c r="J17" i="29"/>
  <c r="A39" i="29"/>
  <c r="K47" i="29"/>
  <c r="O50" i="29"/>
  <c r="K39" i="29"/>
  <c r="N19" i="29"/>
  <c r="L39" i="29"/>
  <c r="K50" i="29"/>
  <c r="B30" i="29"/>
  <c r="L19" i="29"/>
  <c r="B44" i="29"/>
  <c r="L44" i="29"/>
  <c r="A19" i="29"/>
  <c r="O39" i="29"/>
  <c r="O18" i="29"/>
  <c r="N11" i="29"/>
  <c r="L6" i="29"/>
  <c r="N17" i="29"/>
  <c r="K35" i="29"/>
  <c r="B35" i="29"/>
  <c r="L17" i="29"/>
  <c r="A17" i="29"/>
  <c r="K44" i="29"/>
  <c r="K17" i="29"/>
  <c r="K34" i="29"/>
  <c r="J39" i="29"/>
  <c r="O19" i="29"/>
  <c r="O35" i="29"/>
  <c r="N29" i="29"/>
  <c r="B39" i="29"/>
  <c r="A35" i="29"/>
  <c r="L12" i="29"/>
  <c r="O34" i="29"/>
  <c r="J19" i="29"/>
  <c r="B40" i="29"/>
  <c r="K30" i="29"/>
  <c r="B12" i="29"/>
  <c r="B41" i="29"/>
  <c r="A45" i="29"/>
  <c r="A48" i="29"/>
  <c r="J30" i="29"/>
  <c r="O44" i="29"/>
  <c r="J45" i="29"/>
  <c r="K5" i="29"/>
  <c r="K49" i="29"/>
  <c r="K18" i="29"/>
  <c r="J15" i="29"/>
  <c r="L45" i="29"/>
  <c r="O45" i="29"/>
  <c r="N40" i="29"/>
  <c r="L40" i="29"/>
  <c r="O28" i="29"/>
  <c r="N5" i="29"/>
  <c r="N15" i="29"/>
  <c r="J2" i="29"/>
  <c r="N2" i="29"/>
  <c r="K2" i="29"/>
  <c r="J36" i="29"/>
  <c r="K37" i="29"/>
  <c r="N23" i="29"/>
  <c r="O48" i="29"/>
  <c r="K16" i="29"/>
  <c r="L36" i="29"/>
  <c r="A36" i="29"/>
  <c r="B48" i="29"/>
  <c r="J28" i="29"/>
  <c r="K36" i="29"/>
  <c r="O37" i="29"/>
  <c r="O16" i="29"/>
  <c r="J27" i="29"/>
  <c r="A42" i="29"/>
  <c r="B36" i="29"/>
  <c r="L28" i="29"/>
  <c r="B28" i="29"/>
  <c r="L42" i="29"/>
  <c r="N28" i="29"/>
  <c r="N9" i="29"/>
  <c r="J41" i="29"/>
  <c r="N27" i="29"/>
  <c r="J4" i="29"/>
  <c r="N42" i="29"/>
  <c r="A50" i="29"/>
  <c r="B50" i="29"/>
  <c r="A6" i="29"/>
  <c r="A23" i="29"/>
  <c r="A28" i="29"/>
  <c r="B23" i="29"/>
  <c r="J44" i="29"/>
  <c r="K45" i="29"/>
  <c r="K23" i="29"/>
  <c r="J48" i="29"/>
  <c r="N41" i="29"/>
  <c r="K13" i="29"/>
  <c r="N21" i="29"/>
  <c r="J29" i="29"/>
  <c r="O12" i="29"/>
  <c r="O42" i="29"/>
  <c r="K43" i="29"/>
  <c r="K51" i="29"/>
  <c r="J6" i="29"/>
  <c r="J31" i="29"/>
  <c r="N20" i="29"/>
  <c r="N6" i="29"/>
  <c r="J49" i="29"/>
  <c r="O13" i="29"/>
  <c r="K21" i="29"/>
  <c r="N31" i="29"/>
  <c r="N4" i="29"/>
  <c r="B20" i="29"/>
  <c r="B21" i="29"/>
  <c r="L13" i="29"/>
  <c r="O20" i="29"/>
  <c r="N30" i="29"/>
  <c r="N36" i="29"/>
  <c r="J37" i="29"/>
  <c r="J43" i="29"/>
  <c r="J51" i="29"/>
  <c r="K6" i="29"/>
  <c r="O9" i="29"/>
  <c r="O23" i="29"/>
  <c r="J34" i="29"/>
  <c r="N48" i="29"/>
  <c r="O5" i="29"/>
  <c r="J16" i="29"/>
  <c r="K41" i="29"/>
  <c r="N49" i="29"/>
  <c r="J13" i="29"/>
  <c r="J18" i="29"/>
  <c r="O21" i="29"/>
  <c r="K27" i="29"/>
  <c r="K29" i="29"/>
  <c r="K31" i="29"/>
  <c r="O40" i="29"/>
  <c r="K4" i="29"/>
  <c r="J12" i="29"/>
  <c r="K15" i="29"/>
  <c r="K42" i="29"/>
  <c r="J50" i="29"/>
  <c r="J20" i="29"/>
  <c r="B13" i="29"/>
  <c r="O43" i="29"/>
  <c r="O51" i="29"/>
  <c r="K9" i="29"/>
  <c r="K40" i="29"/>
  <c r="K12" i="29"/>
  <c r="B31" i="29"/>
  <c r="L31" i="29"/>
  <c r="K20" i="29"/>
  <c r="N44" i="29"/>
  <c r="N51" i="29"/>
  <c r="O6" i="29"/>
  <c r="J9" i="29"/>
  <c r="N34" i="29"/>
  <c r="K48" i="29"/>
  <c r="O41" i="29"/>
  <c r="N13" i="29"/>
  <c r="N18" i="29"/>
  <c r="J21" i="29"/>
  <c r="O29" i="29"/>
  <c r="O31" i="29"/>
  <c r="J40" i="29"/>
  <c r="O4" i="29"/>
  <c r="N12" i="29"/>
  <c r="O15" i="29"/>
  <c r="L43" i="29"/>
  <c r="A16" i="29"/>
  <c r="B16" i="29"/>
  <c r="A43" i="29"/>
  <c r="A5" i="29"/>
  <c r="L4" i="29"/>
  <c r="A15" i="29"/>
  <c r="L41" i="29"/>
  <c r="L27" i="29"/>
  <c r="B27" i="29"/>
  <c r="L23" i="29"/>
  <c r="B43" i="29"/>
  <c r="B15" i="29"/>
  <c r="A27" i="29"/>
  <c r="A34" i="29"/>
  <c r="L16" i="29"/>
  <c r="L20" i="29"/>
  <c r="L49" i="29"/>
  <c r="A37" i="29"/>
  <c r="B37" i="29"/>
  <c r="L51" i="29"/>
  <c r="L37" i="29"/>
  <c r="B5" i="29"/>
  <c r="L9" i="29"/>
  <c r="A9" i="29"/>
  <c r="B49" i="29"/>
  <c r="A51" i="29"/>
  <c r="A29" i="29"/>
  <c r="A30" i="29"/>
  <c r="L5" i="29"/>
  <c r="L30" i="29"/>
  <c r="A49" i="29"/>
  <c r="L2" i="29"/>
  <c r="F5" i="33"/>
  <c r="Q35" i="18" s="1"/>
  <c r="B2" i="18" l="1"/>
  <c r="F6" i="8"/>
  <c r="E6" i="8"/>
  <c r="G17" i="10" l="1"/>
  <c r="F17" i="10"/>
  <c r="B17" i="10"/>
  <c r="Q52" i="18" l="1"/>
  <c r="O47" i="11" l="1"/>
  <c r="D6" i="8"/>
  <c r="C6" i="8"/>
  <c r="B6" i="8"/>
  <c r="D4" i="18"/>
  <c r="S1" i="22" l="1"/>
  <c r="V19" i="4" l="1"/>
  <c r="V20" i="4"/>
  <c r="V21" i="4"/>
  <c r="V22" i="4"/>
  <c r="V23" i="4"/>
  <c r="R1" i="22" l="1"/>
  <c r="B8" i="22"/>
  <c r="B7" i="22"/>
  <c r="B6" i="22"/>
  <c r="O98" i="11"/>
  <c r="O95" i="11"/>
  <c r="G15" i="10" l="1"/>
  <c r="F15" i="10"/>
  <c r="U18" i="18"/>
  <c r="O44" i="11"/>
  <c r="H15" i="10" s="1"/>
  <c r="L1" i="22" l="1"/>
  <c r="L2" i="22"/>
  <c r="L3" i="22"/>
  <c r="L4" i="22"/>
  <c r="L5" i="22"/>
  <c r="L6" i="22"/>
  <c r="L7" i="22"/>
  <c r="F25" i="4" l="1"/>
  <c r="G25" i="4"/>
  <c r="H25" i="4"/>
  <c r="I25" i="4"/>
  <c r="J25" i="4"/>
  <c r="K25" i="4"/>
  <c r="L25" i="4"/>
  <c r="M25" i="4"/>
  <c r="L8" i="22" s="1"/>
  <c r="N25" i="4"/>
  <c r="O25" i="4"/>
  <c r="P25" i="4"/>
  <c r="Q25" i="4"/>
  <c r="R25" i="4"/>
  <c r="E25" i="4"/>
  <c r="P37" i="1" l="1"/>
  <c r="B3" i="22" l="1"/>
  <c r="D3" i="22"/>
  <c r="E3" i="22"/>
  <c r="F3" i="22"/>
  <c r="G3" i="22"/>
  <c r="H3" i="22"/>
  <c r="I3" i="22"/>
  <c r="J3" i="22"/>
  <c r="K3" i="22"/>
  <c r="M3" i="22"/>
  <c r="N3" i="22"/>
  <c r="O3" i="22"/>
  <c r="P3" i="22"/>
  <c r="Q3" i="22"/>
  <c r="R3" i="22"/>
  <c r="S3" i="22"/>
  <c r="U3" i="22"/>
  <c r="V3" i="22"/>
  <c r="W3" i="22"/>
  <c r="B4" i="22"/>
  <c r="D4" i="22"/>
  <c r="E4" i="22"/>
  <c r="F4" i="22"/>
  <c r="G4" i="22"/>
  <c r="H4" i="22"/>
  <c r="I4" i="22"/>
  <c r="J4" i="22"/>
  <c r="K4" i="22"/>
  <c r="M4" i="22"/>
  <c r="N4" i="22"/>
  <c r="O4" i="22"/>
  <c r="P4" i="22"/>
  <c r="Q4" i="22"/>
  <c r="R4" i="22"/>
  <c r="S4" i="22"/>
  <c r="U4" i="22"/>
  <c r="V4" i="22"/>
  <c r="W4" i="22"/>
  <c r="B5" i="22"/>
  <c r="D5" i="22"/>
  <c r="E5" i="22"/>
  <c r="F5" i="22"/>
  <c r="G5" i="22"/>
  <c r="H5" i="22"/>
  <c r="I5" i="22"/>
  <c r="J5" i="22"/>
  <c r="K5" i="22"/>
  <c r="M5" i="22"/>
  <c r="N5" i="22"/>
  <c r="O5" i="22"/>
  <c r="P5" i="22"/>
  <c r="Q5" i="22"/>
  <c r="R5" i="22"/>
  <c r="S5" i="22"/>
  <c r="U5" i="22"/>
  <c r="V5" i="22"/>
  <c r="W5" i="22"/>
  <c r="D6" i="22"/>
  <c r="E6" i="22"/>
  <c r="F6" i="22"/>
  <c r="G6" i="22"/>
  <c r="H6" i="22"/>
  <c r="I6" i="22"/>
  <c r="J6" i="22"/>
  <c r="K6" i="22"/>
  <c r="M6" i="22"/>
  <c r="N6" i="22"/>
  <c r="O6" i="22"/>
  <c r="P6" i="22"/>
  <c r="Q6" i="22"/>
  <c r="R6" i="22"/>
  <c r="S6" i="22"/>
  <c r="U6" i="22"/>
  <c r="V6" i="22"/>
  <c r="W6" i="22"/>
  <c r="D7" i="22"/>
  <c r="E7" i="22"/>
  <c r="F7" i="22"/>
  <c r="G7" i="22"/>
  <c r="H7" i="22"/>
  <c r="I7" i="22"/>
  <c r="J7" i="22"/>
  <c r="K7" i="22"/>
  <c r="M7" i="22"/>
  <c r="N7" i="22"/>
  <c r="O7" i="22"/>
  <c r="P7" i="22"/>
  <c r="Q7" i="22"/>
  <c r="R7" i="22"/>
  <c r="S7" i="22"/>
  <c r="T7" i="22"/>
  <c r="U7" i="22"/>
  <c r="V7" i="22"/>
  <c r="W7" i="22"/>
  <c r="D8" i="22"/>
  <c r="E8" i="22"/>
  <c r="F8" i="22"/>
  <c r="G8" i="22"/>
  <c r="H8" i="22"/>
  <c r="I8" i="22"/>
  <c r="J8" i="22"/>
  <c r="K8" i="22"/>
  <c r="M8" i="22"/>
  <c r="N8" i="22"/>
  <c r="O8" i="22"/>
  <c r="P8" i="22"/>
  <c r="Q8" i="22"/>
  <c r="R8" i="22"/>
  <c r="S8" i="22"/>
  <c r="T8" i="22"/>
  <c r="U8" i="22"/>
  <c r="V8" i="22"/>
  <c r="W8" i="22"/>
  <c r="D25" i="4"/>
  <c r="C8" i="22" s="1"/>
  <c r="G28" i="10" l="1"/>
  <c r="G30" i="10"/>
  <c r="G31" i="10"/>
  <c r="G32" i="10"/>
  <c r="G33" i="10"/>
  <c r="F33" i="10"/>
  <c r="F32" i="10"/>
  <c r="F31" i="10"/>
  <c r="C31" i="10"/>
  <c r="B33" i="10"/>
  <c r="B32" i="10"/>
  <c r="B31" i="10"/>
  <c r="M96" i="11"/>
  <c r="M97" i="11"/>
  <c r="H33" i="10"/>
  <c r="H32" i="10"/>
  <c r="O92" i="11"/>
  <c r="H31" i="10" s="1"/>
  <c r="Q67" i="18"/>
  <c r="D31" i="10" l="1"/>
  <c r="R65" i="18"/>
  <c r="L92" i="11"/>
  <c r="M92" i="11" l="1"/>
  <c r="N92" i="11" s="1"/>
  <c r="E31" i="10" s="1"/>
  <c r="A21" i="27"/>
  <c r="F1" i="22"/>
  <c r="G1" i="22"/>
  <c r="H1" i="22"/>
  <c r="I1" i="22"/>
  <c r="J1" i="22"/>
  <c r="K1" i="22"/>
  <c r="M1" i="22"/>
  <c r="E1" i="22"/>
  <c r="D1" i="22"/>
  <c r="M21" i="27" l="1"/>
  <c r="E21" i="27"/>
  <c r="L21" i="27"/>
  <c r="H21" i="27"/>
  <c r="K21" i="27"/>
  <c r="G21" i="27"/>
  <c r="C21" i="27"/>
  <c r="J21" i="27"/>
  <c r="F21" i="27"/>
  <c r="I21" i="27"/>
  <c r="D21" i="27"/>
  <c r="T3" i="22"/>
  <c r="T4" i="22" l="1"/>
  <c r="T6" i="22" l="1"/>
  <c r="Q48" i="18"/>
  <c r="B2" i="4" l="1"/>
  <c r="P13" i="24"/>
  <c r="P12" i="24"/>
  <c r="N2" i="24"/>
  <c r="O2" i="24"/>
  <c r="N3" i="24"/>
  <c r="O3" i="24"/>
  <c r="N4" i="24"/>
  <c r="O4" i="24"/>
  <c r="N5" i="24"/>
  <c r="O5" i="24"/>
  <c r="N6" i="24"/>
  <c r="O6" i="24"/>
  <c r="N7" i="24"/>
  <c r="O7" i="24"/>
  <c r="N8" i="24"/>
  <c r="O8" i="24"/>
  <c r="C2" i="24"/>
  <c r="D2" i="24"/>
  <c r="E2" i="24"/>
  <c r="F2" i="24"/>
  <c r="G2" i="24"/>
  <c r="H2" i="24"/>
  <c r="I2" i="24"/>
  <c r="J2" i="24"/>
  <c r="K2" i="24"/>
  <c r="L2" i="24"/>
  <c r="M2" i="24"/>
  <c r="C3" i="24"/>
  <c r="D3" i="24"/>
  <c r="E3" i="24"/>
  <c r="F3" i="24"/>
  <c r="G3" i="24"/>
  <c r="H3" i="24"/>
  <c r="I3" i="24"/>
  <c r="J3" i="24"/>
  <c r="K3" i="24"/>
  <c r="L3" i="24"/>
  <c r="M3" i="24"/>
  <c r="C4" i="24"/>
  <c r="D4" i="24"/>
  <c r="E4" i="24"/>
  <c r="F4" i="24"/>
  <c r="G4" i="24"/>
  <c r="H4" i="24"/>
  <c r="I4" i="24"/>
  <c r="J4" i="24"/>
  <c r="K4" i="24"/>
  <c r="L4" i="24"/>
  <c r="M4" i="24"/>
  <c r="C5" i="24"/>
  <c r="D5" i="24"/>
  <c r="E5" i="24"/>
  <c r="F5" i="24"/>
  <c r="G5" i="24"/>
  <c r="H5" i="24"/>
  <c r="I5" i="24"/>
  <c r="J5" i="24"/>
  <c r="K5" i="24"/>
  <c r="L5" i="24"/>
  <c r="M5" i="24"/>
  <c r="C6" i="24"/>
  <c r="D6" i="24"/>
  <c r="E6" i="24"/>
  <c r="F6" i="24"/>
  <c r="G6" i="24"/>
  <c r="H6" i="24"/>
  <c r="I6" i="24"/>
  <c r="J6" i="24"/>
  <c r="K6" i="24"/>
  <c r="L6" i="24"/>
  <c r="M6" i="24"/>
  <c r="C7" i="24"/>
  <c r="D7" i="24"/>
  <c r="E7" i="24"/>
  <c r="F7" i="24"/>
  <c r="G7" i="24"/>
  <c r="H7" i="24"/>
  <c r="I7" i="24"/>
  <c r="J7" i="24"/>
  <c r="K7" i="24"/>
  <c r="L7" i="24"/>
  <c r="M7" i="24"/>
  <c r="C8" i="24"/>
  <c r="D8" i="24"/>
  <c r="E8" i="24"/>
  <c r="F8" i="24"/>
  <c r="G8" i="24"/>
  <c r="H8" i="24"/>
  <c r="I8" i="24"/>
  <c r="J8" i="24"/>
  <c r="K8" i="24"/>
  <c r="L8" i="24"/>
  <c r="M8" i="24"/>
  <c r="B3" i="24"/>
  <c r="B4" i="24"/>
  <c r="B5" i="24"/>
  <c r="B6" i="24"/>
  <c r="B7" i="24"/>
  <c r="B8" i="24"/>
  <c r="B2" i="24"/>
  <c r="N37" i="1"/>
  <c r="L9" i="24" s="1"/>
  <c r="N38" i="1"/>
  <c r="L10" i="24" s="1"/>
  <c r="N39" i="1"/>
  <c r="L11" i="24" s="1"/>
  <c r="D39" i="1" l="1"/>
  <c r="B11" i="24" s="1"/>
  <c r="D38" i="1"/>
  <c r="B10" i="24" s="1"/>
  <c r="D37" i="1"/>
  <c r="G39" i="1"/>
  <c r="E11" i="24" s="1"/>
  <c r="E39" i="1"/>
  <c r="C11" i="24" s="1"/>
  <c r="B9" i="24" l="1"/>
  <c r="F39" i="1"/>
  <c r="H39" i="1"/>
  <c r="F11" i="24" s="1"/>
  <c r="I39" i="1"/>
  <c r="G11" i="24" s="1"/>
  <c r="J39" i="1"/>
  <c r="H11" i="24" s="1"/>
  <c r="K39" i="1"/>
  <c r="I11" i="24" s="1"/>
  <c r="L39" i="1"/>
  <c r="J11" i="24" s="1"/>
  <c r="M39" i="1"/>
  <c r="K11" i="24" s="1"/>
  <c r="O39" i="1"/>
  <c r="M11" i="24" s="1"/>
  <c r="P39" i="1"/>
  <c r="N11" i="24" s="1"/>
  <c r="Q39" i="1"/>
  <c r="O11" i="24" s="1"/>
  <c r="R39" i="1" l="1"/>
  <c r="P11" i="24" s="1"/>
  <c r="D11" i="24"/>
  <c r="C75" i="4"/>
  <c r="C76" i="4"/>
  <c r="C77" i="4"/>
  <c r="C78" i="4"/>
  <c r="C79" i="4"/>
  <c r="L38" i="1" l="1"/>
  <c r="J10" i="24" s="1"/>
  <c r="L37" i="1"/>
  <c r="J9" i="24" s="1"/>
  <c r="E38" i="1" l="1"/>
  <c r="C10" i="24" s="1"/>
  <c r="F38" i="1"/>
  <c r="D10" i="24" s="1"/>
  <c r="G38" i="1"/>
  <c r="E10" i="24" s="1"/>
  <c r="H38" i="1"/>
  <c r="F10" i="24" s="1"/>
  <c r="I38" i="1"/>
  <c r="G10" i="24" s="1"/>
  <c r="J38" i="1"/>
  <c r="H10" i="24" s="1"/>
  <c r="K38" i="1"/>
  <c r="I10" i="24" s="1"/>
  <c r="M38" i="1"/>
  <c r="K10" i="24" s="1"/>
  <c r="O38" i="1"/>
  <c r="M10" i="24" s="1"/>
  <c r="P38" i="1"/>
  <c r="N10" i="24" s="1"/>
  <c r="Q38" i="1"/>
  <c r="O10" i="24" s="1"/>
  <c r="Q37" i="1"/>
  <c r="O9" i="24" s="1"/>
  <c r="E37" i="1"/>
  <c r="F37" i="1"/>
  <c r="D9" i="24" s="1"/>
  <c r="G37" i="1"/>
  <c r="H37" i="1"/>
  <c r="F9" i="24" s="1"/>
  <c r="I37" i="1"/>
  <c r="J37" i="1"/>
  <c r="H9" i="24" s="1"/>
  <c r="K37" i="1"/>
  <c r="I9" i="24" s="1"/>
  <c r="M37" i="1"/>
  <c r="O37" i="1"/>
  <c r="M9" i="24" s="1"/>
  <c r="N9" i="24"/>
  <c r="R36" i="1"/>
  <c r="P8" i="24" s="1"/>
  <c r="R35" i="1"/>
  <c r="P7" i="24" s="1"/>
  <c r="R34" i="1"/>
  <c r="Q17" i="18" s="1"/>
  <c r="R33" i="1"/>
  <c r="P5" i="24" s="1"/>
  <c r="R32" i="1"/>
  <c r="P4" i="24" s="1"/>
  <c r="R31" i="1"/>
  <c r="P3" i="24" s="1"/>
  <c r="R30" i="1"/>
  <c r="P2" i="24" s="1"/>
  <c r="U69" i="18" l="1"/>
  <c r="Q69" i="18" s="1"/>
  <c r="Q70" i="18" s="1"/>
  <c r="U75" i="18"/>
  <c r="U72" i="18"/>
  <c r="Q72" i="18" s="1"/>
  <c r="Q73" i="18" s="1"/>
  <c r="U78" i="18"/>
  <c r="E9" i="24"/>
  <c r="Q24" i="18"/>
  <c r="Q30" i="18"/>
  <c r="Q31" i="18" s="1"/>
  <c r="B15" i="10"/>
  <c r="R17" i="18"/>
  <c r="L44" i="11"/>
  <c r="U34" i="18"/>
  <c r="K9" i="24"/>
  <c r="G9" i="24"/>
  <c r="P6" i="24"/>
  <c r="U21" i="18"/>
  <c r="Q21" i="18" s="1"/>
  <c r="U27" i="18"/>
  <c r="C9" i="24"/>
  <c r="R37" i="1"/>
  <c r="R38" i="1"/>
  <c r="P10" i="24" s="1"/>
  <c r="U33" i="18"/>
  <c r="R29" i="18" l="1"/>
  <c r="Q25" i="18"/>
  <c r="C17" i="10"/>
  <c r="R71" i="18"/>
  <c r="M98" i="11" s="1"/>
  <c r="D33" i="10"/>
  <c r="L98" i="11"/>
  <c r="R68" i="18"/>
  <c r="M95" i="11" s="1"/>
  <c r="L95" i="11"/>
  <c r="D32" i="10"/>
  <c r="A5" i="27"/>
  <c r="M44" i="11"/>
  <c r="N44" i="11" s="1"/>
  <c r="E15" i="10" s="1"/>
  <c r="C33" i="10"/>
  <c r="C32" i="10"/>
  <c r="P9" i="24"/>
  <c r="D45" i="1"/>
  <c r="P14" i="24" s="1"/>
  <c r="Q11" i="18"/>
  <c r="Q33" i="18" s="1"/>
  <c r="A9" i="27" l="1"/>
  <c r="M56" i="11"/>
  <c r="D17" i="10"/>
  <c r="R23" i="18"/>
  <c r="L50" i="11"/>
  <c r="A22" i="27"/>
  <c r="J22" i="27" s="1"/>
  <c r="A23" i="27"/>
  <c r="C5" i="27"/>
  <c r="E5" i="27"/>
  <c r="D5" i="27"/>
  <c r="H5" i="27"/>
  <c r="M5" i="27"/>
  <c r="F5" i="27"/>
  <c r="L5" i="27"/>
  <c r="G5" i="27"/>
  <c r="J5" i="27"/>
  <c r="I5" i="27"/>
  <c r="K5" i="27"/>
  <c r="N98" i="11"/>
  <c r="E33" i="10" s="1"/>
  <c r="N95" i="11"/>
  <c r="E32" i="10" s="1"/>
  <c r="R44" i="18"/>
  <c r="R41" i="18"/>
  <c r="F23" i="27" l="1"/>
  <c r="D23" i="27"/>
  <c r="A7" i="27"/>
  <c r="M50" i="11"/>
  <c r="C9" i="27"/>
  <c r="J9" i="27"/>
  <c r="E9" i="27"/>
  <c r="K9" i="27"/>
  <c r="H9" i="27"/>
  <c r="D9" i="27"/>
  <c r="F9" i="27"/>
  <c r="L9" i="27"/>
  <c r="G9" i="27"/>
  <c r="M9" i="27"/>
  <c r="I9" i="27"/>
  <c r="K23" i="27"/>
  <c r="G23" i="27"/>
  <c r="M23" i="27"/>
  <c r="E23" i="27"/>
  <c r="H23" i="27"/>
  <c r="L22" i="27"/>
  <c r="C23" i="27"/>
  <c r="E22" i="27"/>
  <c r="J23" i="27"/>
  <c r="C22" i="27"/>
  <c r="I23" i="27"/>
  <c r="L23" i="27"/>
  <c r="G22" i="27"/>
  <c r="H22" i="27"/>
  <c r="K22" i="27"/>
  <c r="I22" i="27"/>
  <c r="M22" i="27"/>
  <c r="D22" i="27"/>
  <c r="F22" i="27"/>
  <c r="Q64" i="18"/>
  <c r="A1" i="22"/>
  <c r="B1" i="22"/>
  <c r="C1" i="22"/>
  <c r="P1" i="22"/>
  <c r="Q1" i="22"/>
  <c r="T1" i="22"/>
  <c r="U1" i="22"/>
  <c r="V1" i="22"/>
  <c r="W1" i="22"/>
  <c r="B2" i="22"/>
  <c r="D2" i="22"/>
  <c r="E2" i="22"/>
  <c r="F2" i="22"/>
  <c r="G2" i="22"/>
  <c r="H2" i="22"/>
  <c r="I2" i="22"/>
  <c r="J2" i="22"/>
  <c r="K2" i="22"/>
  <c r="M2" i="22"/>
  <c r="N2" i="22"/>
  <c r="O2" i="22"/>
  <c r="P2" i="22"/>
  <c r="Q2" i="22"/>
  <c r="R2" i="22"/>
  <c r="S2" i="22"/>
  <c r="U2" i="22"/>
  <c r="V2" i="22"/>
  <c r="W2" i="22"/>
  <c r="B1" i="8"/>
  <c r="B2" i="8"/>
  <c r="G44" i="12"/>
  <c r="J44" i="12"/>
  <c r="G45" i="12"/>
  <c r="J45" i="12"/>
  <c r="G46" i="12"/>
  <c r="J46" i="12"/>
  <c r="G47" i="12"/>
  <c r="J47" i="12"/>
  <c r="G48" i="12"/>
  <c r="J48" i="12"/>
  <c r="G49" i="12"/>
  <c r="J49" i="12"/>
  <c r="G50" i="12"/>
  <c r="J50" i="12"/>
  <c r="G51" i="12"/>
  <c r="J51" i="12"/>
  <c r="J54" i="12"/>
  <c r="X75" i="4" s="1"/>
  <c r="J55" i="12"/>
  <c r="X76" i="4" s="1"/>
  <c r="J56" i="12"/>
  <c r="X77" i="4" s="1"/>
  <c r="J57" i="12"/>
  <c r="X78" i="4" s="1"/>
  <c r="J58" i="12"/>
  <c r="X79" i="4" s="1"/>
  <c r="A69" i="16"/>
  <c r="F69" i="16" s="1"/>
  <c r="B21" i="1" s="1"/>
  <c r="A6" i="8" s="1"/>
  <c r="C8" i="5"/>
  <c r="G8" i="5"/>
  <c r="C8" i="4"/>
  <c r="X8" i="4"/>
  <c r="D19" i="4"/>
  <c r="C2" i="22" s="1"/>
  <c r="T2" i="22"/>
  <c r="D20" i="4"/>
  <c r="D21" i="4"/>
  <c r="D22" i="4"/>
  <c r="D23" i="4"/>
  <c r="AC60" i="4"/>
  <c r="AC61" i="4"/>
  <c r="AC62" i="4"/>
  <c r="B63" i="4"/>
  <c r="C63" i="4"/>
  <c r="D63" i="4"/>
  <c r="S63" i="4"/>
  <c r="T63" i="4"/>
  <c r="V63" i="4"/>
  <c r="W63" i="4"/>
  <c r="X63" i="4"/>
  <c r="Y63" i="4"/>
  <c r="Z63" i="4"/>
  <c r="AA63" i="4"/>
  <c r="AB63" i="4"/>
  <c r="AC63" i="4"/>
  <c r="AD63" i="4"/>
  <c r="B64" i="4"/>
  <c r="C64" i="4"/>
  <c r="D64" i="4"/>
  <c r="S64" i="4"/>
  <c r="T64" i="4"/>
  <c r="V64" i="4"/>
  <c r="W64" i="4"/>
  <c r="X64" i="4"/>
  <c r="Y64" i="4"/>
  <c r="Z64" i="4"/>
  <c r="AA64" i="4"/>
  <c r="AB64" i="4"/>
  <c r="AC64" i="4"/>
  <c r="AD64" i="4"/>
  <c r="B65" i="4"/>
  <c r="C65" i="4"/>
  <c r="D65" i="4"/>
  <c r="S65" i="4"/>
  <c r="T65" i="4"/>
  <c r="V65" i="4"/>
  <c r="W65" i="4"/>
  <c r="X65" i="4"/>
  <c r="Y65" i="4"/>
  <c r="Z65" i="4"/>
  <c r="AA65" i="4"/>
  <c r="AB65" i="4"/>
  <c r="AC65" i="4"/>
  <c r="AD65" i="4"/>
  <c r="B66" i="4"/>
  <c r="C66" i="4"/>
  <c r="D66" i="4"/>
  <c r="S66" i="4"/>
  <c r="T66" i="4"/>
  <c r="V66" i="4"/>
  <c r="W66" i="4"/>
  <c r="X66" i="4"/>
  <c r="Y66" i="4"/>
  <c r="Z66" i="4"/>
  <c r="AA66" i="4"/>
  <c r="AB66" i="4"/>
  <c r="AC66" i="4"/>
  <c r="AD66" i="4"/>
  <c r="B67" i="4"/>
  <c r="C67" i="4"/>
  <c r="D67" i="4"/>
  <c r="S67" i="4"/>
  <c r="T67" i="4"/>
  <c r="V67" i="4"/>
  <c r="W67" i="4"/>
  <c r="X67" i="4"/>
  <c r="Y67" i="4"/>
  <c r="Z67" i="4"/>
  <c r="AA67" i="4"/>
  <c r="AB67" i="4"/>
  <c r="AC67" i="4"/>
  <c r="AD67" i="4"/>
  <c r="B68" i="4"/>
  <c r="C68" i="4"/>
  <c r="D68" i="4"/>
  <c r="S68" i="4"/>
  <c r="T68" i="4"/>
  <c r="V68" i="4"/>
  <c r="W68" i="4"/>
  <c r="X68" i="4"/>
  <c r="Y68" i="4"/>
  <c r="Z68" i="4"/>
  <c r="AA68" i="4"/>
  <c r="AB68" i="4"/>
  <c r="AC68" i="4"/>
  <c r="AD68" i="4"/>
  <c r="B69" i="4"/>
  <c r="C69" i="4"/>
  <c r="D69" i="4"/>
  <c r="S69" i="4"/>
  <c r="T69" i="4"/>
  <c r="V69" i="4"/>
  <c r="W69" i="4"/>
  <c r="X69" i="4"/>
  <c r="Y69" i="4"/>
  <c r="Z69" i="4"/>
  <c r="AA69" i="4"/>
  <c r="AB69" i="4"/>
  <c r="AC69" i="4"/>
  <c r="AD69" i="4"/>
  <c r="B70" i="4"/>
  <c r="C70" i="4"/>
  <c r="D70" i="4"/>
  <c r="S70" i="4"/>
  <c r="T70" i="4"/>
  <c r="V70" i="4"/>
  <c r="W70" i="4"/>
  <c r="X70" i="4"/>
  <c r="Y70" i="4"/>
  <c r="Z70" i="4"/>
  <c r="AA70" i="4"/>
  <c r="AB70" i="4"/>
  <c r="AC70" i="4"/>
  <c r="AD70" i="4"/>
  <c r="B71" i="4"/>
  <c r="C71" i="4"/>
  <c r="D71" i="4"/>
  <c r="S71" i="4"/>
  <c r="T71" i="4"/>
  <c r="V71" i="4"/>
  <c r="W71" i="4"/>
  <c r="X71" i="4"/>
  <c r="Y71" i="4"/>
  <c r="Z71" i="4"/>
  <c r="AA71" i="4"/>
  <c r="AB71" i="4"/>
  <c r="AC71" i="4"/>
  <c r="AD71" i="4"/>
  <c r="B72" i="4"/>
  <c r="C72" i="4"/>
  <c r="D72" i="4"/>
  <c r="S72" i="4"/>
  <c r="T72" i="4"/>
  <c r="V72" i="4"/>
  <c r="W72" i="4"/>
  <c r="X72" i="4"/>
  <c r="Y72" i="4"/>
  <c r="Z72" i="4"/>
  <c r="AA72" i="4"/>
  <c r="AB72" i="4"/>
  <c r="AC72" i="4"/>
  <c r="AD72" i="4"/>
  <c r="B73" i="4"/>
  <c r="C73" i="4"/>
  <c r="D73" i="4"/>
  <c r="S73" i="4"/>
  <c r="T73" i="4"/>
  <c r="V73" i="4"/>
  <c r="W73" i="4"/>
  <c r="X73" i="4"/>
  <c r="Y73" i="4"/>
  <c r="Z73" i="4"/>
  <c r="AA73" i="4"/>
  <c r="AB73" i="4"/>
  <c r="AC73" i="4"/>
  <c r="AD73" i="4"/>
  <c r="B74" i="4"/>
  <c r="C74" i="4"/>
  <c r="D74" i="4"/>
  <c r="S74" i="4"/>
  <c r="T74" i="4"/>
  <c r="V74" i="4"/>
  <c r="W74" i="4"/>
  <c r="X74" i="4"/>
  <c r="Y74" i="4"/>
  <c r="Z74" i="4"/>
  <c r="AA74" i="4"/>
  <c r="AB74" i="4"/>
  <c r="AC74" i="4"/>
  <c r="AD74" i="4"/>
  <c r="B75" i="4"/>
  <c r="D75" i="4"/>
  <c r="E75" i="4"/>
  <c r="S75" i="4"/>
  <c r="T75" i="4"/>
  <c r="V75" i="4"/>
  <c r="W75" i="4"/>
  <c r="Y75" i="4"/>
  <c r="Z75" i="4"/>
  <c r="AA75" i="4"/>
  <c r="AB75" i="4"/>
  <c r="AC75" i="4"/>
  <c r="AD75" i="4"/>
  <c r="B76" i="4"/>
  <c r="D76" i="4"/>
  <c r="E76" i="4"/>
  <c r="S76" i="4"/>
  <c r="T76" i="4"/>
  <c r="V76" i="4"/>
  <c r="W76" i="4"/>
  <c r="Y76" i="4"/>
  <c r="Z76" i="4"/>
  <c r="AA76" i="4"/>
  <c r="AB76" i="4"/>
  <c r="AC76" i="4"/>
  <c r="AD76" i="4"/>
  <c r="B77" i="4"/>
  <c r="D77" i="4"/>
  <c r="E77" i="4"/>
  <c r="S77" i="4"/>
  <c r="T77" i="4"/>
  <c r="V77" i="4"/>
  <c r="W77" i="4"/>
  <c r="Y77" i="4"/>
  <c r="Z77" i="4"/>
  <c r="AA77" i="4"/>
  <c r="AB77" i="4"/>
  <c r="AC77" i="4"/>
  <c r="AD77" i="4"/>
  <c r="B78" i="4"/>
  <c r="D78" i="4"/>
  <c r="E78" i="4"/>
  <c r="S78" i="4"/>
  <c r="T78" i="4"/>
  <c r="V78" i="4"/>
  <c r="W78" i="4"/>
  <c r="Y78" i="4"/>
  <c r="Z78" i="4"/>
  <c r="AA78" i="4"/>
  <c r="AB78" i="4"/>
  <c r="AC78" i="4"/>
  <c r="AD78" i="4"/>
  <c r="B79" i="4"/>
  <c r="D79" i="4"/>
  <c r="E79" i="4"/>
  <c r="S79" i="4"/>
  <c r="T79" i="4"/>
  <c r="V79" i="4"/>
  <c r="W79" i="4"/>
  <c r="Y79" i="4"/>
  <c r="Z79" i="4"/>
  <c r="AA79" i="4"/>
  <c r="AB79" i="4"/>
  <c r="AC79" i="4"/>
  <c r="AD79" i="4"/>
  <c r="B80" i="4"/>
  <c r="C80" i="4"/>
  <c r="D80" i="4"/>
  <c r="E80" i="4"/>
  <c r="S80" i="4"/>
  <c r="T80" i="4"/>
  <c r="V80" i="4"/>
  <c r="W80" i="4"/>
  <c r="X80" i="4"/>
  <c r="Y80" i="4"/>
  <c r="Z80" i="4"/>
  <c r="AA80" i="4"/>
  <c r="AB80" i="4"/>
  <c r="AD80" i="4"/>
  <c r="B81" i="4"/>
  <c r="C81" i="4"/>
  <c r="D81" i="4"/>
  <c r="E81" i="4"/>
  <c r="S81" i="4"/>
  <c r="T81" i="4"/>
  <c r="V81" i="4"/>
  <c r="W81" i="4"/>
  <c r="X81" i="4"/>
  <c r="Y81" i="4"/>
  <c r="Z81" i="4"/>
  <c r="AA81" i="4"/>
  <c r="AB81" i="4"/>
  <c r="AD81" i="4"/>
  <c r="B82" i="4"/>
  <c r="C82" i="4"/>
  <c r="D82" i="4"/>
  <c r="E82" i="4"/>
  <c r="S82" i="4"/>
  <c r="T82" i="4"/>
  <c r="V82" i="4"/>
  <c r="W82" i="4"/>
  <c r="X82" i="4"/>
  <c r="Y82" i="4"/>
  <c r="Z82" i="4"/>
  <c r="AA82" i="4"/>
  <c r="AD82" i="4"/>
  <c r="C8" i="3"/>
  <c r="J8" i="3"/>
  <c r="B2" i="10"/>
  <c r="B3" i="10"/>
  <c r="F12" i="10"/>
  <c r="G12" i="10"/>
  <c r="F13" i="10"/>
  <c r="G13" i="10"/>
  <c r="F14" i="10"/>
  <c r="G14" i="10"/>
  <c r="B16" i="10"/>
  <c r="C16" i="10"/>
  <c r="F16" i="10"/>
  <c r="G16" i="10"/>
  <c r="B18" i="10"/>
  <c r="F18" i="10"/>
  <c r="G18" i="10"/>
  <c r="B19" i="10"/>
  <c r="F19" i="10"/>
  <c r="G19" i="10"/>
  <c r="B20" i="10"/>
  <c r="F20" i="10"/>
  <c r="G20" i="10"/>
  <c r="B21" i="10"/>
  <c r="F21" i="10"/>
  <c r="G21" i="10"/>
  <c r="B22" i="10"/>
  <c r="C22" i="10"/>
  <c r="F22" i="10"/>
  <c r="G22" i="10"/>
  <c r="B23" i="10"/>
  <c r="F23" i="10"/>
  <c r="G23" i="10"/>
  <c r="B24" i="10"/>
  <c r="F24" i="10"/>
  <c r="G24" i="10"/>
  <c r="B25" i="10"/>
  <c r="F25" i="10"/>
  <c r="G25" i="10"/>
  <c r="B26" i="10"/>
  <c r="F26" i="10"/>
  <c r="G26" i="10"/>
  <c r="B27" i="10"/>
  <c r="F27" i="10"/>
  <c r="G27" i="10"/>
  <c r="C28" i="10"/>
  <c r="F28" i="10"/>
  <c r="B30" i="10"/>
  <c r="C30" i="10"/>
  <c r="F30" i="10"/>
  <c r="D25" i="11"/>
  <c r="D26" i="11"/>
  <c r="O35" i="11"/>
  <c r="H12" i="10" s="1"/>
  <c r="O38" i="11"/>
  <c r="H13" i="10" s="1"/>
  <c r="M39" i="11"/>
  <c r="M40" i="11"/>
  <c r="O41" i="11"/>
  <c r="H14" i="10" s="1"/>
  <c r="O50" i="11"/>
  <c r="H16" i="10" s="1"/>
  <c r="O53" i="11"/>
  <c r="O56" i="11"/>
  <c r="H19" i="10" s="1"/>
  <c r="O59" i="11"/>
  <c r="H20" i="10" s="1"/>
  <c r="O62" i="11"/>
  <c r="H21" i="10" s="1"/>
  <c r="O65" i="11"/>
  <c r="H22" i="10" s="1"/>
  <c r="L68" i="11"/>
  <c r="O68" i="11"/>
  <c r="H23" i="10" s="1"/>
  <c r="L71" i="11"/>
  <c r="O71" i="11"/>
  <c r="H24" i="10" s="1"/>
  <c r="O74" i="11"/>
  <c r="H25" i="10" s="1"/>
  <c r="O77" i="11"/>
  <c r="H26" i="10" s="1"/>
  <c r="O80" i="11"/>
  <c r="H27" i="10" s="1"/>
  <c r="O83" i="11"/>
  <c r="H28" i="10" s="1"/>
  <c r="O89" i="11"/>
  <c r="H30" i="10" s="1"/>
  <c r="Q8" i="18"/>
  <c r="R8" i="18" s="1"/>
  <c r="Q14" i="18"/>
  <c r="R14" i="18" s="1"/>
  <c r="Q22" i="18"/>
  <c r="R20" i="18" s="1"/>
  <c r="M47" i="11" s="1"/>
  <c r="N47" i="11" s="1"/>
  <c r="E16" i="10" s="1"/>
  <c r="Q27" i="18"/>
  <c r="C18" i="10" s="1"/>
  <c r="C21" i="10"/>
  <c r="Q37" i="18"/>
  <c r="Q40" i="18"/>
  <c r="R38" i="18" s="1"/>
  <c r="M68" i="11"/>
  <c r="N68" i="11" s="1"/>
  <c r="E23" i="10" s="1"/>
  <c r="A14" i="27"/>
  <c r="Q49" i="18"/>
  <c r="C26" i="10"/>
  <c r="Q54" i="18"/>
  <c r="C27" i="10" s="1"/>
  <c r="R56" i="18"/>
  <c r="C7" i="27" l="1"/>
  <c r="D7" i="27"/>
  <c r="M7" i="27"/>
  <c r="H7" i="27"/>
  <c r="J7" i="27"/>
  <c r="G7" i="27"/>
  <c r="F7" i="27"/>
  <c r="I7" i="27"/>
  <c r="K7" i="27"/>
  <c r="E7" i="27"/>
  <c r="L7" i="27"/>
  <c r="H18" i="10"/>
  <c r="H17" i="10"/>
  <c r="L47" i="11"/>
  <c r="D30" i="10"/>
  <c r="R62" i="18"/>
  <c r="C5" i="22"/>
  <c r="C4" i="22"/>
  <c r="C6" i="22"/>
  <c r="C3" i="22"/>
  <c r="T5" i="22"/>
  <c r="C14" i="27"/>
  <c r="H14" i="27"/>
  <c r="L89" i="11"/>
  <c r="B12" i="10"/>
  <c r="C20" i="10"/>
  <c r="R11" i="18"/>
  <c r="D21" i="10"/>
  <c r="R35" i="18"/>
  <c r="D25" i="10"/>
  <c r="R47" i="18"/>
  <c r="I14" i="27"/>
  <c r="G14" i="27"/>
  <c r="J69" i="16"/>
  <c r="C25" i="10"/>
  <c r="Q55" i="18"/>
  <c r="R53" i="18" s="1"/>
  <c r="A13" i="27"/>
  <c r="Q28" i="18"/>
  <c r="Q34" i="18"/>
  <c r="M83" i="11"/>
  <c r="N83" i="11" s="1"/>
  <c r="E28" i="10" s="1"/>
  <c r="A18" i="27"/>
  <c r="C18" i="27" s="1"/>
  <c r="D28" i="10"/>
  <c r="L83" i="11"/>
  <c r="J14" i="27"/>
  <c r="I69" i="16"/>
  <c r="D24" i="4"/>
  <c r="A2" i="27"/>
  <c r="M35" i="11"/>
  <c r="N35" i="11" s="1"/>
  <c r="E12" i="10" s="1"/>
  <c r="L62" i="11"/>
  <c r="B14" i="10"/>
  <c r="L41" i="11"/>
  <c r="L65" i="11"/>
  <c r="D22" i="10"/>
  <c r="L35" i="11"/>
  <c r="D24" i="11"/>
  <c r="F14" i="27"/>
  <c r="D14" i="27"/>
  <c r="M14" i="27"/>
  <c r="K14" i="27"/>
  <c r="D16" i="10"/>
  <c r="G69" i="16"/>
  <c r="O14" i="1" s="1"/>
  <c r="B69" i="16"/>
  <c r="C8" i="1" s="1"/>
  <c r="G4" i="18" s="1"/>
  <c r="D69" i="16"/>
  <c r="C69" i="16"/>
  <c r="C10" i="1" s="1"/>
  <c r="E69" i="16"/>
  <c r="H69" i="16"/>
  <c r="E14" i="27"/>
  <c r="L74" i="11"/>
  <c r="B13" i="10"/>
  <c r="L38" i="11"/>
  <c r="L14" i="27"/>
  <c r="M71" i="11"/>
  <c r="N71" i="11" s="1"/>
  <c r="E24" i="10" s="1"/>
  <c r="M89" i="11" l="1"/>
  <c r="N89" i="11" s="1"/>
  <c r="E30" i="10" s="1"/>
  <c r="A20" i="27"/>
  <c r="C7" i="22"/>
  <c r="H2" i="27"/>
  <c r="I2" i="27"/>
  <c r="F18" i="27"/>
  <c r="H18" i="27"/>
  <c r="I18" i="27"/>
  <c r="G13" i="27"/>
  <c r="H13" i="27"/>
  <c r="L77" i="11"/>
  <c r="R50" i="18"/>
  <c r="L53" i="11"/>
  <c r="R26" i="18"/>
  <c r="A8" i="27" s="1"/>
  <c r="D8" i="27" s="1"/>
  <c r="R32" i="18"/>
  <c r="M59" i="11" s="1"/>
  <c r="N59" i="11" s="1"/>
  <c r="E20" i="10" s="1"/>
  <c r="D27" i="10"/>
  <c r="F13" i="27"/>
  <c r="E13" i="27"/>
  <c r="D13" i="27"/>
  <c r="L13" i="27"/>
  <c r="M13" i="27"/>
  <c r="L80" i="11"/>
  <c r="I13" i="27"/>
  <c r="C13" i="27"/>
  <c r="J13" i="27"/>
  <c r="K13" i="27"/>
  <c r="D18" i="10"/>
  <c r="D26" i="10"/>
  <c r="L59" i="11"/>
  <c r="D20" i="10"/>
  <c r="C19" i="10"/>
  <c r="G18" i="27"/>
  <c r="D18" i="27"/>
  <c r="K18" i="27"/>
  <c r="E18" i="27"/>
  <c r="M18" i="27"/>
  <c r="L18" i="27"/>
  <c r="J18" i="27"/>
  <c r="M74" i="11"/>
  <c r="N74" i="11" s="1"/>
  <c r="E25" i="10" s="1"/>
  <c r="A15" i="27"/>
  <c r="C6" i="5"/>
  <c r="C6" i="4"/>
  <c r="C6" i="3"/>
  <c r="A26" i="12"/>
  <c r="B3" i="8"/>
  <c r="M38" i="11"/>
  <c r="N38" i="11" s="1"/>
  <c r="E13" i="10" s="1"/>
  <c r="A3" i="27"/>
  <c r="H3" i="27" s="1"/>
  <c r="A12" i="27"/>
  <c r="M65" i="11"/>
  <c r="N65" i="11" s="1"/>
  <c r="E22" i="10" s="1"/>
  <c r="M80" i="11"/>
  <c r="N80" i="11" s="1"/>
  <c r="E27" i="10" s="1"/>
  <c r="A17" i="27"/>
  <c r="K2" i="27"/>
  <c r="L2" i="27"/>
  <c r="G2" i="27"/>
  <c r="J2" i="27"/>
  <c r="E2" i="27"/>
  <c r="F2" i="27"/>
  <c r="M2" i="27"/>
  <c r="C2" i="27"/>
  <c r="D2" i="27"/>
  <c r="D27" i="11"/>
  <c r="N50" i="11"/>
  <c r="E17" i="10" s="1"/>
  <c r="A6" i="27"/>
  <c r="M41" i="11"/>
  <c r="N41" i="11" s="1"/>
  <c r="E14" i="10" s="1"/>
  <c r="A4" i="27"/>
  <c r="H4" i="27" s="1"/>
  <c r="M62" i="11"/>
  <c r="N62" i="11" s="1"/>
  <c r="E21" i="10" s="1"/>
  <c r="A11" i="27"/>
  <c r="K6" i="27" l="1"/>
  <c r="L6" i="27"/>
  <c r="J6" i="27"/>
  <c r="I6" i="27"/>
  <c r="M6" i="27"/>
  <c r="E6" i="27"/>
  <c r="C6" i="27"/>
  <c r="D20" i="27"/>
  <c r="I20" i="27"/>
  <c r="M20" i="27"/>
  <c r="L20" i="27"/>
  <c r="G20" i="27"/>
  <c r="H20" i="27"/>
  <c r="K20" i="27"/>
  <c r="J20" i="27"/>
  <c r="C20" i="27"/>
  <c r="E20" i="27"/>
  <c r="F20" i="27"/>
  <c r="B26" i="12"/>
  <c r="M77" i="11"/>
  <c r="N77" i="11" s="1"/>
  <c r="E26" i="10" s="1"/>
  <c r="H15" i="27"/>
  <c r="I15" i="27"/>
  <c r="H8" i="27"/>
  <c r="I8" i="27"/>
  <c r="I17" i="27"/>
  <c r="H17" i="27"/>
  <c r="H6" i="27"/>
  <c r="I12" i="27"/>
  <c r="H12" i="27"/>
  <c r="H11" i="27"/>
  <c r="I11" i="27"/>
  <c r="A10" i="27"/>
  <c r="M53" i="11"/>
  <c r="N53" i="11" s="1"/>
  <c r="A16" i="27"/>
  <c r="D19" i="10"/>
  <c r="L56" i="11"/>
  <c r="E15" i="27"/>
  <c r="J15" i="27"/>
  <c r="M15" i="27"/>
  <c r="K15" i="27"/>
  <c r="G15" i="27"/>
  <c r="L15" i="27"/>
  <c r="D15" i="27"/>
  <c r="F15" i="27"/>
  <c r="C15" i="27"/>
  <c r="D4" i="27"/>
  <c r="M4" i="27"/>
  <c r="F4" i="27"/>
  <c r="J4" i="27"/>
  <c r="I4" i="27"/>
  <c r="L4" i="27"/>
  <c r="G4" i="27"/>
  <c r="C4" i="27"/>
  <c r="E4" i="27"/>
  <c r="K4" i="27"/>
  <c r="E8" i="27"/>
  <c r="F8" i="27"/>
  <c r="G8" i="27"/>
  <c r="C8" i="27"/>
  <c r="J8" i="27"/>
  <c r="L8" i="27"/>
  <c r="K8" i="27"/>
  <c r="M8" i="27"/>
  <c r="F12" i="27"/>
  <c r="M12" i="27"/>
  <c r="G12" i="27"/>
  <c r="K12" i="27"/>
  <c r="E12" i="27"/>
  <c r="L12" i="27"/>
  <c r="C12" i="27"/>
  <c r="J12" i="27"/>
  <c r="D12" i="27"/>
  <c r="F11" i="27"/>
  <c r="E11" i="27"/>
  <c r="M11" i="27"/>
  <c r="L11" i="27"/>
  <c r="C11" i="27"/>
  <c r="G11" i="27"/>
  <c r="D11" i="27"/>
  <c r="K11" i="27"/>
  <c r="J11" i="27"/>
  <c r="L17" i="27"/>
  <c r="E17" i="27"/>
  <c r="M17" i="27"/>
  <c r="J17" i="27"/>
  <c r="D17" i="27"/>
  <c r="K17" i="27"/>
  <c r="C17" i="27"/>
  <c r="G17" i="27"/>
  <c r="F17" i="27"/>
  <c r="F6" i="27"/>
  <c r="G6" i="27"/>
  <c r="D6" i="27"/>
  <c r="D3" i="27"/>
  <c r="E3" i="27"/>
  <c r="M3" i="27"/>
  <c r="I3" i="27"/>
  <c r="G3" i="27"/>
  <c r="J3" i="27"/>
  <c r="F3" i="27"/>
  <c r="K3" i="27"/>
  <c r="L3" i="27"/>
  <c r="C3" i="27"/>
  <c r="E18" i="10" l="1"/>
  <c r="A7" i="25"/>
  <c r="H14" i="25" s="1"/>
  <c r="E14" i="25" s="1"/>
  <c r="B20" i="4"/>
  <c r="A3" i="22" s="1"/>
  <c r="A3" i="25"/>
  <c r="B22" i="4"/>
  <c r="A5" i="22" s="1"/>
  <c r="A4" i="25"/>
  <c r="B21" i="4"/>
  <c r="A4" i="22" s="1"/>
  <c r="A6" i="25"/>
  <c r="B19" i="4"/>
  <c r="A2" i="22" s="1"/>
  <c r="B23" i="4"/>
  <c r="V28" i="4" s="1"/>
  <c r="A5" i="25"/>
  <c r="H49" i="25" s="1"/>
  <c r="E49" i="25" s="1"/>
  <c r="A8" i="25"/>
  <c r="B25" i="4"/>
  <c r="A8" i="22" s="1"/>
  <c r="B24" i="4"/>
  <c r="A7" i="22" s="1"/>
  <c r="A2" i="25"/>
  <c r="C16" i="27"/>
  <c r="H16" i="27"/>
  <c r="I16" i="27"/>
  <c r="L10" i="27"/>
  <c r="I10" i="27"/>
  <c r="H10" i="27"/>
  <c r="D10" i="27"/>
  <c r="G10" i="27"/>
  <c r="F10" i="27"/>
  <c r="K10" i="27"/>
  <c r="J10" i="27"/>
  <c r="E10" i="27"/>
  <c r="M10" i="27"/>
  <c r="C10" i="27"/>
  <c r="K16" i="27"/>
  <c r="E16" i="27"/>
  <c r="M16" i="27"/>
  <c r="J16" i="27"/>
  <c r="F16" i="27"/>
  <c r="D16" i="27"/>
  <c r="G16" i="27"/>
  <c r="L16" i="27"/>
  <c r="N56" i="11"/>
  <c r="E19" i="10" s="1"/>
  <c r="H4" i="25" l="1"/>
  <c r="E4" i="25" s="1"/>
  <c r="H48" i="25"/>
  <c r="E48" i="25" s="1"/>
  <c r="H13" i="25"/>
  <c r="E13" i="25" s="1"/>
  <c r="H50" i="25"/>
  <c r="E50" i="25" s="1"/>
  <c r="H30" i="25"/>
  <c r="E30" i="25" s="1"/>
  <c r="H2" i="25"/>
  <c r="E2" i="25" s="1"/>
  <c r="H3" i="25"/>
  <c r="E3" i="25" s="1"/>
  <c r="H26" i="25"/>
  <c r="E26" i="25" s="1"/>
  <c r="H5" i="25"/>
  <c r="E5" i="25" s="1"/>
  <c r="H33" i="25"/>
  <c r="E33" i="25" s="1"/>
  <c r="H19" i="25"/>
  <c r="E19" i="25" s="1"/>
  <c r="H10" i="25"/>
  <c r="E10" i="25" s="1"/>
  <c r="H9" i="25"/>
  <c r="E9" i="25" s="1"/>
  <c r="H12" i="25"/>
  <c r="E12" i="25" s="1"/>
  <c r="H11" i="25"/>
  <c r="E11" i="25" s="1"/>
  <c r="H8" i="25"/>
  <c r="E8" i="25" s="1"/>
  <c r="H15" i="25"/>
  <c r="E15" i="25" s="1"/>
  <c r="H41" i="25"/>
  <c r="E41" i="25" s="1"/>
  <c r="H27" i="25"/>
  <c r="E27" i="25" s="1"/>
  <c r="H7" i="25"/>
  <c r="E7" i="25" s="1"/>
  <c r="A6" i="22"/>
  <c r="H24" i="25"/>
  <c r="E24" i="25" s="1"/>
  <c r="H38" i="25"/>
  <c r="E38" i="25" s="1"/>
  <c r="H17" i="25"/>
  <c r="E17" i="25" s="1"/>
  <c r="H23" i="25"/>
  <c r="E23" i="25" s="1"/>
  <c r="H6" i="25"/>
  <c r="E6" i="25" s="1"/>
  <c r="H40" i="25"/>
  <c r="E40" i="25" s="1"/>
  <c r="H16" i="25"/>
  <c r="E16" i="25" s="1"/>
  <c r="H37" i="25"/>
  <c r="E37" i="25" s="1"/>
  <c r="H39" i="25"/>
  <c r="E39" i="25" s="1"/>
  <c r="V30" i="4"/>
  <c r="H25" i="25"/>
  <c r="E25" i="25" s="1"/>
  <c r="H32" i="25"/>
  <c r="E32" i="25" s="1"/>
  <c r="H34" i="25"/>
  <c r="E34" i="25" s="1"/>
  <c r="H18" i="25"/>
  <c r="E18" i="25" s="1"/>
  <c r="H31" i="25"/>
  <c r="E31" i="25" s="1"/>
  <c r="H20" i="25"/>
  <c r="E20" i="25" s="1"/>
  <c r="G14" i="25"/>
  <c r="J14" i="25"/>
  <c r="F14" i="25"/>
  <c r="G13" i="25" l="1"/>
  <c r="F13" i="25"/>
  <c r="J13" i="25"/>
  <c r="G30" i="25"/>
  <c r="F30" i="25"/>
  <c r="J30" i="25"/>
  <c r="F26" i="25"/>
  <c r="J26" i="25"/>
  <c r="G26" i="25"/>
  <c r="J10" i="25"/>
  <c r="G38" i="25"/>
  <c r="J24" i="25"/>
  <c r="J9" i="25"/>
  <c r="F8" i="25"/>
  <c r="F15" i="25"/>
  <c r="J33" i="25"/>
  <c r="F33" i="25"/>
  <c r="G33" i="25"/>
  <c r="G10" i="25"/>
  <c r="J19" i="25"/>
  <c r="F10" i="25"/>
  <c r="F27" i="25"/>
  <c r="F12" i="25"/>
  <c r="J27" i="25"/>
  <c r="G27" i="25"/>
  <c r="J8" i="25"/>
  <c r="F19" i="25"/>
  <c r="J12" i="25"/>
  <c r="G19" i="25"/>
  <c r="G12" i="25"/>
  <c r="F11" i="25"/>
  <c r="G8" i="25"/>
  <c r="J11" i="25"/>
  <c r="F9" i="25"/>
  <c r="G7" i="25"/>
  <c r="B16" i="12"/>
  <c r="C16" i="12" s="1"/>
  <c r="G41" i="25"/>
  <c r="G9" i="25"/>
  <c r="G11" i="25"/>
  <c r="F41" i="25"/>
  <c r="G50" i="25"/>
  <c r="J41" i="25"/>
  <c r="E23" i="12"/>
  <c r="E15" i="12"/>
  <c r="D23" i="12"/>
  <c r="D15" i="12"/>
  <c r="J2" i="25"/>
  <c r="F2" i="25"/>
  <c r="G24" i="25"/>
  <c r="G2" i="25"/>
  <c r="J6" i="25"/>
  <c r="J7" i="25"/>
  <c r="F7" i="25"/>
  <c r="J37" i="25"/>
  <c r="F24" i="25"/>
  <c r="G37" i="25"/>
  <c r="G6" i="25"/>
  <c r="H45" i="25"/>
  <c r="E45" i="25" s="1"/>
  <c r="B20" i="12"/>
  <c r="C20" i="12" s="1"/>
  <c r="J38" i="25"/>
  <c r="F38" i="25"/>
  <c r="B19" i="12"/>
  <c r="C19" i="12" s="1"/>
  <c r="B23" i="12"/>
  <c r="C23" i="12" s="1"/>
  <c r="B15" i="12"/>
  <c r="C15" i="12" s="1"/>
  <c r="B18" i="12"/>
  <c r="C18" i="12" s="1"/>
  <c r="B17" i="12"/>
  <c r="C17" i="12" s="1"/>
  <c r="F5" i="25"/>
  <c r="F34" i="25"/>
  <c r="F49" i="25"/>
  <c r="G17" i="25"/>
  <c r="G49" i="25"/>
  <c r="F17" i="25"/>
  <c r="J50" i="25"/>
  <c r="J17" i="25"/>
  <c r="J49" i="25"/>
  <c r="F50" i="25"/>
  <c r="G5" i="25"/>
  <c r="F37" i="25"/>
  <c r="F48" i="25"/>
  <c r="G23" i="25"/>
  <c r="D20" i="12"/>
  <c r="F40" i="25"/>
  <c r="J5" i="25"/>
  <c r="D18" i="12"/>
  <c r="G40" i="25"/>
  <c r="F23" i="25"/>
  <c r="J18" i="25"/>
  <c r="J40" i="25"/>
  <c r="G18" i="25"/>
  <c r="J34" i="25"/>
  <c r="F39" i="25"/>
  <c r="J31" i="25"/>
  <c r="J23" i="25"/>
  <c r="F6" i="25"/>
  <c r="F16" i="25"/>
  <c r="G32" i="25"/>
  <c r="G16" i="25"/>
  <c r="J15" i="25"/>
  <c r="F32" i="25"/>
  <c r="F20" i="25"/>
  <c r="J16" i="25"/>
  <c r="G15" i="25"/>
  <c r="F18" i="25"/>
  <c r="E20" i="12"/>
  <c r="G4" i="25"/>
  <c r="J4" i="25"/>
  <c r="D17" i="12"/>
  <c r="G34" i="25"/>
  <c r="F4" i="25"/>
  <c r="E17" i="12"/>
  <c r="J48" i="25"/>
  <c r="J39" i="25"/>
  <c r="G39" i="25"/>
  <c r="F31" i="25"/>
  <c r="J25" i="25"/>
  <c r="G3" i="25"/>
  <c r="E18" i="12"/>
  <c r="E19" i="12"/>
  <c r="J20" i="25"/>
  <c r="F3" i="25"/>
  <c r="G25" i="25"/>
  <c r="E16" i="12"/>
  <c r="D16" i="12"/>
  <c r="D19" i="12"/>
  <c r="J32" i="25"/>
  <c r="G20" i="25"/>
  <c r="F25" i="25"/>
  <c r="G48" i="25"/>
  <c r="J3" i="25"/>
  <c r="G31" i="25"/>
  <c r="H44" i="25"/>
  <c r="E44" i="25" s="1"/>
  <c r="J44" i="25" l="1"/>
  <c r="J58" i="25" s="1"/>
  <c r="D6" i="12" s="1"/>
  <c r="T13" i="4" s="1"/>
  <c r="B22" i="12"/>
  <c r="G45" i="25"/>
  <c r="D22" i="12" a="1"/>
  <c r="D22" i="12" s="1"/>
  <c r="C22" i="12" s="1"/>
  <c r="J45" i="25"/>
  <c r="J57" i="25" s="1"/>
  <c r="C6" i="12" s="1"/>
  <c r="E13" i="4" s="1"/>
  <c r="E22" i="12"/>
  <c r="F45" i="25"/>
  <c r="J55" i="25"/>
  <c r="F6" i="12" s="1"/>
  <c r="G13" i="5" s="1"/>
  <c r="E21" i="12"/>
  <c r="J56" i="25"/>
  <c r="E6" i="12" s="1"/>
  <c r="F13" i="5" s="1"/>
  <c r="D21" i="12" a="1"/>
  <c r="D21" i="12" s="1"/>
  <c r="C21" i="12" s="1"/>
  <c r="G44" i="25"/>
  <c r="F44" i="25"/>
  <c r="O17" i="25" a="1"/>
  <c r="O8" i="25" a="1"/>
  <c r="O40" i="25" a="1"/>
  <c r="O47" i="25" a="1"/>
  <c r="O51" i="25" a="1"/>
  <c r="O26" i="25" a="1"/>
  <c r="O30" i="25" a="1"/>
  <c r="O27" i="25" a="1"/>
  <c r="O19" i="25" a="1"/>
  <c r="O18" i="25" a="1"/>
  <c r="O14" i="25" a="1"/>
  <c r="O36" i="25" a="1"/>
  <c r="O48" i="25" a="1"/>
  <c r="O44" i="25" a="1"/>
  <c r="O29" i="25" a="1"/>
  <c r="O46" i="25" a="1"/>
  <c r="O34" i="25" a="1"/>
  <c r="O32" i="25" a="1"/>
  <c r="O24" i="25" a="1"/>
  <c r="O20" i="25" a="1"/>
  <c r="O11" i="25" a="1"/>
  <c r="O25" i="25" a="1"/>
  <c r="O23" i="25" a="1"/>
  <c r="O5" i="25" a="1"/>
  <c r="O13" i="25" a="1"/>
  <c r="O49" i="25" a="1"/>
  <c r="O7" i="25" a="1"/>
  <c r="O16" i="25" a="1"/>
  <c r="O42" i="25" a="1"/>
  <c r="O52" i="25" a="1"/>
  <c r="O3" i="25" a="1"/>
  <c r="O6" i="25" a="1"/>
  <c r="O9" i="25" a="1"/>
  <c r="O10" i="25" a="1"/>
  <c r="O15" i="25" a="1"/>
  <c r="O33" i="25" a="1"/>
  <c r="O28" i="25" a="1"/>
  <c r="O12" i="25" a="1"/>
  <c r="O50" i="25" a="1"/>
  <c r="O45" i="25" a="1"/>
  <c r="O35" i="25" a="1"/>
  <c r="O22" i="25" a="1"/>
  <c r="O21" i="25" a="1"/>
  <c r="O4" i="25" a="1"/>
  <c r="O41" i="25" a="1"/>
  <c r="O38" i="25" a="1"/>
  <c r="O39" i="25" a="1"/>
  <c r="O43" i="25" a="1"/>
  <c r="O31" i="25" a="1"/>
  <c r="O37" i="25" a="1"/>
  <c r="O49" i="25" l="1"/>
  <c r="C49" i="26" s="1"/>
  <c r="O15" i="25"/>
  <c r="C15" i="26" s="1"/>
  <c r="O41" i="25"/>
  <c r="C41" i="26" s="1"/>
  <c r="O9" i="25"/>
  <c r="C9" i="26" s="1"/>
  <c r="O33" i="25"/>
  <c r="C33" i="26" s="1"/>
  <c r="O50" i="25"/>
  <c r="C50" i="26" s="1"/>
  <c r="O37" i="25"/>
  <c r="C37" i="26" s="1"/>
  <c r="O40" i="25"/>
  <c r="C40" i="26" s="1"/>
  <c r="O10" i="25"/>
  <c r="C10" i="26" s="1"/>
  <c r="O3" i="25"/>
  <c r="C3" i="26" s="1"/>
  <c r="O44" i="25"/>
  <c r="C44" i="26" s="1"/>
  <c r="O17" i="25"/>
  <c r="C17" i="26" s="1"/>
  <c r="O38" i="25"/>
  <c r="C38" i="26" s="1"/>
  <c r="O52" i="25"/>
  <c r="C52" i="26" s="1"/>
  <c r="O4" i="25"/>
  <c r="C4" i="26" s="1"/>
  <c r="O29" i="25"/>
  <c r="C29" i="26" s="1"/>
  <c r="O23" i="25"/>
  <c r="C23" i="26" s="1"/>
  <c r="O34" i="25"/>
  <c r="C34" i="26" s="1"/>
  <c r="O48" i="25"/>
  <c r="C48" i="26" s="1"/>
  <c r="O43" i="25"/>
  <c r="C43" i="26" s="1"/>
  <c r="O7" i="25"/>
  <c r="C7" i="26" s="1"/>
  <c r="O16" i="25"/>
  <c r="C16" i="26" s="1"/>
  <c r="O11" i="25"/>
  <c r="C11" i="26" s="1"/>
  <c r="O5" i="25"/>
  <c r="C5" i="26" s="1"/>
  <c r="O14" i="25"/>
  <c r="C14" i="26" s="1"/>
  <c r="O30" i="25"/>
  <c r="C30" i="26" s="1"/>
  <c r="O36" i="25"/>
  <c r="C36" i="26" s="1"/>
  <c r="O19" i="25"/>
  <c r="C19" i="26" s="1"/>
  <c r="O31" i="25"/>
  <c r="C31" i="26" s="1"/>
  <c r="O6" i="25"/>
  <c r="C6" i="26" s="1"/>
  <c r="O39" i="25"/>
  <c r="C39" i="26" s="1"/>
  <c r="O24" i="25"/>
  <c r="C24" i="26" s="1"/>
  <c r="O26" i="25"/>
  <c r="C26" i="26" s="1"/>
  <c r="O12" i="25"/>
  <c r="C12" i="26" s="1"/>
  <c r="O27" i="25"/>
  <c r="C27" i="26" s="1"/>
  <c r="O22" i="25"/>
  <c r="C22" i="26" s="1"/>
  <c r="O42" i="25"/>
  <c r="C42" i="26" s="1"/>
  <c r="O20" i="25"/>
  <c r="C20" i="26" s="1"/>
  <c r="O32" i="25"/>
  <c r="C32" i="26" s="1"/>
  <c r="O51" i="25"/>
  <c r="C51" i="26" s="1"/>
  <c r="O25" i="25"/>
  <c r="C25" i="26" s="1"/>
  <c r="O46" i="25"/>
  <c r="C46" i="26" s="1"/>
  <c r="O13" i="25"/>
  <c r="C13" i="26" s="1"/>
  <c r="O21" i="25"/>
  <c r="C21" i="26" s="1"/>
  <c r="O35" i="25"/>
  <c r="C35" i="26" s="1"/>
  <c r="O45" i="25"/>
  <c r="C45" i="26" s="1"/>
  <c r="O18" i="25"/>
  <c r="C18" i="26" s="1"/>
  <c r="O28" i="25"/>
  <c r="C28" i="26" s="1"/>
  <c r="O8" i="25"/>
  <c r="C8" i="26" s="1"/>
  <c r="O47" i="25"/>
  <c r="C47" i="26" s="1"/>
  <c r="E13" i="5"/>
  <c r="I22" i="12" a="1"/>
  <c r="I22" i="12" s="1"/>
  <c r="J22" i="12" s="1"/>
  <c r="H15" i="12" a="1"/>
  <c r="H15" i="12" s="1"/>
  <c r="C17" i="5" s="1"/>
  <c r="D13" i="5"/>
  <c r="W13" i="4"/>
  <c r="H18" i="12" a="1"/>
  <c r="H18" i="12" s="1"/>
  <c r="C20" i="5" s="1"/>
  <c r="I21" i="12" a="1"/>
  <c r="I21" i="12" s="1"/>
  <c r="J21" i="12" s="1"/>
  <c r="Z13" i="4"/>
  <c r="B6" i="12"/>
  <c r="C13" i="5" s="1"/>
  <c r="C12" i="5" s="1"/>
  <c r="I23" i="12" a="1"/>
  <c r="I23" i="12" s="1"/>
  <c r="J23" i="12" s="1"/>
  <c r="H19" i="12" a="1"/>
  <c r="H19" i="12" s="1"/>
  <c r="C21" i="5" s="1"/>
  <c r="G18" i="12" a="1"/>
  <c r="G18" i="12" s="1"/>
  <c r="B20" i="5" s="1"/>
  <c r="I19" i="12" a="1"/>
  <c r="I19" i="12" s="1"/>
  <c r="J19" i="12" s="1"/>
  <c r="I15" i="12" a="1"/>
  <c r="I15" i="12" s="1"/>
  <c r="G19" i="12" a="1"/>
  <c r="G19" i="12" s="1"/>
  <c r="B21" i="5" s="1"/>
  <c r="I17" i="12" a="1"/>
  <c r="I17" i="12" s="1"/>
  <c r="J17" i="12" s="1"/>
  <c r="H16" i="12" a="1"/>
  <c r="H16" i="12" s="1"/>
  <c r="C18" i="5" s="1"/>
  <c r="I16" i="12" a="1"/>
  <c r="I16" i="12" s="1"/>
  <c r="J16" i="12" s="1"/>
  <c r="H20" i="12" a="1"/>
  <c r="H20" i="12" s="1"/>
  <c r="C22" i="5" s="1"/>
  <c r="H23" i="12" a="1"/>
  <c r="H23" i="12" s="1"/>
  <c r="C25" i="5" s="1"/>
  <c r="G21" i="12" a="1"/>
  <c r="G21" i="12" s="1"/>
  <c r="B23" i="5" s="1"/>
  <c r="I20" i="12" a="1"/>
  <c r="I20" i="12" s="1"/>
  <c r="J20" i="12" s="1"/>
  <c r="G23" i="12" a="1"/>
  <c r="G23" i="12" s="1"/>
  <c r="B25" i="5" s="1"/>
  <c r="H17" i="12" a="1"/>
  <c r="H17" i="12" s="1"/>
  <c r="C19" i="5" s="1"/>
  <c r="H22" i="12" a="1"/>
  <c r="H22" i="12" s="1"/>
  <c r="C24" i="5" s="1"/>
  <c r="H21" i="12" a="1"/>
  <c r="H21" i="12" s="1"/>
  <c r="C23" i="5" s="1"/>
  <c r="I18" i="12" a="1"/>
  <c r="I18" i="12" s="1"/>
  <c r="J18" i="12" s="1"/>
  <c r="G22" i="12" a="1"/>
  <c r="G22" i="12" s="1"/>
  <c r="B24" i="5" s="1"/>
  <c r="G20" i="12" a="1"/>
  <c r="G20" i="12" s="1"/>
  <c r="B22" i="5" s="1"/>
  <c r="B21" i="12"/>
  <c r="G17" i="12" s="1" a="1"/>
  <c r="G17" i="12" s="1"/>
  <c r="B19" i="5" s="1"/>
  <c r="I38" i="25" a="1"/>
  <c r="I38" i="25" s="1"/>
  <c r="I34" i="25" a="1"/>
  <c r="I34" i="25" s="1"/>
  <c r="I41" i="25" a="1"/>
  <c r="I41" i="25" s="1"/>
  <c r="I50" i="25" a="1"/>
  <c r="I50" i="25" s="1"/>
  <c r="G15" i="12" a="1"/>
  <c r="G15" i="12" s="1"/>
  <c r="B17" i="5" s="1"/>
  <c r="I23" i="25" a="1"/>
  <c r="I23" i="25" s="1"/>
  <c r="I16" i="25" a="1"/>
  <c r="I16" i="25" s="1"/>
  <c r="I26" i="25" a="1"/>
  <c r="I26" i="25" s="1"/>
  <c r="I25" i="25" a="1"/>
  <c r="I25" i="25" s="1"/>
  <c r="I24" i="25" a="1"/>
  <c r="I24" i="25" s="1"/>
  <c r="I17" i="25" a="1"/>
  <c r="I17" i="25" s="1"/>
  <c r="I48" i="25" a="1"/>
  <c r="I48" i="25" s="1"/>
  <c r="G16" i="12" a="1"/>
  <c r="G16" i="12" s="1"/>
  <c r="B18" i="5" s="1"/>
  <c r="I49" i="25" a="1"/>
  <c r="I49" i="25" s="1"/>
  <c r="I12" i="25" l="1"/>
  <c r="I19" i="25" a="1"/>
  <c r="I19" i="25" s="1"/>
  <c r="I37" i="25" a="1"/>
  <c r="I37" i="25" s="1"/>
  <c r="I30" i="25" a="1"/>
  <c r="I30" i="25" s="1"/>
  <c r="I9" i="25"/>
  <c r="I14" i="25"/>
  <c r="I15" i="25"/>
  <c r="J15" i="12"/>
  <c r="I8" i="25" s="1" a="1"/>
  <c r="I8" i="25" s="1"/>
  <c r="I11" i="25"/>
  <c r="I20" i="25" a="1"/>
  <c r="I20" i="25" s="1"/>
  <c r="I33" i="25" a="1"/>
  <c r="I33" i="25" s="1"/>
  <c r="I39" i="25" a="1"/>
  <c r="I39" i="25" s="1"/>
  <c r="I40" i="25" a="1"/>
  <c r="I40" i="25" s="1"/>
  <c r="I32" i="25" a="1"/>
  <c r="I32" i="25" s="1"/>
  <c r="I31" i="25" a="1"/>
  <c r="I31" i="25" s="1"/>
  <c r="I27" i="25" a="1"/>
  <c r="I27" i="25" s="1"/>
  <c r="B13" i="4"/>
  <c r="B12" i="4" s="1"/>
  <c r="I10" i="25"/>
  <c r="I13" i="25"/>
  <c r="I44" i="25" a="1"/>
  <c r="I44" i="25" s="1"/>
  <c r="I45" i="25" a="1"/>
  <c r="I45" i="25" s="1"/>
  <c r="I18" i="25" l="1" a="1"/>
  <c r="I18" i="25" s="1"/>
  <c r="I2" i="25"/>
  <c r="I3" i="25" a="1"/>
  <c r="I3" i="25" s="1"/>
  <c r="I7" i="25" a="1"/>
  <c r="I7" i="25" s="1"/>
  <c r="I4" i="25" a="1"/>
  <c r="I4" i="25" s="1"/>
  <c r="I6" i="25" a="1"/>
  <c r="I6" i="25" s="1"/>
  <c r="I5" i="25" a="1"/>
  <c r="I5" i="25" s="1"/>
  <c r="L22" i="25" a="1"/>
  <c r="M28" i="25" a="1"/>
  <c r="L47" i="25" a="1"/>
  <c r="N4" i="25" a="1"/>
  <c r="L37" i="25" a="1"/>
  <c r="M32" i="25" a="1"/>
  <c r="N44" i="25" a="1"/>
  <c r="L5" i="25" a="1"/>
  <c r="L35" i="25" a="1"/>
  <c r="M41" i="25" a="1"/>
  <c r="N11" i="25" a="1"/>
  <c r="N48" i="25" a="1"/>
  <c r="L6" i="25" a="1"/>
  <c r="L8" i="25" a="1"/>
  <c r="N33" i="25" a="1"/>
  <c r="M17" i="25" a="1"/>
  <c r="M24" i="25" a="1"/>
  <c r="M22" i="25" a="1"/>
  <c r="L49" i="25" a="1"/>
  <c r="M10" i="25" a="1"/>
  <c r="M21" i="25" a="1"/>
  <c r="M34" i="25" a="1"/>
  <c r="N16" i="25" a="1"/>
  <c r="L46" i="25" a="1"/>
  <c r="N15" i="25" a="1"/>
  <c r="L38" i="25" a="1"/>
  <c r="M15" i="25" a="1"/>
  <c r="L50" i="25" a="1"/>
  <c r="N20" i="25" a="1"/>
  <c r="N21" i="25" a="1"/>
  <c r="N36" i="25" a="1"/>
  <c r="L44" i="25" a="1"/>
  <c r="N35" i="25" a="1"/>
  <c r="N3" i="25" a="1"/>
  <c r="N29" i="25" a="1"/>
  <c r="N39" i="25" a="1"/>
  <c r="N17" i="25" a="1"/>
  <c r="N2" i="25" a="1"/>
  <c r="M13" i="25" a="1"/>
  <c r="L2" i="25" a="1"/>
  <c r="L41" i="25" a="1"/>
  <c r="N27" i="25" a="1"/>
  <c r="M42" i="25" a="1"/>
  <c r="L21" i="25" a="1"/>
  <c r="M25" i="25" a="1"/>
  <c r="M11" i="25" a="1"/>
  <c r="N18" i="25" a="1"/>
  <c r="N25" i="25" a="1"/>
  <c r="L24" i="25" a="1"/>
  <c r="N40" i="25" a="1"/>
  <c r="L33" i="25" a="1"/>
  <c r="L51" i="25" a="1"/>
  <c r="M8" i="25" a="1"/>
  <c r="M37" i="25" a="1"/>
  <c r="N22" i="25" a="1"/>
  <c r="N47" i="25" a="1"/>
  <c r="L32" i="25" a="1"/>
  <c r="L16" i="25" a="1"/>
  <c r="N6" i="25" a="1"/>
  <c r="L14" i="25" a="1"/>
  <c r="L15" i="25" a="1"/>
  <c r="N10" i="25" a="1"/>
  <c r="M50" i="25" a="1"/>
  <c r="M51" i="25" a="1"/>
  <c r="M47" i="25" a="1"/>
  <c r="N42" i="25" a="1"/>
  <c r="L4" i="25" a="1"/>
  <c r="L10" i="25" a="1"/>
  <c r="L39" i="25" a="1"/>
  <c r="M35" i="25" a="1"/>
  <c r="N14" i="25" a="1"/>
  <c r="N49" i="25" a="1"/>
  <c r="N31" i="25" a="1"/>
  <c r="L7" i="25" a="1"/>
  <c r="M20" i="25" a="1"/>
  <c r="N32" i="25" a="1"/>
  <c r="L28" i="25" a="1"/>
  <c r="M14" i="25" a="1"/>
  <c r="M46" i="25" a="1"/>
  <c r="L27" i="25" a="1"/>
  <c r="M6" i="25" a="1"/>
  <c r="M2" i="25" a="1"/>
  <c r="M18" i="25" a="1"/>
  <c r="N9" i="25" a="1"/>
  <c r="M43" i="25" a="1"/>
  <c r="N5" i="25" a="1"/>
  <c r="L45" i="25" a="1"/>
  <c r="M36" i="25" a="1"/>
  <c r="L40" i="25" a="1"/>
  <c r="L34" i="25" a="1"/>
  <c r="N26" i="25" a="1"/>
  <c r="L52" i="25" a="1"/>
  <c r="M29" i="25" a="1"/>
  <c r="L3" i="25" a="1"/>
  <c r="N51" i="25" a="1"/>
  <c r="L43" i="25" a="1"/>
  <c r="M45" i="25" a="1"/>
  <c r="M19" i="25" a="1"/>
  <c r="M40" i="25" a="1"/>
  <c r="L30" i="25" a="1"/>
  <c r="L20" i="25" a="1"/>
  <c r="L12" i="25" a="1"/>
  <c r="N13" i="25" a="1"/>
  <c r="N52" i="25" a="1"/>
  <c r="L11" i="25" a="1"/>
  <c r="M23" i="25" a="1"/>
  <c r="N24" i="25" a="1"/>
  <c r="M44" i="25" a="1"/>
  <c r="L17" i="25" a="1"/>
  <c r="N41" i="25" a="1"/>
  <c r="N30" i="25" a="1"/>
  <c r="N46" i="25" a="1"/>
  <c r="L9" i="25" a="1"/>
  <c r="M49" i="25" a="1"/>
  <c r="L48" i="25" a="1"/>
  <c r="M48" i="25" a="1"/>
  <c r="N12" i="25" a="1"/>
  <c r="N50" i="25" a="1"/>
  <c r="M9" i="25" a="1"/>
  <c r="L26" i="25" a="1"/>
  <c r="M30" i="25" a="1"/>
  <c r="P3" i="25" a="1"/>
  <c r="L31" i="25" a="1"/>
  <c r="M27" i="25" a="1"/>
  <c r="M12" i="25" a="1"/>
  <c r="L18" i="25" a="1"/>
  <c r="N38" i="25" a="1"/>
  <c r="O2" i="25" a="1"/>
  <c r="N43" i="25" a="1"/>
  <c r="N19" i="25" a="1"/>
  <c r="N7" i="25" a="1"/>
  <c r="N23" i="25" a="1"/>
  <c r="L29" i="25" a="1"/>
  <c r="N8" i="25" a="1"/>
  <c r="M16" i="25" a="1"/>
  <c r="N37" i="25" a="1"/>
  <c r="M7" i="25" a="1"/>
  <c r="N45" i="25" a="1"/>
  <c r="L13" i="25" a="1"/>
  <c r="N28" i="25" a="1"/>
  <c r="M5" i="25" a="1"/>
  <c r="M31" i="25" a="1"/>
  <c r="L19" i="25" a="1"/>
  <c r="M4" i="25" a="1"/>
  <c r="M26" i="25" a="1"/>
  <c r="L25" i="25" a="1"/>
  <c r="M3" i="25" a="1"/>
  <c r="M33" i="25" a="1"/>
  <c r="L23" i="25" a="1"/>
  <c r="L36" i="25" a="1"/>
  <c r="M39" i="25" a="1"/>
  <c r="N34" i="25" a="1"/>
  <c r="M52" i="25" a="1"/>
  <c r="L42" i="25" a="1"/>
  <c r="M38" i="25" a="1"/>
  <c r="N23" i="25" l="1"/>
  <c r="B23" i="26" s="1"/>
  <c r="L43" i="25"/>
  <c r="A43" i="26" s="1"/>
  <c r="M27" i="25"/>
  <c r="N29" i="25"/>
  <c r="B29" i="26" s="1"/>
  <c r="N45" i="25"/>
  <c r="B45" i="26" s="1"/>
  <c r="M45" i="25"/>
  <c r="M28" i="25"/>
  <c r="N34" i="25"/>
  <c r="B34" i="26" s="1"/>
  <c r="M36" i="25"/>
  <c r="N4" i="25"/>
  <c r="B4" i="26" s="1"/>
  <c r="L28" i="25"/>
  <c r="A28" i="26" s="1"/>
  <c r="N21" i="25"/>
  <c r="B21" i="26" s="1"/>
  <c r="N17" i="25"/>
  <c r="B17" i="26" s="1"/>
  <c r="N24" i="25"/>
  <c r="B24" i="26" s="1"/>
  <c r="N16" i="25"/>
  <c r="B16" i="26" s="1"/>
  <c r="M16" i="25"/>
  <c r="N20" i="25"/>
  <c r="B20" i="26" s="1"/>
  <c r="M19" i="25"/>
  <c r="M3" i="25"/>
  <c r="N51" i="25"/>
  <c r="B51" i="26" s="1"/>
  <c r="L16" i="25"/>
  <c r="A16" i="26" s="1"/>
  <c r="L46" i="25"/>
  <c r="A46" i="26" s="1"/>
  <c r="M22" i="25"/>
  <c r="L3" i="25"/>
  <c r="A3" i="26" s="1"/>
  <c r="N19" i="25"/>
  <c r="B19" i="26" s="1"/>
  <c r="N12" i="25"/>
  <c r="B12" i="26" s="1"/>
  <c r="L32" i="25"/>
  <c r="A32" i="26" s="1"/>
  <c r="M31" i="25"/>
  <c r="N37" i="25"/>
  <c r="B37" i="26" s="1"/>
  <c r="M13" i="25"/>
  <c r="N42" i="25"/>
  <c r="B42" i="26" s="1"/>
  <c r="M52" i="25"/>
  <c r="M42" i="25"/>
  <c r="N47" i="25"/>
  <c r="B47" i="26" s="1"/>
  <c r="L26" i="25"/>
  <c r="A26" i="26" s="1"/>
  <c r="N18" i="25"/>
  <c r="B18" i="26" s="1"/>
  <c r="L25" i="25"/>
  <c r="A25" i="26" s="1"/>
  <c r="L10" i="25"/>
  <c r="A10" i="26" s="1"/>
  <c r="L38" i="25"/>
  <c r="A38" i="26" s="1"/>
  <c r="M30" i="25"/>
  <c r="M41" i="25"/>
  <c r="M17" i="25"/>
  <c r="L35" i="25"/>
  <c r="A35" i="26" s="1"/>
  <c r="M15" i="25"/>
  <c r="L7" i="25"/>
  <c r="A7" i="26" s="1"/>
  <c r="L8" i="25"/>
  <c r="A8" i="26" s="1"/>
  <c r="N7" i="25"/>
  <c r="B7" i="26" s="1"/>
  <c r="N49" i="25"/>
  <c r="B49" i="26" s="1"/>
  <c r="M37" i="25"/>
  <c r="N10" i="25"/>
  <c r="B10" i="26" s="1"/>
  <c r="L18" i="25"/>
  <c r="A18" i="26" s="1"/>
  <c r="N5" i="25"/>
  <c r="B5" i="26" s="1"/>
  <c r="L41" i="25"/>
  <c r="A41" i="26" s="1"/>
  <c r="N14" i="25"/>
  <c r="B14" i="26" s="1"/>
  <c r="M25" i="25"/>
  <c r="M32" i="25"/>
  <c r="N8" i="25"/>
  <c r="B8" i="26" s="1"/>
  <c r="N15" i="25"/>
  <c r="B15" i="26" s="1"/>
  <c r="N27" i="25"/>
  <c r="B27" i="26" s="1"/>
  <c r="M9" i="25"/>
  <c r="M2" i="25"/>
  <c r="M34" i="25"/>
  <c r="M20" i="25"/>
  <c r="M44" i="25"/>
  <c r="N46" i="25"/>
  <c r="B46" i="26" s="1"/>
  <c r="L13" i="25"/>
  <c r="A13" i="26" s="1"/>
  <c r="L37" i="25"/>
  <c r="A37" i="26" s="1"/>
  <c r="N3" i="25"/>
  <c r="B3" i="26" s="1"/>
  <c r="M47" i="25"/>
  <c r="N52" i="25"/>
  <c r="B52" i="26" s="1"/>
  <c r="L12" i="25"/>
  <c r="A12" i="26" s="1"/>
  <c r="N40" i="25"/>
  <c r="B40" i="26" s="1"/>
  <c r="L11" i="25"/>
  <c r="A11" i="26" s="1"/>
  <c r="M24" i="25"/>
  <c r="M12" i="25"/>
  <c r="N41" i="25"/>
  <c r="B41" i="26" s="1"/>
  <c r="M7" i="25"/>
  <c r="L5" i="25"/>
  <c r="A5" i="26" s="1"/>
  <c r="L44" i="25"/>
  <c r="A44" i="26" s="1"/>
  <c r="M43" i="25"/>
  <c r="M40" i="25"/>
  <c r="L20" i="25"/>
  <c r="A20" i="26" s="1"/>
  <c r="N32" i="25"/>
  <c r="B32" i="26" s="1"/>
  <c r="N36" i="25"/>
  <c r="B36" i="26" s="1"/>
  <c r="N50" i="25"/>
  <c r="B50" i="26" s="1"/>
  <c r="L45" i="25"/>
  <c r="A45" i="26" s="1"/>
  <c r="N33" i="25"/>
  <c r="B33" i="26" s="1"/>
  <c r="N13" i="25"/>
  <c r="B13" i="26" s="1"/>
  <c r="N11" i="25"/>
  <c r="B11" i="26" s="1"/>
  <c r="N35" i="25"/>
  <c r="B35" i="26" s="1"/>
  <c r="M14" i="25"/>
  <c r="M46" i="25"/>
  <c r="N9" i="25"/>
  <c r="B9" i="26" s="1"/>
  <c r="M21" i="25"/>
  <c r="L22" i="25"/>
  <c r="A22" i="26" s="1"/>
  <c r="M29" i="25"/>
  <c r="N26" i="25"/>
  <c r="B26" i="26" s="1"/>
  <c r="M8" i="25"/>
  <c r="O2" i="25"/>
  <c r="C2" i="26" s="1"/>
  <c r="L15" i="25"/>
  <c r="A15" i="26" s="1"/>
  <c r="N25" i="25"/>
  <c r="B25" i="26" s="1"/>
  <c r="M6" i="25"/>
  <c r="M48" i="25"/>
  <c r="L21" i="25"/>
  <c r="A21" i="26" s="1"/>
  <c r="M26" i="25"/>
  <c r="N6" i="25"/>
  <c r="B6" i="26" s="1"/>
  <c r="L6" i="25"/>
  <c r="A6" i="26" s="1"/>
  <c r="M35" i="25"/>
  <c r="L4" i="25"/>
  <c r="A4" i="26" s="1"/>
  <c r="N30" i="25"/>
  <c r="B30" i="26" s="1"/>
  <c r="M23" i="25"/>
  <c r="N31" i="25"/>
  <c r="B31" i="26" s="1"/>
  <c r="M18" i="25"/>
  <c r="L14" i="25"/>
  <c r="A14" i="26" s="1"/>
  <c r="N22" i="25"/>
  <c r="B22" i="26" s="1"/>
  <c r="N44" i="25"/>
  <c r="B44" i="26" s="1"/>
  <c r="M50" i="25"/>
  <c r="M11" i="25"/>
  <c r="P3" i="25"/>
  <c r="D3" i="26" s="1"/>
  <c r="L29" i="25"/>
  <c r="A29" i="26" s="1"/>
  <c r="L40" i="25"/>
  <c r="A40" i="26" s="1"/>
  <c r="L50" i="25"/>
  <c r="A50" i="26" s="1"/>
  <c r="L24" i="25"/>
  <c r="A24" i="26" s="1"/>
  <c r="L52" i="25"/>
  <c r="A52" i="26" s="1"/>
  <c r="L36" i="25"/>
  <c r="A36" i="26" s="1"/>
  <c r="M5" i="25"/>
  <c r="M49" i="25"/>
  <c r="L23" i="25"/>
  <c r="A23" i="26" s="1"/>
  <c r="L39" i="25"/>
  <c r="A39" i="26" s="1"/>
  <c r="M51" i="25"/>
  <c r="L2" i="25"/>
  <c r="A2" i="26" s="1"/>
  <c r="L27" i="25"/>
  <c r="A27" i="26" s="1"/>
  <c r="N2" i="25"/>
  <c r="B2" i="26" s="1"/>
  <c r="N43" i="25"/>
  <c r="B43" i="26" s="1"/>
  <c r="L49" i="25"/>
  <c r="A49" i="26" s="1"/>
  <c r="N38" i="25"/>
  <c r="B38" i="26" s="1"/>
  <c r="L51" i="25"/>
  <c r="A51" i="26" s="1"/>
  <c r="M38" i="25"/>
  <c r="L30" i="25"/>
  <c r="A30" i="26" s="1"/>
  <c r="L48" i="25"/>
  <c r="A48" i="26" s="1"/>
  <c r="M4" i="25"/>
  <c r="N28" i="25"/>
  <c r="B28" i="26" s="1"/>
  <c r="M10" i="25"/>
  <c r="L34" i="25"/>
  <c r="A34" i="26" s="1"/>
  <c r="L19" i="25"/>
  <c r="A19" i="26" s="1"/>
  <c r="L33" i="25"/>
  <c r="A33" i="26" s="1"/>
  <c r="L17" i="25"/>
  <c r="A17" i="26" s="1"/>
  <c r="N48" i="25"/>
  <c r="B48" i="26" s="1"/>
  <c r="M39" i="25"/>
  <c r="M33" i="25"/>
  <c r="N39" i="25"/>
  <c r="B39" i="26" s="1"/>
  <c r="L9" i="25"/>
  <c r="A9" i="26" s="1"/>
  <c r="L42" i="25"/>
  <c r="A42" i="26" s="1"/>
  <c r="L47" i="25"/>
  <c r="A47" i="26" s="1"/>
  <c r="L31" i="25"/>
  <c r="A31" i="26" s="1"/>
  <c r="P50" i="25" a="1"/>
  <c r="P2" i="25" a="1"/>
  <c r="P32" i="25" a="1"/>
  <c r="P25" i="25" a="1"/>
  <c r="P10" i="25" a="1"/>
  <c r="P28" i="25" a="1"/>
  <c r="P12" i="25" a="1"/>
  <c r="P9" i="25" a="1"/>
  <c r="P14" i="25" a="1"/>
  <c r="P30" i="25" a="1"/>
  <c r="P34" i="25" a="1"/>
  <c r="P48" i="25" a="1"/>
  <c r="P39" i="25" a="1"/>
  <c r="P13" i="25" a="1"/>
  <c r="P47" i="25" a="1"/>
  <c r="P23" i="25" a="1"/>
  <c r="P45" i="25" a="1"/>
  <c r="P5" i="25" a="1"/>
  <c r="P41" i="25" a="1"/>
  <c r="P7" i="25" a="1"/>
  <c r="P46" i="25" a="1"/>
  <c r="P27" i="25" a="1"/>
  <c r="P37" i="25" a="1"/>
  <c r="P15" i="25" a="1"/>
  <c r="P40" i="25" a="1"/>
  <c r="P38" i="25" a="1"/>
  <c r="P26" i="25" a="1"/>
  <c r="P49" i="25" a="1"/>
  <c r="P52" i="25" a="1"/>
  <c r="P35" i="25" a="1"/>
  <c r="P18" i="25" a="1"/>
  <c r="P31" i="25" a="1"/>
  <c r="P8" i="25" a="1"/>
  <c r="P43" i="25" a="1"/>
  <c r="P44" i="25" a="1"/>
  <c r="P21" i="25" a="1"/>
  <c r="P36" i="25" a="1"/>
  <c r="P42" i="25" a="1"/>
  <c r="P4" i="25" a="1"/>
  <c r="P51" i="25" a="1"/>
  <c r="P29" i="25" a="1"/>
  <c r="P11" i="25" a="1"/>
  <c r="P19" i="25" a="1"/>
  <c r="P22" i="25" a="1"/>
  <c r="P16" i="25" a="1"/>
  <c r="P20" i="25" a="1"/>
  <c r="P6" i="25" a="1"/>
  <c r="P24" i="25" a="1"/>
  <c r="P33" i="25" a="1"/>
  <c r="P17" i="25" a="1"/>
  <c r="P36" i="25" l="1"/>
  <c r="D36" i="26" s="1"/>
  <c r="P46" i="25"/>
  <c r="D46" i="26" s="1"/>
  <c r="P49" i="25"/>
  <c r="D49" i="26" s="1"/>
  <c r="P41" i="25"/>
  <c r="D41" i="26" s="1"/>
  <c r="P14" i="25"/>
  <c r="D14" i="26" s="1"/>
  <c r="P37" i="25"/>
  <c r="D37" i="26" s="1"/>
  <c r="P13" i="25"/>
  <c r="D13" i="26" s="1"/>
  <c r="P35" i="25"/>
  <c r="D35" i="26" s="1"/>
  <c r="P50" i="25"/>
  <c r="D50" i="26" s="1"/>
  <c r="P26" i="25"/>
  <c r="D26" i="26" s="1"/>
  <c r="P25" i="25"/>
  <c r="D25" i="26" s="1"/>
  <c r="P23" i="25"/>
  <c r="D23" i="26" s="1"/>
  <c r="P18" i="25"/>
  <c r="D18" i="26" s="1"/>
  <c r="P9" i="25"/>
  <c r="D9" i="26" s="1"/>
  <c r="P4" i="25"/>
  <c r="D4" i="26" s="1"/>
  <c r="P42" i="25"/>
  <c r="D42" i="26" s="1"/>
  <c r="P40" i="25"/>
  <c r="D40" i="26" s="1"/>
  <c r="P34" i="25"/>
  <c r="D34" i="26" s="1"/>
  <c r="P28" i="25"/>
  <c r="D28" i="26" s="1"/>
  <c r="P12" i="25"/>
  <c r="D12" i="26" s="1"/>
  <c r="P30" i="25"/>
  <c r="D30" i="26" s="1"/>
  <c r="P20" i="25"/>
  <c r="D20" i="26" s="1"/>
  <c r="P22" i="25"/>
  <c r="D22" i="26" s="1"/>
  <c r="P38" i="25"/>
  <c r="D38" i="26" s="1"/>
  <c r="P32" i="25"/>
  <c r="D32" i="26" s="1"/>
  <c r="P29" i="25"/>
  <c r="D29" i="26" s="1"/>
  <c r="P10" i="25"/>
  <c r="D10" i="26" s="1"/>
  <c r="P33" i="25"/>
  <c r="D33" i="26" s="1"/>
  <c r="P7" i="25"/>
  <c r="D7" i="26" s="1"/>
  <c r="P17" i="25"/>
  <c r="D17" i="26" s="1"/>
  <c r="P8" i="25"/>
  <c r="D8" i="26" s="1"/>
  <c r="P16" i="25"/>
  <c r="D16" i="26" s="1"/>
  <c r="P21" i="25"/>
  <c r="D21" i="26" s="1"/>
  <c r="P43" i="25"/>
  <c r="D43" i="26" s="1"/>
  <c r="P45" i="25"/>
  <c r="D45" i="26" s="1"/>
  <c r="P48" i="25"/>
  <c r="D48" i="26" s="1"/>
  <c r="P47" i="25"/>
  <c r="D47" i="26" s="1"/>
  <c r="P24" i="25"/>
  <c r="D24" i="26" s="1"/>
  <c r="P5" i="25"/>
  <c r="D5" i="26" s="1"/>
  <c r="P11" i="25"/>
  <c r="D11" i="26" s="1"/>
  <c r="P2" i="25"/>
  <c r="D2" i="26" s="1"/>
  <c r="P15" i="25"/>
  <c r="D15" i="26" s="1"/>
  <c r="P6" i="25"/>
  <c r="D6" i="26" s="1"/>
  <c r="P44" i="25"/>
  <c r="D44" i="26" s="1"/>
  <c r="P39" i="25"/>
  <c r="D39" i="26" s="1"/>
  <c r="P31" i="25"/>
  <c r="D31" i="26" s="1"/>
  <c r="P51" i="25"/>
  <c r="D51" i="26" s="1"/>
  <c r="P52" i="25"/>
  <c r="D52" i="26" s="1"/>
  <c r="P27" i="25"/>
  <c r="D27" i="26" s="1"/>
  <c r="P19" i="25"/>
  <c r="D19" i="26" s="1"/>
  <c r="M86" i="11" l="1"/>
  <c r="N86" i="11" s="1"/>
  <c r="E29" i="10" s="1"/>
  <c r="H6" i="11"/>
  <c r="G6" i="11"/>
  <c r="G9" i="11" s="1"/>
  <c r="G79" i="18" s="1"/>
  <c r="F6" i="11"/>
  <c r="E6" i="11"/>
  <c r="D6" i="11"/>
  <c r="C6" i="11"/>
  <c r="A19" i="27"/>
  <c r="F9" i="11" l="1"/>
  <c r="G80" i="18" s="1"/>
  <c r="G7" i="11"/>
  <c r="G8" i="11" s="1"/>
  <c r="G10" i="11"/>
  <c r="K6" i="11"/>
  <c r="I6" i="11"/>
  <c r="D9" i="11"/>
  <c r="H10" i="11"/>
  <c r="H9" i="11"/>
  <c r="H7" i="11"/>
  <c r="E19" i="27"/>
  <c r="J19" i="27"/>
  <c r="I19" i="27"/>
  <c r="M19" i="27"/>
  <c r="H19" i="27"/>
  <c r="D19" i="27"/>
  <c r="L19" i="27"/>
  <c r="F19" i="27"/>
  <c r="C19" i="27"/>
  <c r="G19" i="27"/>
  <c r="K19" i="27"/>
  <c r="C9" i="11"/>
  <c r="D7" i="11"/>
  <c r="D10" i="11"/>
  <c r="E11" i="11"/>
  <c r="E10" i="11"/>
  <c r="E7" i="11"/>
  <c r="E9" i="11"/>
  <c r="O14" i="27" a="1"/>
  <c r="Y20" i="27" a="1"/>
  <c r="T6" i="27" a="1"/>
  <c r="V2" i="27" a="1"/>
  <c r="Y19" i="27" a="1"/>
  <c r="Q22" i="27" a="1"/>
  <c r="R13" i="27" a="1"/>
  <c r="W4" i="27" a="1"/>
  <c r="X5" i="27" a="1"/>
  <c r="S22" i="27" a="1"/>
  <c r="Q15" i="27" a="1"/>
  <c r="X19" i="27" a="1"/>
  <c r="T8" i="27" a="1"/>
  <c r="S21" i="27" a="1"/>
  <c r="Y6" i="27" a="1"/>
  <c r="P4" i="27" a="1"/>
  <c r="T23" i="27" a="1"/>
  <c r="P18" i="27" a="1"/>
  <c r="R22" i="27" a="1"/>
  <c r="W19" i="27" a="1"/>
  <c r="P22" i="27" a="1"/>
  <c r="O8" i="27" a="1"/>
  <c r="Y18" i="27" a="1"/>
  <c r="S4" i="27" a="1"/>
  <c r="X21" i="27" a="1"/>
  <c r="S9" i="27" a="1"/>
  <c r="U14" i="27" a="1"/>
  <c r="U6" i="27" a="1"/>
  <c r="W13" i="27" a="1"/>
  <c r="T10" i="27" a="1"/>
  <c r="W16" i="27" a="1"/>
  <c r="U22" i="27" a="1"/>
  <c r="O2" i="27" a="1"/>
  <c r="Q18" i="27" a="1"/>
  <c r="Y17" i="27" a="1"/>
  <c r="W17" i="27" a="1"/>
  <c r="X16" i="27" a="1"/>
  <c r="Y7" i="27" a="1"/>
  <c r="Y15" i="27" a="1"/>
  <c r="P8" i="27" a="1"/>
  <c r="T4" i="27" a="1"/>
  <c r="T21" i="27" a="1"/>
  <c r="R11" i="27" a="1"/>
  <c r="V7" i="27" a="1"/>
  <c r="X15" i="27" a="1"/>
  <c r="X22" i="27" a="1"/>
  <c r="P11" i="27" a="1"/>
  <c r="X9" i="27" a="1"/>
  <c r="Q19" i="27" a="1"/>
  <c r="R7" i="27" a="1"/>
  <c r="U4" i="27" a="1"/>
  <c r="P10" i="27" a="1"/>
  <c r="O23" i="27" a="1"/>
  <c r="X7" i="27" a="1"/>
  <c r="Y22" i="27" a="1"/>
  <c r="R14" i="27" a="1"/>
  <c r="O18" i="27" a="1"/>
  <c r="P12" i="27" a="1"/>
  <c r="W5" i="27" a="1"/>
  <c r="U12" i="27" a="1"/>
  <c r="V8" i="27" a="1"/>
  <c r="O9" i="27" a="1"/>
  <c r="T5" i="27" a="1"/>
  <c r="P14" i="27" a="1"/>
  <c r="O15" i="27" a="1"/>
  <c r="O20" i="27" a="1"/>
  <c r="W12" i="27" a="1"/>
  <c r="U10" i="27" a="1"/>
  <c r="O10" i="27" a="1"/>
  <c r="T12" i="27" a="1"/>
  <c r="X6" i="27" a="1"/>
  <c r="R19" i="27" a="1"/>
  <c r="S10" i="27" a="1"/>
  <c r="S18" i="27" a="1"/>
  <c r="Q17" i="27" a="1"/>
  <c r="T3" i="27" a="1"/>
  <c r="P7" i="27" a="1"/>
  <c r="Y3" i="27" a="1"/>
  <c r="O7" i="27" a="1"/>
  <c r="V12" i="27" a="1"/>
  <c r="O12" i="27" a="1"/>
  <c r="R23" i="27" a="1"/>
  <c r="S19" i="27" a="1"/>
  <c r="R21" i="27" a="1"/>
  <c r="U23" i="27" a="1"/>
  <c r="Y21" i="27" a="1"/>
  <c r="V10" i="27" a="1"/>
  <c r="Q6" i="27" a="1"/>
  <c r="V18" i="27" a="1"/>
  <c r="X13" i="27" a="1"/>
  <c r="Q7" i="27" a="1"/>
  <c r="Y23" i="27" a="1"/>
  <c r="V4" i="27" a="1"/>
  <c r="T7" i="27" a="1"/>
  <c r="Q23" i="27" a="1"/>
  <c r="Y14" i="27" a="1"/>
  <c r="X17" i="27" a="1"/>
  <c r="W18" i="27" a="1"/>
  <c r="V11" i="27" a="1"/>
  <c r="P23" i="27" a="1"/>
  <c r="W20" i="27" a="1"/>
  <c r="U21" i="27" a="1"/>
  <c r="O13" i="27" a="1"/>
  <c r="U13" i="27" a="1"/>
  <c r="P3" i="27" a="1"/>
  <c r="U3" i="27" a="1"/>
  <c r="S20" i="27" a="1"/>
  <c r="W23" i="27" a="1"/>
  <c r="S11" i="27" a="1"/>
  <c r="W10" i="27" a="1"/>
  <c r="Y5" i="27" a="1"/>
  <c r="V19" i="27" a="1"/>
  <c r="P21" i="27" a="1"/>
  <c r="X4" i="27" a="1"/>
  <c r="R3" i="27" a="1"/>
  <c r="T20" i="27" a="1"/>
  <c r="S3" i="27" a="1"/>
  <c r="O22" i="27" a="1"/>
  <c r="Y13" i="27" a="1"/>
  <c r="U19" i="27" a="1"/>
  <c r="W11" i="27" a="1"/>
  <c r="R16" i="27" a="1"/>
  <c r="X18" i="27" a="1"/>
  <c r="O6" i="27" a="1"/>
  <c r="Y2" i="27" a="1"/>
  <c r="W21" i="27" a="1"/>
  <c r="P13" i="27" a="1"/>
  <c r="S2" i="27" a="1"/>
  <c r="T2" i="27" a="1"/>
  <c r="O21" i="27" a="1"/>
  <c r="W3" i="27" a="1"/>
  <c r="S14" i="27" a="1"/>
  <c r="T13" i="27" a="1"/>
  <c r="S5" i="27" a="1"/>
  <c r="R12" i="27" a="1"/>
  <c r="Q13" i="27" a="1"/>
  <c r="U2" i="27" a="1"/>
  <c r="R20" i="27" a="1"/>
  <c r="V21" i="27" a="1"/>
  <c r="Y9" i="27" a="1"/>
  <c r="X8" i="27" a="1"/>
  <c r="T22" i="27" a="1"/>
  <c r="O11" i="27" a="1"/>
  <c r="R10" i="27" a="1"/>
  <c r="W8" i="27" a="1"/>
  <c r="X3" i="27" a="1"/>
  <c r="O17" i="27" a="1"/>
  <c r="T17" i="27" a="1"/>
  <c r="V23" i="27" a="1"/>
  <c r="U11" i="27" a="1"/>
  <c r="Q21" i="27" a="1"/>
  <c r="S23" i="27" a="1"/>
  <c r="O4" i="27" a="1"/>
  <c r="U15" i="27" a="1"/>
  <c r="Q8" i="27" a="1"/>
  <c r="S12" i="27" a="1"/>
  <c r="T14" i="27" a="1"/>
  <c r="Q16" i="27" a="1"/>
  <c r="U20" i="27" a="1"/>
  <c r="V16" i="27" a="1"/>
  <c r="V9" i="27" a="1"/>
  <c r="P16" i="27" a="1"/>
  <c r="P6" i="27" a="1"/>
  <c r="W6" i="27" a="1"/>
  <c r="S7" i="27" a="1"/>
  <c r="R5" i="27" a="1"/>
  <c r="U5" i="27" a="1"/>
  <c r="V15" i="27" a="1"/>
  <c r="W9" i="27" a="1"/>
  <c r="R2" i="27" a="1"/>
  <c r="V22" i="27" a="1"/>
  <c r="X11" i="27" a="1"/>
  <c r="S6" i="27" a="1"/>
  <c r="P19" i="27" a="1"/>
  <c r="T15" i="27" a="1"/>
  <c r="R6" i="27" a="1"/>
  <c r="R18" i="27" a="1"/>
  <c r="Q10" i="27" a="1"/>
  <c r="R4" i="27" a="1"/>
  <c r="P9" i="27" a="1"/>
  <c r="Q5" i="27" a="1"/>
  <c r="X12" i="27" a="1"/>
  <c r="P2" i="27" a="1"/>
  <c r="W15" i="27" a="1"/>
  <c r="Q9" i="27" a="1"/>
  <c r="V6" i="27" a="1"/>
  <c r="Y10" i="27" a="1"/>
  <c r="P17" i="27" a="1"/>
  <c r="V3" i="27" a="1"/>
  <c r="Q4" i="27" a="1"/>
  <c r="T16" i="27" a="1"/>
  <c r="U18" i="27" a="1"/>
  <c r="X23" i="27" a="1"/>
  <c r="W22" i="27" a="1"/>
  <c r="S15" i="27" a="1"/>
  <c r="Q11" i="27" a="1"/>
  <c r="R15" i="27" a="1"/>
  <c r="T11" i="27" a="1"/>
  <c r="Q2" i="27" a="1"/>
  <c r="V14" i="27" a="1"/>
  <c r="S8" i="27" a="1"/>
  <c r="V13" i="27" a="1"/>
  <c r="V20" i="27" a="1"/>
  <c r="P15" i="27" a="1"/>
  <c r="Y8" i="27" a="1"/>
  <c r="S13" i="27" a="1"/>
  <c r="U16" i="27" a="1"/>
  <c r="R9" i="27" a="1"/>
  <c r="U7" i="27" a="1"/>
  <c r="Q12" i="27" a="1"/>
  <c r="R8" i="27" a="1"/>
  <c r="R17" i="27" a="1"/>
  <c r="X20" i="27" a="1"/>
  <c r="X2" i="27" a="1"/>
  <c r="Q20" i="27" a="1"/>
  <c r="Y11" i="27" a="1"/>
  <c r="Q3" i="27" a="1"/>
  <c r="T19" i="27" a="1"/>
  <c r="Y4" i="27" a="1"/>
  <c r="O5" i="27" a="1"/>
  <c r="U9" i="27" a="1"/>
  <c r="Y16" i="27" a="1"/>
  <c r="U8" i="27" a="1"/>
  <c r="T18" i="27" a="1"/>
  <c r="S16" i="27" a="1"/>
  <c r="Q14" i="27" a="1"/>
  <c r="T9" i="27" a="1"/>
  <c r="P20" i="27" a="1"/>
  <c r="S17" i="27" a="1"/>
  <c r="W2" i="27" a="1"/>
  <c r="W7" i="27" a="1"/>
  <c r="P5" i="27" a="1"/>
  <c r="X10" i="27" a="1"/>
  <c r="W14" i="27" a="1"/>
  <c r="U17" i="27" a="1"/>
  <c r="Y12" i="27" a="1"/>
  <c r="O19" i="27" a="1"/>
  <c r="O3" i="27" a="1"/>
  <c r="V5" i="27" a="1"/>
  <c r="O16" i="27" a="1"/>
  <c r="V17" i="27" a="1"/>
  <c r="X14" i="27" a="1"/>
  <c r="H78" i="18" l="1"/>
  <c r="Y7" i="27"/>
  <c r="K19" i="3" s="1"/>
  <c r="Y19" i="27"/>
  <c r="K31" i="3" s="1"/>
  <c r="Y20" i="27"/>
  <c r="K32" i="3" s="1"/>
  <c r="Y5" i="27"/>
  <c r="K17" i="3" s="1"/>
  <c r="Y15" i="27"/>
  <c r="K27" i="3" s="1"/>
  <c r="Y6" i="27"/>
  <c r="K18" i="3" s="1"/>
  <c r="Y9" i="27"/>
  <c r="K21" i="3" s="1"/>
  <c r="Y21" i="27"/>
  <c r="K33" i="3" s="1"/>
  <c r="Y22" i="27"/>
  <c r="K34" i="3" s="1"/>
  <c r="Y23" i="27"/>
  <c r="K35" i="3" s="1"/>
  <c r="Y2" i="27"/>
  <c r="K14" i="3" s="1"/>
  <c r="Y16" i="27"/>
  <c r="K28" i="3" s="1"/>
  <c r="Y13" i="27"/>
  <c r="K25" i="3" s="1"/>
  <c r="Y17" i="27"/>
  <c r="K29" i="3" s="1"/>
  <c r="Y4" i="27"/>
  <c r="K16" i="3" s="1"/>
  <c r="Y18" i="27"/>
  <c r="K30" i="3" s="1"/>
  <c r="Y11" i="27"/>
  <c r="K23" i="3" s="1"/>
  <c r="Y3" i="27"/>
  <c r="K15" i="3" s="1"/>
  <c r="Y8" i="27"/>
  <c r="K20" i="3" s="1"/>
  <c r="Y14" i="27"/>
  <c r="K26" i="3" s="1"/>
  <c r="Y12" i="27"/>
  <c r="K24" i="3" s="1"/>
  <c r="Y10" i="27"/>
  <c r="K22" i="3" s="1"/>
  <c r="W9" i="27"/>
  <c r="I21" i="3" s="1"/>
  <c r="W7" i="27"/>
  <c r="I19" i="3" s="1"/>
  <c r="W19" i="27"/>
  <c r="I31" i="3" s="1"/>
  <c r="W20" i="27"/>
  <c r="I32" i="3" s="1"/>
  <c r="W22" i="27"/>
  <c r="I34" i="3" s="1"/>
  <c r="W23" i="27"/>
  <c r="I35" i="3" s="1"/>
  <c r="W21" i="27"/>
  <c r="I33" i="3" s="1"/>
  <c r="W5" i="27"/>
  <c r="I17" i="3" s="1"/>
  <c r="W6" i="27"/>
  <c r="I18" i="3" s="1"/>
  <c r="W12" i="27"/>
  <c r="I24" i="3" s="1"/>
  <c r="W17" i="27"/>
  <c r="I29" i="3" s="1"/>
  <c r="W10" i="27"/>
  <c r="I22" i="3" s="1"/>
  <c r="W18" i="27"/>
  <c r="I30" i="3" s="1"/>
  <c r="W4" i="27"/>
  <c r="I16" i="3" s="1"/>
  <c r="W16" i="27"/>
  <c r="I28" i="3" s="1"/>
  <c r="W15" i="27"/>
  <c r="I27" i="3" s="1"/>
  <c r="W13" i="27"/>
  <c r="I25" i="3" s="1"/>
  <c r="W11" i="27"/>
  <c r="I23" i="3" s="1"/>
  <c r="W8" i="27"/>
  <c r="I20" i="3" s="1"/>
  <c r="W2" i="27"/>
  <c r="I14" i="3" s="1"/>
  <c r="W3" i="27"/>
  <c r="I15" i="3" s="1"/>
  <c r="W14" i="27"/>
  <c r="I26" i="3" s="1"/>
  <c r="U19" i="27"/>
  <c r="G31" i="3" s="1"/>
  <c r="U20" i="27"/>
  <c r="G32" i="3" s="1"/>
  <c r="U22" i="27"/>
  <c r="G34" i="3" s="1"/>
  <c r="U7" i="27"/>
  <c r="G19" i="3" s="1"/>
  <c r="U9" i="27"/>
  <c r="G21" i="3" s="1"/>
  <c r="U4" i="27"/>
  <c r="G16" i="3" s="1"/>
  <c r="U3" i="27"/>
  <c r="G15" i="3" s="1"/>
  <c r="U2" i="27"/>
  <c r="G14" i="3" s="1"/>
  <c r="U15" i="27"/>
  <c r="G27" i="3" s="1"/>
  <c r="U10" i="27"/>
  <c r="G22" i="3" s="1"/>
  <c r="U6" i="27"/>
  <c r="G18" i="3" s="1"/>
  <c r="U12" i="27"/>
  <c r="G24" i="3" s="1"/>
  <c r="U11" i="27"/>
  <c r="G23" i="3" s="1"/>
  <c r="U18" i="27"/>
  <c r="G30" i="3" s="1"/>
  <c r="U23" i="27"/>
  <c r="G35" i="3" s="1"/>
  <c r="U5" i="27"/>
  <c r="G17" i="3" s="1"/>
  <c r="U21" i="27"/>
  <c r="G33" i="3" s="1"/>
  <c r="U13" i="27"/>
  <c r="G25" i="3" s="1"/>
  <c r="U17" i="27"/>
  <c r="G29" i="3" s="1"/>
  <c r="U16" i="27"/>
  <c r="G28" i="3" s="1"/>
  <c r="U14" i="27"/>
  <c r="G26" i="3" s="1"/>
  <c r="U8" i="27"/>
  <c r="G20" i="3" s="1"/>
  <c r="S9" i="27"/>
  <c r="E21" i="3" s="1"/>
  <c r="S19" i="27"/>
  <c r="E31" i="3" s="1"/>
  <c r="S7" i="27"/>
  <c r="E19" i="3" s="1"/>
  <c r="S5" i="27"/>
  <c r="E17" i="3" s="1"/>
  <c r="S6" i="27"/>
  <c r="E18" i="3" s="1"/>
  <c r="S20" i="27"/>
  <c r="E32" i="3" s="1"/>
  <c r="S22" i="27"/>
  <c r="E34" i="3" s="1"/>
  <c r="S21" i="27"/>
  <c r="E33" i="3" s="1"/>
  <c r="S23" i="27"/>
  <c r="E35" i="3" s="1"/>
  <c r="S10" i="27"/>
  <c r="E22" i="3" s="1"/>
  <c r="S15" i="27"/>
  <c r="E27" i="3" s="1"/>
  <c r="S2" i="27"/>
  <c r="E14" i="3" s="1"/>
  <c r="S8" i="27"/>
  <c r="E20" i="3" s="1"/>
  <c r="S14" i="27"/>
  <c r="E26" i="3" s="1"/>
  <c r="S3" i="27"/>
  <c r="E15" i="3" s="1"/>
  <c r="S4" i="27"/>
  <c r="E16" i="3" s="1"/>
  <c r="S18" i="27"/>
  <c r="E30" i="3" s="1"/>
  <c r="S16" i="27"/>
  <c r="E28" i="3" s="1"/>
  <c r="S11" i="27"/>
  <c r="E23" i="3" s="1"/>
  <c r="S17" i="27"/>
  <c r="E29" i="3" s="1"/>
  <c r="S12" i="27"/>
  <c r="E24" i="3" s="1"/>
  <c r="S13" i="27"/>
  <c r="E25" i="3" s="1"/>
  <c r="P19" i="27"/>
  <c r="B31" i="3" s="1"/>
  <c r="P9" i="27"/>
  <c r="B21" i="3" s="1"/>
  <c r="P7" i="27"/>
  <c r="B19" i="3" s="1"/>
  <c r="P21" i="27"/>
  <c r="B33" i="3" s="1"/>
  <c r="P22" i="27"/>
  <c r="B34" i="3" s="1"/>
  <c r="P12" i="27"/>
  <c r="B24" i="3" s="1"/>
  <c r="P5" i="27"/>
  <c r="B17" i="3" s="1"/>
  <c r="P20" i="27"/>
  <c r="B32" i="3" s="1"/>
  <c r="P23" i="27"/>
  <c r="B35" i="3" s="1"/>
  <c r="P6" i="27"/>
  <c r="B18" i="3" s="1"/>
  <c r="P14" i="27"/>
  <c r="B26" i="3" s="1"/>
  <c r="P3" i="27"/>
  <c r="B15" i="3" s="1"/>
  <c r="P11" i="27"/>
  <c r="B23" i="3" s="1"/>
  <c r="P18" i="27"/>
  <c r="B30" i="3" s="1"/>
  <c r="P16" i="27"/>
  <c r="B28" i="3" s="1"/>
  <c r="P15" i="27"/>
  <c r="B27" i="3" s="1"/>
  <c r="P13" i="27"/>
  <c r="B25" i="3" s="1"/>
  <c r="P17" i="27"/>
  <c r="B29" i="3" s="1"/>
  <c r="P2" i="27"/>
  <c r="B14" i="3" s="1"/>
  <c r="P10" i="27"/>
  <c r="B22" i="3" s="1"/>
  <c r="P8" i="27"/>
  <c r="B20" i="3" s="1"/>
  <c r="P4" i="27"/>
  <c r="B16" i="3" s="1"/>
  <c r="V7" i="27"/>
  <c r="H19" i="3" s="1"/>
  <c r="V19" i="27"/>
  <c r="H31" i="3" s="1"/>
  <c r="V9" i="27"/>
  <c r="H21" i="3" s="1"/>
  <c r="V6" i="27"/>
  <c r="H18" i="3" s="1"/>
  <c r="V17" i="27"/>
  <c r="H29" i="3" s="1"/>
  <c r="V5" i="27"/>
  <c r="H17" i="3" s="1"/>
  <c r="V21" i="27"/>
  <c r="H33" i="3" s="1"/>
  <c r="V22" i="27"/>
  <c r="H34" i="3" s="1"/>
  <c r="V23" i="27"/>
  <c r="H35" i="3" s="1"/>
  <c r="V15" i="27"/>
  <c r="H27" i="3" s="1"/>
  <c r="V20" i="27"/>
  <c r="H32" i="3" s="1"/>
  <c r="V11" i="27"/>
  <c r="H23" i="3" s="1"/>
  <c r="V3" i="27"/>
  <c r="H15" i="3" s="1"/>
  <c r="V4" i="27"/>
  <c r="H16" i="3" s="1"/>
  <c r="V10" i="27"/>
  <c r="H22" i="3" s="1"/>
  <c r="V13" i="27"/>
  <c r="H25" i="3" s="1"/>
  <c r="V8" i="27"/>
  <c r="H20" i="3" s="1"/>
  <c r="V2" i="27"/>
  <c r="H14" i="3" s="1"/>
  <c r="V14" i="27"/>
  <c r="H26" i="3" s="1"/>
  <c r="V16" i="27"/>
  <c r="H28" i="3" s="1"/>
  <c r="V18" i="27"/>
  <c r="H30" i="3" s="1"/>
  <c r="V12" i="27"/>
  <c r="H24" i="3" s="1"/>
  <c r="X19" i="27"/>
  <c r="J31" i="3" s="1"/>
  <c r="X7" i="27"/>
  <c r="J19" i="3" s="1"/>
  <c r="X9" i="27"/>
  <c r="J21" i="3" s="1"/>
  <c r="X6" i="27"/>
  <c r="J18" i="3" s="1"/>
  <c r="X20" i="27"/>
  <c r="J32" i="3" s="1"/>
  <c r="X22" i="27"/>
  <c r="J34" i="3" s="1"/>
  <c r="X5" i="27"/>
  <c r="J17" i="3" s="1"/>
  <c r="X23" i="27"/>
  <c r="J35" i="3" s="1"/>
  <c r="X18" i="27"/>
  <c r="J30" i="3" s="1"/>
  <c r="X21" i="27"/>
  <c r="J33" i="3" s="1"/>
  <c r="X8" i="27"/>
  <c r="J20" i="3" s="1"/>
  <c r="X13" i="27"/>
  <c r="J25" i="3" s="1"/>
  <c r="X11" i="27"/>
  <c r="J23" i="3" s="1"/>
  <c r="X15" i="27"/>
  <c r="J27" i="3" s="1"/>
  <c r="X14" i="27"/>
  <c r="J26" i="3" s="1"/>
  <c r="X4" i="27"/>
  <c r="J16" i="3" s="1"/>
  <c r="X3" i="27"/>
  <c r="J15" i="3" s="1"/>
  <c r="X12" i="27"/>
  <c r="J24" i="3" s="1"/>
  <c r="X2" i="27"/>
  <c r="J14" i="3" s="1"/>
  <c r="X10" i="27"/>
  <c r="J22" i="3" s="1"/>
  <c r="X16" i="27"/>
  <c r="J28" i="3" s="1"/>
  <c r="X17" i="27"/>
  <c r="J29" i="3" s="1"/>
  <c r="O19" i="27"/>
  <c r="A31" i="3" s="1"/>
  <c r="O7" i="27"/>
  <c r="A19" i="3" s="1"/>
  <c r="O23" i="27"/>
  <c r="A35" i="3" s="1"/>
  <c r="O9" i="27"/>
  <c r="A21" i="3" s="1"/>
  <c r="O17" i="27"/>
  <c r="A29" i="3" s="1"/>
  <c r="O22" i="27"/>
  <c r="A34" i="3" s="1"/>
  <c r="O3" i="27"/>
  <c r="A15" i="3" s="1"/>
  <c r="O14" i="27"/>
  <c r="A26" i="3" s="1"/>
  <c r="O21" i="27"/>
  <c r="A33" i="3" s="1"/>
  <c r="O10" i="27"/>
  <c r="A22" i="3" s="1"/>
  <c r="O6" i="27"/>
  <c r="A18" i="3" s="1"/>
  <c r="O4" i="27"/>
  <c r="A16" i="3" s="1"/>
  <c r="O5" i="27"/>
  <c r="A17" i="3" s="1"/>
  <c r="O11" i="27"/>
  <c r="A23" i="3" s="1"/>
  <c r="O20" i="27"/>
  <c r="A32" i="3" s="1"/>
  <c r="O2" i="27"/>
  <c r="A14" i="3" s="1"/>
  <c r="M11" i="3" s="1" a="1"/>
  <c r="M11" i="3" s="1"/>
  <c r="O16" i="27"/>
  <c r="A28" i="3" s="1"/>
  <c r="O18" i="27"/>
  <c r="A30" i="3" s="1"/>
  <c r="O12" i="27"/>
  <c r="A24" i="3" s="1"/>
  <c r="O8" i="27"/>
  <c r="A20" i="3" s="1"/>
  <c r="O13" i="27"/>
  <c r="A25" i="3" s="1"/>
  <c r="O15" i="27"/>
  <c r="A27" i="3" s="1"/>
  <c r="T9" i="27"/>
  <c r="F21" i="3" s="1"/>
  <c r="T19" i="27"/>
  <c r="F31" i="3" s="1"/>
  <c r="T5" i="27"/>
  <c r="F17" i="3" s="1"/>
  <c r="T7" i="27"/>
  <c r="F19" i="3" s="1"/>
  <c r="T21" i="27"/>
  <c r="F33" i="3" s="1"/>
  <c r="T22" i="27"/>
  <c r="F34" i="3" s="1"/>
  <c r="T23" i="27"/>
  <c r="F35" i="3" s="1"/>
  <c r="T6" i="27"/>
  <c r="F18" i="3" s="1"/>
  <c r="T20" i="27"/>
  <c r="F32" i="3" s="1"/>
  <c r="T3" i="27"/>
  <c r="F15" i="3" s="1"/>
  <c r="T16" i="27"/>
  <c r="F28" i="3" s="1"/>
  <c r="T2" i="27"/>
  <c r="F14" i="3" s="1"/>
  <c r="T17" i="27"/>
  <c r="F29" i="3" s="1"/>
  <c r="T14" i="27"/>
  <c r="F26" i="3" s="1"/>
  <c r="T18" i="27"/>
  <c r="F30" i="3" s="1"/>
  <c r="T12" i="27"/>
  <c r="F24" i="3" s="1"/>
  <c r="T8" i="27"/>
  <c r="F20" i="3" s="1"/>
  <c r="T11" i="27"/>
  <c r="F23" i="3" s="1"/>
  <c r="T4" i="27"/>
  <c r="F16" i="3" s="1"/>
  <c r="T10" i="27"/>
  <c r="F22" i="3" s="1"/>
  <c r="T13" i="27"/>
  <c r="F25" i="3" s="1"/>
  <c r="T15" i="27"/>
  <c r="F27" i="3" s="1"/>
  <c r="Q19" i="27"/>
  <c r="C31" i="3" s="1"/>
  <c r="Q9" i="27"/>
  <c r="C21" i="3" s="1"/>
  <c r="Q7" i="27"/>
  <c r="C19" i="3" s="1"/>
  <c r="Q21" i="27"/>
  <c r="C33" i="3" s="1"/>
  <c r="Q17" i="27"/>
  <c r="C29" i="3" s="1"/>
  <c r="Q18" i="27"/>
  <c r="C30" i="3" s="1"/>
  <c r="Q5" i="27"/>
  <c r="C17" i="3" s="1"/>
  <c r="Q23" i="27"/>
  <c r="C35" i="3" s="1"/>
  <c r="Q6" i="27"/>
  <c r="C18" i="3" s="1"/>
  <c r="Q11" i="27"/>
  <c r="C23" i="3" s="1"/>
  <c r="Q20" i="27"/>
  <c r="C32" i="3" s="1"/>
  <c r="Q13" i="27"/>
  <c r="C25" i="3" s="1"/>
  <c r="Q8" i="27"/>
  <c r="C20" i="3" s="1"/>
  <c r="Q22" i="27"/>
  <c r="C34" i="3" s="1"/>
  <c r="Q14" i="27"/>
  <c r="C26" i="3" s="1"/>
  <c r="Q10" i="27"/>
  <c r="C22" i="3" s="1"/>
  <c r="Q16" i="27"/>
  <c r="C28" i="3" s="1"/>
  <c r="Q12" i="27"/>
  <c r="C24" i="3" s="1"/>
  <c r="Q2" i="27"/>
  <c r="C14" i="3" s="1"/>
  <c r="Q15" i="27"/>
  <c r="C27" i="3" s="1"/>
  <c r="Q4" i="27"/>
  <c r="C16" i="3" s="1"/>
  <c r="Q3" i="27"/>
  <c r="C15" i="3" s="1"/>
  <c r="R7" i="27"/>
  <c r="D19" i="3" s="1"/>
  <c r="R19" i="27"/>
  <c r="D31" i="3" s="1"/>
  <c r="R9" i="27"/>
  <c r="D21" i="3" s="1"/>
  <c r="R22" i="27"/>
  <c r="D34" i="3" s="1"/>
  <c r="R6" i="27"/>
  <c r="D18" i="3" s="1"/>
  <c r="R2" i="27"/>
  <c r="D14" i="3" s="1"/>
  <c r="R5" i="27"/>
  <c r="D17" i="3" s="1"/>
  <c r="R21" i="27"/>
  <c r="D33" i="3" s="1"/>
  <c r="R20" i="27"/>
  <c r="D32" i="3" s="1"/>
  <c r="R23" i="27"/>
  <c r="D35" i="3" s="1"/>
  <c r="R15" i="27"/>
  <c r="D27" i="3" s="1"/>
  <c r="R8" i="27"/>
  <c r="D20" i="3" s="1"/>
  <c r="R4" i="27"/>
  <c r="D16" i="3" s="1"/>
  <c r="R18" i="27"/>
  <c r="D30" i="3" s="1"/>
  <c r="R12" i="27"/>
  <c r="D24" i="3" s="1"/>
  <c r="R13" i="27"/>
  <c r="D25" i="3" s="1"/>
  <c r="R11" i="27"/>
  <c r="D23" i="3" s="1"/>
  <c r="R10" i="27"/>
  <c r="D22" i="3" s="1"/>
  <c r="R3" i="27"/>
  <c r="D15" i="3" s="1"/>
  <c r="R14" i="27"/>
  <c r="D26" i="3" s="1"/>
  <c r="R17" i="27"/>
  <c r="D29" i="3" s="1"/>
  <c r="R16" i="27"/>
  <c r="D28" i="3" s="1"/>
  <c r="H76" i="18"/>
  <c r="I10" i="11"/>
  <c r="H79" i="18"/>
  <c r="G11" i="11"/>
  <c r="I11" i="11" s="1"/>
  <c r="I9" i="11"/>
  <c r="G76" i="18"/>
  <c r="I7" i="11"/>
  <c r="E8" i="11"/>
  <c r="I8" i="11" s="1"/>
  <c r="K9" i="11"/>
  <c r="G77" i="18" s="1"/>
  <c r="I78" i="18" l="1"/>
  <c r="E13" i="3"/>
  <c r="J13" i="3"/>
  <c r="F12" i="3"/>
  <c r="H13" i="3"/>
  <c r="C12" i="3"/>
  <c r="A12" i="3"/>
  <c r="B1" i="3" s="1"/>
  <c r="I12" i="3"/>
  <c r="G13" i="3"/>
  <c r="B11" i="3"/>
  <c r="B10" i="3"/>
  <c r="F13" i="3"/>
  <c r="D13" i="3"/>
  <c r="K13" i="3"/>
  <c r="B12" i="3"/>
  <c r="C13" i="3"/>
  <c r="J12" i="3"/>
  <c r="D29" i="10"/>
  <c r="L8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Florina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O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O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3" authorId="2"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B27" authorId="0" shapeId="0" xr:uid="{00000000-0006-0000-0000-000008000000}">
      <text>
        <r>
          <rPr>
            <sz val="9"/>
            <color indexed="81"/>
            <rFont val="Arial"/>
            <family val="2"/>
          </rPr>
          <t>KB = Kennzahlenbogen
KN = Kennzahlen</t>
        </r>
      </text>
    </comment>
    <comment ref="P27" authorId="0" shapeId="0" xr:uid="{00000000-0006-0000-0000-000009000000}">
      <text>
        <r>
          <rPr>
            <sz val="9"/>
            <color indexed="81"/>
            <rFont val="Arial"/>
            <family val="2"/>
          </rPr>
          <t>Patienten mit Malignem Melanom der Uvea, Konjunktiva, Schleimhaut werden ausschließlich für Spalte P gezählt. Keine Doppelangaben.</t>
        </r>
      </text>
    </comment>
    <comment ref="M34" authorId="3" shapeId="0" xr:uid="{00000000-0006-0000-0000-00000A000000}">
      <text>
        <r>
          <rPr>
            <sz val="9"/>
            <color indexed="81"/>
            <rFont val="Arial"/>
            <family val="2"/>
          </rPr>
          <t>Teil von Nenner KN: 17</t>
        </r>
      </text>
    </comment>
    <comment ref="O34" authorId="3" shapeId="0" xr:uid="{00000000-0006-0000-0000-00000B000000}">
      <text>
        <r>
          <rPr>
            <sz val="9"/>
            <color indexed="81"/>
            <rFont val="Arial"/>
            <family val="2"/>
          </rPr>
          <t>Teil von Nenner KN: 17</t>
        </r>
      </text>
    </comment>
    <comment ref="R34" authorId="3" shapeId="0" xr:uid="{00000000-0006-0000-0000-00000C000000}">
      <text>
        <r>
          <rPr>
            <sz val="9"/>
            <color indexed="81"/>
            <rFont val="Arial"/>
            <family val="2"/>
          </rPr>
          <t>Anzahl KN: 1.4
Teil von Nenner KN: 2a, 4, 5</t>
        </r>
      </text>
    </comment>
    <comment ref="G37" authorId="2" shapeId="0" xr:uid="{00000000-0006-0000-0000-00000D000000}">
      <text>
        <r>
          <rPr>
            <sz val="9"/>
            <color indexed="81"/>
            <rFont val="Arial"/>
            <family val="2"/>
          </rPr>
          <t>Teil von Nenner KN: 2b, 4</t>
        </r>
      </text>
    </comment>
    <comment ref="H37" authorId="2" shapeId="0" xr:uid="{00000000-0006-0000-0000-00000E000000}">
      <text>
        <r>
          <rPr>
            <sz val="9"/>
            <color indexed="81"/>
            <rFont val="Arial"/>
            <family val="2"/>
          </rPr>
          <t>Teil von Nenner KN: 2b, 4</t>
        </r>
      </text>
    </comment>
    <comment ref="I37" authorId="3" shapeId="0" xr:uid="{00000000-0006-0000-0000-00000F000000}">
      <text>
        <r>
          <rPr>
            <sz val="9"/>
            <color indexed="81"/>
            <rFont val="Arial"/>
            <family val="2"/>
          </rPr>
          <t>Teil von Nenner KN: 2b, 4, 16</t>
        </r>
      </text>
    </comment>
    <comment ref="J37" authorId="3" shapeId="0" xr:uid="{00000000-0006-0000-0000-000010000000}">
      <text>
        <r>
          <rPr>
            <sz val="9"/>
            <color indexed="81"/>
            <rFont val="Arial"/>
            <family val="2"/>
          </rPr>
          <t>Teil von Nenner KN: 2b, 4, 16</t>
        </r>
      </text>
    </comment>
    <comment ref="K37" authorId="3" shapeId="0" xr:uid="{00000000-0006-0000-0000-000011000000}">
      <text>
        <r>
          <rPr>
            <sz val="9"/>
            <color indexed="81"/>
            <rFont val="Arial"/>
            <family val="2"/>
          </rPr>
          <t>Teil von Nenner KN: 2b, 4, 16</t>
        </r>
      </text>
    </comment>
    <comment ref="L37" authorId="3" shapeId="0" xr:uid="{00000000-0006-0000-0000-000012000000}">
      <text>
        <r>
          <rPr>
            <sz val="9"/>
            <color indexed="81"/>
            <rFont val="Arial"/>
            <family val="2"/>
          </rPr>
          <t>Teil von Nenner KN: 2b, 4, 16</t>
        </r>
      </text>
    </comment>
    <comment ref="M37" authorId="3" shapeId="0" xr:uid="{00000000-0006-0000-0000-000013000000}">
      <text>
        <r>
          <rPr>
            <sz val="9"/>
            <color indexed="81"/>
            <rFont val="Arial"/>
            <family val="2"/>
          </rPr>
          <t>Teil von Nenner KN: 2b, 4, 16, 17</t>
        </r>
      </text>
    </comment>
    <comment ref="N37" authorId="3" shapeId="0" xr:uid="{00000000-0006-0000-0000-000014000000}">
      <text>
        <r>
          <rPr>
            <sz val="9"/>
            <color indexed="81"/>
            <rFont val="Arial"/>
            <family val="2"/>
          </rPr>
          <t>Teil von Nenner KN: 2b, 4, 16</t>
        </r>
      </text>
    </comment>
    <comment ref="O37" authorId="3" shapeId="0" xr:uid="{00000000-0006-0000-0000-000015000000}">
      <text>
        <r>
          <rPr>
            <sz val="9"/>
            <color indexed="81"/>
            <rFont val="Arial"/>
            <family val="2"/>
          </rPr>
          <t>Teil von Nenner KN: 2b, 4, 16, 17</t>
        </r>
      </text>
    </comment>
    <comment ref="P37" authorId="3" shapeId="0" xr:uid="{00000000-0006-0000-0000-000016000000}">
      <text>
        <r>
          <rPr>
            <sz val="9"/>
            <color indexed="81"/>
            <rFont val="Arial"/>
            <family val="2"/>
          </rPr>
          <t>Teil von Nenner KN: 2a</t>
        </r>
      </text>
    </comment>
    <comment ref="R37" authorId="0" shapeId="0" xr:uid="{00000000-0006-0000-0000-000017000000}">
      <text>
        <r>
          <rPr>
            <sz val="9"/>
            <color indexed="81"/>
            <rFont val="Arial"/>
            <family val="2"/>
          </rPr>
          <t>Anzahl KN: 1.2 
Teil von Nenner KN: 5</t>
        </r>
      </text>
    </comment>
    <comment ref="D42" authorId="0" shapeId="0" xr:uid="{00000000-0006-0000-0000-000018000000}">
      <text>
        <r>
          <rPr>
            <sz val="9"/>
            <color indexed="8"/>
            <rFont val="Arial"/>
            <family val="2"/>
          </rPr>
          <t>Anzahl KN 1.1</t>
        </r>
      </text>
    </comment>
    <comment ref="D43" authorId="0" shapeId="0" xr:uid="{00000000-0006-0000-0000-000019000000}">
      <text>
        <r>
          <rPr>
            <sz val="9"/>
            <color indexed="81"/>
            <rFont val="Arial"/>
            <family val="2"/>
          </rPr>
          <t>Anzahl KN 1.3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F5" authorId="0" shapeId="0" xr:uid="{00000000-0006-0000-0400-000001000000}">
      <text>
        <r>
          <rPr>
            <sz val="9"/>
            <color indexed="81"/>
            <rFont val="Arial"/>
            <family val="2"/>
          </rPr>
          <t>Zähler KN: 6</t>
        </r>
      </text>
    </comment>
    <comment ref="A9" authorId="0" shapeId="0" xr:uid="{00000000-0006-0000-0400-000002000000}">
      <text>
        <r>
          <rPr>
            <sz val="9"/>
            <color indexed="81"/>
            <rFont val="Arial"/>
            <family val="2"/>
          </rPr>
          <t>Verantwortlicher Kooperationspartner: Studieneinheit/ Fachbereich, von dem die Betreuung der Studie ausgeht (z.B. Abt. für Radioonkologie; Hämato-/Onkologische Gemeinschaftspraxis Dr. Mustermann; …). Bezeichnung Kooperationspartner identisch wie unter www.oncomap.de, sofern gelistet.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A9" authorId="0" shapeId="0" xr:uid="{DFA4934B-B721-4DBA-BC29-8C9DAAB7EFE2}">
      <text>
        <r>
          <rPr>
            <sz val="9"/>
            <color indexed="81"/>
            <rFont val="Arial"/>
            <family val="2"/>
          </rPr>
          <t>Verantwortlicher Kooperationspartner: Studieneinheit/ Fachbereich, von dem die Betreuung der Studie ausgeht (z.B. Abt. für Radioonkologie; Hämato-/Onkologische Gemeinschaftspraxis Dr. Mustermann; …). Bezeichnung Kooperationspartner identisch wie unter www.oncomap.de, sofern gelistet.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B6" authorId="0" shapeId="0" xr:uid="{DAC3DBD6-25FB-4792-84B7-D09536F4DC45}">
      <text>
        <r>
          <rPr>
            <sz val="9"/>
            <color indexed="81"/>
            <rFont val="Arial"/>
            <family val="2"/>
          </rPr>
          <t>Fachrichtung gemäß EB Kapitel 5.2.3 Ad3: SNB-Operateure können Fachärzte für Dermatologie, Allgemeine Chirurgie, HNO, MKG, Plastische Chirurgie und/ oder Gynäkologie sein. Sofern Operationen durch andere Fachrichtungen erfolgt sind, ist „Sonstige“ auszuwählen und die Situation in der Spalte „Begründung/ Ursache“ zu erläutern.</t>
        </r>
      </text>
    </comment>
    <comment ref="C6" authorId="1" shapeId="0" xr:uid="{2F34C5A9-D788-4B94-B266-7F5D5FA3BAC4}">
      <text>
        <r>
          <rPr>
            <sz val="9"/>
            <color indexed="81"/>
            <rFont val="Arial"/>
            <family val="2"/>
          </rPr>
          <t>Pro Operateur sind gemäß Kap. 5.2.3.d Ad 3 für die Zulassung als SNB-Operateur mind. 50 SNB-OPs/ Neck dissections nachzuweisen (Gesamterfahrung; nicht auf malignen Hauttumor beschränkt). 30 von 50 SNB-OPs/ Neck dissections müssen als Erstoperateur erbracht werden. Zusätzlich sind in den letzten 3 Jahren vor der Zulassung kumulativ mind. 15 SNB-OPs/ Neck dissections nachzuweisen (anhand OP-Berichte).</t>
        </r>
      </text>
    </comment>
    <comment ref="I6" authorId="1" shapeId="0" xr:uid="{935711F7-ECAF-4600-8D86-45AC4F587268}">
      <text>
        <r>
          <rPr>
            <sz val="9"/>
            <color indexed="81"/>
            <rFont val="Arial"/>
            <family val="2"/>
          </rPr>
          <t>Die Unterschreitung der jährlichen Expertise, die fehlende Gesamterfahrung bzw. die Durchführung von SNB-OPs durch nicht benannte Operateure ist zu begründen.</t>
        </r>
      </text>
    </comment>
    <comment ref="D7" authorId="0" shapeId="0" xr:uid="{6FC2EDFE-BDB9-4099-A6D8-784B17B37765}">
      <text>
        <r>
          <rPr>
            <sz val="9"/>
            <color indexed="81"/>
            <rFont val="Arial"/>
            <family val="2"/>
          </rPr>
          <t>Die Gesamtzahl an SNB-OPs und Neck dissections ist nicht auf maligne Hauttumoren bzw. Pat. des Hautkrebszentrums beschränkt. Gemäß Kapitel 5.2.3.d Ad3 des Erhebungsbogens Haut sind pro benanntem Operateur mind. 10 SNB-OPs pro Jahr nachzuweisen. Neck dissections können für die jährliche Expertise angerechnet werden, diese sind jedoch in der Spalte „Anzahl Neck dissections“ separat auszuweisen.</t>
        </r>
      </text>
    </comment>
    <comment ref="E7" authorId="0" shapeId="0" xr:uid="{00000000-0006-0000-0800-000003000000}">
      <text>
        <r>
          <rPr>
            <sz val="9"/>
            <color indexed="81"/>
            <rFont val="Arial"/>
            <family val="2"/>
          </rPr>
          <t>Die Anzahl der für das Hautkrebszentrum durchgeführten SNB-OPs ist eine Teilmenge der „Anzahl SNB-OPs im Kennzahlenjahr“. Die Angabe bezieht sich auf die Angabe in Spalte D.</t>
        </r>
      </text>
    </comment>
    <comment ref="F7" authorId="0" shapeId="0" xr:uid="{00000000-0006-0000-0800-000004000000}">
      <text>
        <r>
          <rPr>
            <sz val="9"/>
            <color indexed="81"/>
            <rFont val="Arial"/>
            <family val="2"/>
          </rPr>
          <t>Es ist die Anzahl an interdisziplinär durchgeführten SNB-OPs für das HZ anzugeben, welche parallel auch für den Operateur der anderen Fachrichtung (Dermatologie, Allgemeine Chirurgie, MKG, HNO, Plastische Chirurgie, Gynäkologie) gezählt wird. Interdisziplinär bedeutet, dass zwei Operateure verschiedener Fachrichtungen (Dermatologie, Allgemeine Chirurgie, MKG, HNO, Plastische Chirurgie, Gynäkologie) eine OP gemeinsam durchführen. In diesen Fällen ist laut EB 5.2.3.d A3 eine Zählung für beide Hauptoperateure möglich. Die Angabe bezieht sich auf die Angabe in Spalte E.</t>
        </r>
      </text>
    </comment>
    <comment ref="G7" authorId="0" shapeId="0" xr:uid="{9328F26A-786F-4758-929E-CDAFF9A83A43}">
      <text>
        <r>
          <rPr>
            <sz val="9"/>
            <color indexed="81"/>
            <rFont val="Arial"/>
            <family val="2"/>
          </rPr>
          <t>Die Gesamtzahl an SNB-OPs und Neck dissections ist nicht auf maligne Hauttumoren bzw. Pat. des Hautkrebszentrums beschränkt. Gemäß Kapitel 5.2.3.d Ad3 des Erhebungsbogens Haut sind pro benanntem Operateur mind. 10 SNB-OPs pro Jahr nachzuweisen. Neck dissections können für die jährliche Expertise angerechnet werden, diese sind jedoch in der Spalte „Anzahl Neck dissections“ separat auszuweisen.</t>
        </r>
      </text>
    </comment>
    <comment ref="H7" authorId="1" shapeId="0" xr:uid="{88AC5BF5-FD43-4E68-884A-B3B21F432188}">
      <text>
        <r>
          <rPr>
            <sz val="9"/>
            <color indexed="81"/>
            <rFont val="Arial"/>
            <family val="2"/>
          </rPr>
          <t>Berechnung aus Spalte D und Spalte 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Florina</author>
    <author>OnkoZert - Florina Dudu</author>
    <author>OnkoZert - Christine Keller</author>
  </authors>
  <commentList>
    <comment ref="D4" authorId="0" shapeId="0" xr:uid="{00000000-0006-0000-0900-000001000000}">
      <text>
        <r>
          <rPr>
            <sz val="9"/>
            <color indexed="81"/>
            <rFont val="Arial"/>
            <family val="2"/>
          </rPr>
          <t>Übertrag erfolgt aus 
Tabellenblatt Basisdaten</t>
        </r>
      </text>
    </comment>
    <comment ref="G4" authorId="0" shapeId="0" xr:uid="{00000000-0006-0000-0900-000002000000}">
      <text>
        <r>
          <rPr>
            <sz val="9"/>
            <color indexed="81"/>
            <rFont val="Arial"/>
            <family val="2"/>
          </rPr>
          <t>Übertrag erfolgt aus 
Tabellenblatt Basisdaten</t>
        </r>
      </text>
    </comment>
    <comment ref="B6" authorId="0" shapeId="0" xr:uid="{00000000-0006-0000-0900-000003000000}">
      <text>
        <r>
          <rPr>
            <sz val="9"/>
            <color indexed="81"/>
            <rFont val="Arial"/>
            <family val="2"/>
          </rPr>
          <t>KN = Kennzahl</t>
        </r>
      </text>
    </comment>
    <comment ref="D6" authorId="0" shapeId="0" xr:uid="{00000000-0006-0000-0900-000004000000}">
      <text>
        <r>
          <rPr>
            <sz val="9"/>
            <color indexed="81"/>
            <rFont val="Arial"/>
            <family val="2"/>
          </rPr>
          <t>EB = Erhebungsbogen 
LL = Leitlinie (www.leitlinienprogramm-onkologie.de)</t>
        </r>
      </text>
    </comment>
    <comment ref="P6" authorId="1" shapeId="0" xr:uid="{00000000-0006-0000-0900-000006000000}">
      <text>
        <r>
          <rPr>
            <sz val="9"/>
            <color indexed="81"/>
            <rFont val="Arial"/>
            <family val="2"/>
          </rPr>
          <t>Bitte zuerst Tabellenblatt Basisdaten komplett bearbeiten, dann graue</t>
        </r>
        <r>
          <rPr>
            <sz val="9"/>
            <color indexed="81"/>
            <rFont val="Tahoma"/>
            <family val="2"/>
          </rPr>
          <t xml:space="preserve"> Felder Ist-Werte ausfüllen.</t>
        </r>
      </text>
    </comment>
    <comment ref="S7" authorId="0" shapeId="0" xr:uid="{00000000-0006-0000-0900-000007000000}">
      <text>
        <r>
          <rPr>
            <sz val="9"/>
            <color indexed="81"/>
            <rFont val="Arial"/>
            <family val="2"/>
          </rPr>
          <t>Wenn Zelle grau, bitte Begründung angeben.</t>
        </r>
      </text>
    </comment>
    <comment ref="Q8" authorId="0" shapeId="0" xr:uid="{00000000-0006-0000-0900-000008000000}">
      <text>
        <r>
          <rPr>
            <sz val="9"/>
            <color indexed="81"/>
            <rFont val="Arial"/>
            <family val="2"/>
          </rPr>
          <t>Übertrag erfolgt aus Tabellenblatt Basisdaten
Zelle D42</t>
        </r>
      </text>
    </comment>
    <comment ref="Q11" authorId="0" shapeId="0" xr:uid="{00000000-0006-0000-0900-000009000000}">
      <text>
        <r>
          <rPr>
            <sz val="9"/>
            <color indexed="81"/>
            <rFont val="Arial"/>
            <family val="2"/>
          </rPr>
          <t>Übertrag erfolgt aus Tabellenblatt Basisdaten
Zelle R37</t>
        </r>
      </text>
    </comment>
    <comment ref="Q14" authorId="0" shapeId="0" xr:uid="{00000000-0006-0000-0900-00000A000000}">
      <text>
        <r>
          <rPr>
            <sz val="9"/>
            <color indexed="81"/>
            <rFont val="Arial"/>
            <family val="2"/>
          </rPr>
          <t>Übertrag erfolgt aus Tabellenblatt Basisdaten
Zelle D43</t>
        </r>
      </text>
    </comment>
    <comment ref="Q17" authorId="2" shapeId="0" xr:uid="{00000000-0006-0000-0900-00000B000000}">
      <text>
        <r>
          <rPr>
            <sz val="9"/>
            <color indexed="81"/>
            <rFont val="Arial"/>
            <family val="2"/>
          </rPr>
          <t>Übertrag erfolgt aus Tabellenblatt Basisdaten
Zelle R34</t>
        </r>
      </text>
    </comment>
    <comment ref="Q21" authorId="0" shapeId="0" xr:uid="{00000000-0006-0000-0900-00000C000000}">
      <text>
        <r>
          <rPr>
            <sz val="9"/>
            <color indexed="81"/>
            <rFont val="Arial"/>
            <family val="2"/>
          </rPr>
          <t>Übertrag erfolgt aus Summe 
Basisdaten R34 + Basisdaten P37</t>
        </r>
      </text>
    </comment>
    <comment ref="Q24" authorId="0" shapeId="0" xr:uid="{00000000-0006-0000-0900-00000D000000}">
      <text>
        <r>
          <rPr>
            <sz val="9"/>
            <color indexed="81"/>
            <rFont val="Arial"/>
            <family val="2"/>
          </rPr>
          <t>Übertrag erfolgt aus Summe 
Basisdaten G37:O37</t>
        </r>
      </text>
    </comment>
    <comment ref="Q27" authorId="0" shapeId="0" xr:uid="{00000000-0006-0000-0900-00000E000000}">
      <text>
        <r>
          <rPr>
            <sz val="9"/>
            <color indexed="81"/>
            <rFont val="Arial"/>
            <family val="2"/>
          </rPr>
          <t>Übertrag erfolgt aus Zähler KN 2a</t>
        </r>
      </text>
    </comment>
    <comment ref="E29" authorId="3" shapeId="0" xr:uid="{00000000-0006-0000-0900-00000F000000}">
      <text>
        <r>
          <rPr>
            <sz val="9"/>
            <color indexed="81"/>
            <rFont val="Arial"/>
            <family val="2"/>
          </rPr>
          <t>Screeninginstrumente können der S3 Leitlinie Psychoonkologische Diagnostik, Beratung und Behandlung von erwachsenen Krebspat. entnommen werden</t>
        </r>
      </text>
    </comment>
    <comment ref="H29" authorId="3" shapeId="0" xr:uid="{00000000-0006-0000-0900-000010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30" authorId="1" shapeId="0" xr:uid="{00000000-0006-0000-0900-000011000000}">
      <text>
        <r>
          <rPr>
            <sz val="9"/>
            <color indexed="81"/>
            <rFont val="Arial"/>
            <family val="2"/>
          </rPr>
          <t>Übertrag erfolgt aus Summe 
Basisdaten G37:O37 und Anzahl KN 1.4</t>
        </r>
      </text>
    </comment>
    <comment ref="Q33" authorId="0" shapeId="0" xr:uid="{00000000-0006-0000-0900-000012000000}">
      <text>
        <r>
          <rPr>
            <sz val="9"/>
            <color indexed="81"/>
            <rFont val="Arial"/>
            <family val="2"/>
          </rPr>
          <t>Übertrag erfolgt aus Summe 
KN 1.2 + Basisdaten R34</t>
        </r>
      </text>
    </comment>
    <comment ref="E35" authorId="1" shapeId="0" xr:uid="{226F3A32-BB20-49C9-A284-8F3D4D6B8F8E}">
      <text>
        <r>
          <rPr>
            <sz val="9"/>
            <color indexed="81"/>
            <rFont val="Arial"/>
            <family val="2"/>
          </rPr>
          <t>Weitere Erläuterungen siehe FAQ</t>
        </r>
      </text>
    </comment>
    <comment ref="Q35" authorId="0" shapeId="0" xr:uid="{00000000-0006-0000-0900-000013000000}">
      <text>
        <r>
          <rPr>
            <sz val="9"/>
            <color indexed="81"/>
            <rFont val="Arial"/>
            <family val="2"/>
          </rPr>
          <t>Der Zähler ist keine Teilmenge des Nenners.
Übertrag erfolgt aus Studien Malignes Melanom E5</t>
        </r>
      </text>
    </comment>
    <comment ref="E38" authorId="1" shapeId="0" xr:uid="{C0CEA92D-E2EC-4BC9-9EEF-78723AFAE011}">
      <text>
        <r>
          <rPr>
            <sz val="9"/>
            <color indexed="81"/>
            <rFont val="Arial"/>
            <family val="2"/>
          </rPr>
          <t>Weitere Erläuterungen siehe FAQ</t>
        </r>
      </text>
    </comment>
    <comment ref="Q39" authorId="0" shapeId="0" xr:uid="{00000000-0006-0000-0900-000014000000}">
      <text>
        <r>
          <rPr>
            <sz val="9"/>
            <color indexed="81"/>
            <rFont val="Arial"/>
            <family val="2"/>
          </rPr>
          <t>Die OPS-Codes, welche gezählt werden können, sind in den "FAQ's zum Erhebungsbogen für Hautkrebszentren" hinterlegt.</t>
        </r>
      </text>
    </comment>
    <comment ref="E41" authorId="1" shapeId="0" xr:uid="{9A49364D-916A-47D5-8E20-D8F08784C21A}">
      <text>
        <r>
          <rPr>
            <sz val="9"/>
            <color indexed="81"/>
            <rFont val="Arial"/>
            <family val="2"/>
          </rPr>
          <t>Weitere Erläuterungen siehe FAQ</t>
        </r>
      </text>
    </comment>
    <comment ref="E44" authorId="1" shapeId="0" xr:uid="{C9D50FE0-926E-43A8-9008-EF34F52527B4}">
      <text>
        <r>
          <rPr>
            <sz val="9"/>
            <color indexed="81"/>
            <rFont val="Arial"/>
            <family val="2"/>
          </rPr>
          <t>Weitere Erläuterungen siehe FAQ</t>
        </r>
      </text>
    </comment>
    <comment ref="Q48" authorId="4" shapeId="0" xr:uid="{00000000-0006-0000-0900-000015000000}">
      <text>
        <r>
          <rPr>
            <sz val="9"/>
            <color indexed="81"/>
            <rFont val="Arial"/>
            <family val="2"/>
          </rPr>
          <t>Übertrag erfolgt aus Summe KN 8 + KN 9</t>
        </r>
      </text>
    </comment>
    <comment ref="E50" authorId="1" shapeId="0" xr:uid="{4B20ABEF-882A-4C7F-82E9-E24C0FC4748F}">
      <text>
        <r>
          <rPr>
            <sz val="9"/>
            <color indexed="81"/>
            <rFont val="Arial"/>
            <family val="2"/>
          </rPr>
          <t>Weitere Erläuterungen siehe FAQ</t>
        </r>
      </text>
    </comment>
    <comment ref="E53" authorId="1" shapeId="0" xr:uid="{E168BB06-516B-4247-B770-0A48376ED290}">
      <text>
        <r>
          <rPr>
            <sz val="9"/>
            <color indexed="81"/>
            <rFont val="Arial"/>
            <family val="2"/>
          </rPr>
          <t>Weitere Erläuterungen siehe FAQ</t>
        </r>
      </text>
    </comment>
    <comment ref="Q54" authorId="4" shapeId="0" xr:uid="{00000000-0006-0000-0900-000016000000}">
      <text>
        <r>
          <rPr>
            <sz val="9"/>
            <color indexed="81"/>
            <rFont val="Arial"/>
            <family val="2"/>
          </rPr>
          <t>Übertrag erfolgt aus Summe KN 8 + KN 9</t>
        </r>
      </text>
    </comment>
    <comment ref="E56" authorId="1" shapeId="0" xr:uid="{98AA859E-9B79-4158-9231-51920E76AD0E}">
      <text>
        <r>
          <rPr>
            <sz val="9"/>
            <color indexed="81"/>
            <rFont val="Arial"/>
            <family val="2"/>
          </rPr>
          <t>Weitere Erläuterungen siehe FAQ</t>
        </r>
      </text>
    </comment>
    <comment ref="Q60" authorId="1" shapeId="0" xr:uid="{B6F7FAB3-B766-46D2-9735-C2F2A6215EF7}">
      <text>
        <r>
          <rPr>
            <sz val="9"/>
            <color indexed="81"/>
            <rFont val="Arial"/>
            <family val="2"/>
          </rPr>
          <t>Teilmenge des Nenners  der KN 13a</t>
        </r>
      </text>
    </comment>
    <comment ref="Q69" authorId="2" shapeId="0" xr:uid="{00000000-0006-0000-0900-000017000000}">
      <text>
        <r>
          <rPr>
            <sz val="9"/>
            <color indexed="81"/>
            <rFont val="Arial"/>
            <family val="2"/>
          </rPr>
          <t>Übertrag erfolgt aus Tabellenblatt Basisdaten Zelle I37:O37</t>
        </r>
      </text>
    </comment>
    <comment ref="Q72" authorId="2" shapeId="0" xr:uid="{00000000-0006-0000-0900-000018000000}">
      <text>
        <r>
          <rPr>
            <sz val="9"/>
            <color indexed="81"/>
            <rFont val="Arial"/>
            <family val="2"/>
          </rPr>
          <t>Übertrag erfolgt aus Tabellenblatt Basisdaten Zellen M37+O37+M34+O34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D24" authorId="0" shapeId="0" xr:uid="{00000000-0006-0000-0A00-000001000000}">
      <text>
        <r>
          <rPr>
            <sz val="9"/>
            <color indexed="81"/>
            <rFont val="Tahoma"/>
            <family val="2"/>
          </rPr>
          <t xml:space="preserve">für Matrix EQ
</t>
        </r>
      </text>
    </comment>
    <comment ref="H33" authorId="0" shapeId="0" xr:uid="{00000000-0006-0000-0A00-000002000000}">
      <text>
        <r>
          <rPr>
            <b/>
            <sz val="9"/>
            <color indexed="81"/>
            <rFont val="Tahoma"/>
            <family val="2"/>
          </rPr>
          <t>OnkoZert - Christine Keller:</t>
        </r>
        <r>
          <rPr>
            <sz val="9"/>
            <color indexed="81"/>
            <rFont val="Tahoma"/>
            <family val="2"/>
          </rPr>
          <t xml:space="preserve">
Angabe aus KB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text>
    </comment>
    <comment ref="J8" authorId="0" shapeId="0" xr:uid="{00000000-0006-0000-0C00-000003000000}">
      <text>
        <r>
          <rPr>
            <sz val="9"/>
            <color indexed="81"/>
            <rFont val="Arial"/>
            <family val="2"/>
          </rPr>
          <t>Übertrag erfolgt aus 
Tabellenblatt Basisdaten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E00-000001000000}">
      <text>
        <r>
          <rPr>
            <sz val="9"/>
            <color indexed="81"/>
            <rFont val="Arial"/>
            <family val="2"/>
          </rPr>
          <t>Übertrag erfolgt aus 
Tabellenblatt Basisdaten</t>
        </r>
      </text>
    </comment>
    <comment ref="C8" authorId="0" shapeId="0" xr:uid="{00000000-0006-0000-0E00-000002000000}">
      <text>
        <r>
          <rPr>
            <sz val="9"/>
            <color indexed="81"/>
            <rFont val="Arial"/>
            <family val="2"/>
          </rPr>
          <t>Übertrag erfolgt aus 
Tabellenblatt Basisdaten</t>
        </r>
      </text>
    </comment>
    <comment ref="X8" authorId="0" shapeId="0" xr:uid="{00000000-0006-0000-0E00-000003000000}">
      <text>
        <r>
          <rPr>
            <sz val="9"/>
            <color indexed="81"/>
            <rFont val="Arial"/>
            <family val="2"/>
          </rPr>
          <t>Übertrag erfolgt aus 
Tabellenblatt Basisdaten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text>
    </comment>
    <comment ref="C15" authorId="0" shapeId="0" xr:uid="{00000000-0006-0000-11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<sst xmlns="http://schemas.openxmlformats.org/spreadsheetml/2006/main" count="1485" uniqueCount="955">
  <si>
    <t>Begründung / Ursache</t>
  </si>
  <si>
    <t>Eingeleitete / geplante Aktionen</t>
  </si>
  <si>
    <t>Erläuterung hinsichtlich Datendefizit
Begründung / Ursachenanalyse / Aktionen</t>
  </si>
  <si>
    <t>Nr.</t>
  </si>
  <si>
    <t>Kennzahlenziel</t>
  </si>
  <si>
    <t>Zähler</t>
  </si>
  <si>
    <t>Sollvorgabe</t>
  </si>
  <si>
    <t>Nenner</t>
  </si>
  <si>
    <t>%</t>
  </si>
  <si>
    <t>Primärfälle</t>
  </si>
  <si>
    <t>Anzahl</t>
  </si>
  <si>
    <t>Sollvorgabe nicht erfüllt</t>
  </si>
  <si>
    <t>F</t>
  </si>
  <si>
    <t>I</t>
  </si>
  <si>
    <t>Jahr der Erstdiagnose</t>
  </si>
  <si>
    <t>Summe</t>
  </si>
  <si>
    <t>Gesamt</t>
  </si>
  <si>
    <t>Quote</t>
  </si>
  <si>
    <t>Reg.-Nr.</t>
  </si>
  <si>
    <t>Bundesland</t>
  </si>
  <si>
    <t>Thüringen</t>
  </si>
  <si>
    <t>Tumordokumentationssystem</t>
  </si>
  <si>
    <t>Baden-Württemberg</t>
  </si>
  <si>
    <t>Bayern</t>
  </si>
  <si>
    <t>Berlin</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</si>
  <si>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</si>
  <si>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</si>
  <si>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</si>
  <si>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</si>
  <si>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</si>
  <si>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</si>
  <si>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</si>
  <si>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</si>
  <si>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</si>
  <si>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</si>
  <si>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</si>
  <si>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</si>
  <si>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</si>
  <si>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OAS</t>
  </si>
  <si>
    <t>Datenqualität</t>
  </si>
  <si>
    <t>Aktion</t>
  </si>
  <si>
    <t>ID</t>
  </si>
  <si>
    <t>HID</t>
  </si>
  <si>
    <t>EingeleiteteAktionen</t>
  </si>
  <si>
    <t>Aktionen</t>
  </si>
  <si>
    <t>vID</t>
  </si>
  <si>
    <t>Zaehler</t>
  </si>
  <si>
    <t>Nr</t>
  </si>
  <si>
    <t>RegNr</t>
  </si>
  <si>
    <t>FormularID</t>
  </si>
  <si>
    <t>ErlaeuterungDatendefizit</t>
  </si>
  <si>
    <t>% Angabe</t>
  </si>
  <si>
    <t>Kennzahlenbogen</t>
  </si>
  <si>
    <t>Erstelldatum</t>
  </si>
  <si>
    <t>Plausibilität unklar</t>
  </si>
  <si>
    <t>Verifizierung Zentrum</t>
  </si>
  <si>
    <t xml:space="preserve">Reg.-Nr. </t>
  </si>
  <si>
    <t>Erstzertifizierung</t>
  </si>
  <si>
    <t>Basisdaten</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</si>
  <si>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</si>
  <si>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</si>
  <si>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</si>
  <si>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</si>
  <si>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</si>
  <si>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</si>
  <si>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</si>
  <si>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</si>
  <si>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</si>
  <si>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</si>
  <si>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</si>
  <si>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</si>
  <si>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</si>
  <si>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</si>
  <si>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</si>
  <si>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</si>
  <si>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</si>
  <si>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</si>
  <si>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</si>
  <si>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</si>
  <si>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</si>
  <si>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</si>
  <si>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Follow-Up-Quote der letzten 1-3 Jahre</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</si>
  <si>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</si>
  <si>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</si>
  <si>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</si>
  <si>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</si>
  <si>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</si>
  <si>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</si>
  <si>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</si>
  <si>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</si>
  <si>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</si>
  <si>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</si>
  <si>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</si>
  <si>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untere Grenze</t>
  </si>
  <si>
    <t>obere Grenze</t>
  </si>
  <si>
    <t>Werte</t>
  </si>
  <si>
    <t>Texte</t>
  </si>
  <si>
    <t>von</t>
  </si>
  <si>
    <t>ART</t>
  </si>
  <si>
    <t>plausi</t>
  </si>
  <si>
    <t>sollvorgabe</t>
  </si>
  <si>
    <t>unvollständig</t>
  </si>
  <si>
    <t>Liste zum Übertragen</t>
  </si>
  <si>
    <t>Kalenderjahr(e) 
(Erstdiagnose)</t>
  </si>
  <si>
    <t>Länge</t>
  </si>
  <si>
    <t>Prüfung der Nenner</t>
  </si>
  <si>
    <t>Wert</t>
  </si>
  <si>
    <t>Erläuterung</t>
  </si>
  <si>
    <t>relevant</t>
  </si>
  <si>
    <t>Zentrum</t>
  </si>
  <si>
    <t>Standort</t>
  </si>
  <si>
    <t>Matrix kann eingereicht werden</t>
  </si>
  <si>
    <t>Einrichtung 1</t>
  </si>
  <si>
    <t>Status</t>
  </si>
  <si>
    <t>Land</t>
  </si>
  <si>
    <t>Nebenstandort</t>
  </si>
  <si>
    <t>Phase</t>
  </si>
  <si>
    <t>Audit Start</t>
  </si>
  <si>
    <t>Audit Ende</t>
  </si>
  <si>
    <t>Phase 2012</t>
  </si>
  <si>
    <t>Phase 2013</t>
  </si>
  <si>
    <t>die inkorrekten und unvollständigen Einträge beheben</t>
  </si>
  <si>
    <t>Zellen müssen nicht ausgefüllt werden</t>
  </si>
  <si>
    <t>Anzahl Primärfälle</t>
  </si>
  <si>
    <t>&lt; Follow-Up</t>
  </si>
  <si>
    <t>3</t>
  </si>
  <si>
    <t>1.7.5</t>
  </si>
  <si>
    <t>≥ 5%</t>
  </si>
  <si>
    <t>≥ 95%</t>
  </si>
  <si>
    <t>≥ 80%</t>
  </si>
  <si>
    <t>Zähler/ Anzahl</t>
  </si>
  <si>
    <t>Texte Matrix Datenquali</t>
  </si>
  <si>
    <t>Fehlermeldungen Matrix</t>
  </si>
  <si>
    <t>Ganze Zahl zwischen 0 und 5000 eingeben.</t>
  </si>
  <si>
    <t>zu wenig Primärfälle angegeben</t>
  </si>
  <si>
    <t>OAS auffällig hoch</t>
  </si>
  <si>
    <t>MATRIX- Hilfstabelle</t>
  </si>
  <si>
    <t>D</t>
  </si>
  <si>
    <t>J</t>
  </si>
  <si>
    <t>M</t>
  </si>
  <si>
    <t>B</t>
  </si>
  <si>
    <t>C</t>
  </si>
  <si>
    <t>Kennzahl-
definition</t>
  </si>
  <si>
    <t>1.1.3</t>
  </si>
  <si>
    <t xml:space="preserve">Sentinel Node-Biopsie </t>
  </si>
  <si>
    <t>Möglichst häufig intraoperativer Nachweis des markierten Sentinel-LK</t>
  </si>
  <si>
    <t>Invasive maligne Melanome</t>
  </si>
  <si>
    <t>Epitheliale Tumoren (exclusive in-situ)</t>
  </si>
  <si>
    <t>Basisdaten Haut</t>
  </si>
  <si>
    <t xml:space="preserve">≥ 30 </t>
  </si>
  <si>
    <t>≥ 100</t>
  </si>
  <si>
    <t>≥ 40</t>
  </si>
  <si>
    <t>Kennzahlenbogen Haut</t>
  </si>
  <si>
    <t>IV</t>
  </si>
  <si>
    <t>E</t>
  </si>
  <si>
    <t>H</t>
  </si>
  <si>
    <t>OAS nach Kaplan-Meier    
(Overall Survival) in %</t>
  </si>
  <si>
    <t>O</t>
  </si>
  <si>
    <t>Deutschland</t>
  </si>
  <si>
    <t>Hauttumorzentrum - HTZ Klinikum Kassel</t>
  </si>
  <si>
    <t>Hauttumorzentrum der Universitätsmedizin Greifswald</t>
  </si>
  <si>
    <t>Universitätsmedizin Greifswald</t>
  </si>
  <si>
    <t>Hautkrebszentrum Harz</t>
  </si>
  <si>
    <t>Hauttumorzentrum Hornheide - Münster</t>
  </si>
  <si>
    <t>Fachklinik Hornheide</t>
  </si>
  <si>
    <t>Hauttumorzentrum des Universitätsklinikums Leipzig</t>
  </si>
  <si>
    <t>Universitätsklinikum Leipzig AöR</t>
  </si>
  <si>
    <t>Universitätsklinikum Jena</t>
  </si>
  <si>
    <t>Hauttumorzentrum Darmstadt</t>
  </si>
  <si>
    <t>Hauttumorzentrum Rheinpfalz Standort Ludwigshafen</t>
  </si>
  <si>
    <t>Hauttumorzentrum Mannheim</t>
  </si>
  <si>
    <t>Klinik für Dermatologie, Venerologie und Allergologie Universitätsmedizin Mannheim (UMM)</t>
  </si>
  <si>
    <t>Hauttumorzentrum Wiesbaden</t>
  </si>
  <si>
    <t>Universitätsklinikum Essen</t>
  </si>
  <si>
    <t>Hauttumorzentrum Nürnberg</t>
  </si>
  <si>
    <t>Klinikum Nürnberg</t>
  </si>
  <si>
    <t>Hautkrebszentrum Rhein-Main</t>
  </si>
  <si>
    <t>Hautklinik und Poliklinik; Universitätsmedizin Mainz</t>
  </si>
  <si>
    <t>Hautkrebszentrum Ostbayern</t>
  </si>
  <si>
    <t>Klinik und Poliklinik für Dermatologie; Universitätsklinikum Regensburg</t>
  </si>
  <si>
    <t>Hauttumorzentrum Heilbronn-Franken</t>
  </si>
  <si>
    <t>HautTumorCentrum Minden (HTCM)</t>
  </si>
  <si>
    <t>Johannes Wesling Klinikum Minden</t>
  </si>
  <si>
    <t>Hauttumorzentrum Ulm</t>
  </si>
  <si>
    <t>Universitätsklinikum Münster</t>
  </si>
  <si>
    <t>Hauttumorzentrum Klinikum Hildesheim</t>
  </si>
  <si>
    <t>Österreich</t>
  </si>
  <si>
    <t>Universitätsklinikum Freiburg</t>
  </si>
  <si>
    <t>Hautkrebszentrum Chemnitz</t>
  </si>
  <si>
    <t>DRK Krankenhaus Chemnitz-Rabenstein</t>
  </si>
  <si>
    <t>Hautkrebszentrum Frankfurt am Main</t>
  </si>
  <si>
    <t>Hautkrebszentrum Universitätsklinikum Erlangen</t>
  </si>
  <si>
    <t>Hautkrebszentrum Würzburg</t>
  </si>
  <si>
    <t>Klinik und Poliklinik für Dermatologie, Venerologie und Allergologie Universitätsklinikum Würzburg</t>
  </si>
  <si>
    <t>Hautkrebszentrum Dessau-Anhalt</t>
  </si>
  <si>
    <t>Marburger Hauttumorzentrum (MR-HTZ)</t>
  </si>
  <si>
    <t>Universitätsklinikum Gießen und Marburg GmbH (UKGM), Standort Marburg</t>
  </si>
  <si>
    <t>Vestisches Hautkrebszentrum</t>
  </si>
  <si>
    <t>Nicht gelistet</t>
  </si>
  <si>
    <t>Unbekannt</t>
  </si>
  <si>
    <t>Achiever Medical System</t>
  </si>
  <si>
    <t>CARAT</t>
  </si>
  <si>
    <t>CREDOS</t>
  </si>
  <si>
    <t>GTDS</t>
  </si>
  <si>
    <t>Eigenentwicklung (MS Excel, MS Access etc.)</t>
  </si>
  <si>
    <t>KIS-Erweiterung</t>
  </si>
  <si>
    <t>KRAZTUR</t>
  </si>
  <si>
    <t>NUK</t>
  </si>
  <si>
    <t>OnkoNet</t>
  </si>
  <si>
    <t>Tabelle Plausibilitätsabfragen:</t>
  </si>
  <si>
    <t>inkorrekt</t>
  </si>
  <si>
    <t>nicht relevant</t>
  </si>
  <si>
    <t>zu viele Pat im Follow Up</t>
  </si>
  <si>
    <t>zu viele Pat Keine Rückmeldungen</t>
  </si>
  <si>
    <t>zu viele Pat Tumorbedingt gestorben</t>
  </si>
  <si>
    <t>zu viele Pat Gestorben</t>
  </si>
  <si>
    <t>Kutane Lymphome und anderen seltenen, malignen Hauttumoren</t>
  </si>
  <si>
    <t>1.1</t>
  </si>
  <si>
    <t>1.2</t>
  </si>
  <si>
    <t>1.3</t>
  </si>
  <si>
    <t>Datendefizite Matrix</t>
  </si>
  <si>
    <t>Kennzahlenbogen - Analyseprotokoll Datendefizite Haut</t>
  </si>
  <si>
    <t>Siehe Sollvorgabe</t>
  </si>
  <si>
    <t>-----</t>
  </si>
  <si>
    <t>Spalte/ Zelle</t>
  </si>
  <si>
    <t xml:space="preserve">leere Zellen  </t>
  </si>
  <si>
    <t>OAS auffällig niedrig oder hoch</t>
  </si>
  <si>
    <t>DFS auffällig niedrig oder hoch</t>
  </si>
  <si>
    <t xml:space="preserve">   </t>
  </si>
  <si>
    <t>IIIC</t>
  </si>
  <si>
    <t xml:space="preserve">Spalte D </t>
  </si>
  <si>
    <t>Geringe Follow-Up Quote der Nachsorgejahre</t>
  </si>
  <si>
    <t>geringe Follow-Up Quote der Nachsorgejahre</t>
  </si>
  <si>
    <t xml:space="preserve">                     Erstelldatum</t>
  </si>
  <si>
    <t>Nicht ausgefüllte Zellen von relevanten Nachsorgejahren</t>
  </si>
  <si>
    <t>Alle relevanten Nachsorgejahre sind zu bearbeiten, abhängig vom Datum der Erstzertifizierung</t>
  </si>
  <si>
    <t>D &lt; 5</t>
  </si>
  <si>
    <t>geringe Follow-Up Quote</t>
  </si>
  <si>
    <t>durchschnittliche Follow-Up Quote &lt; 60%</t>
  </si>
  <si>
    <t>durchschnittliche Follow-Up Quote &gt; 95%</t>
  </si>
  <si>
    <t>Kennzahldefinition</t>
  </si>
  <si>
    <t>Bundesland / Land</t>
  </si>
  <si>
    <t>Ansprechpartner</t>
  </si>
  <si>
    <t>Achieva</t>
  </si>
  <si>
    <t>c37.CancerCenter</t>
  </si>
  <si>
    <t>H.I.T.</t>
  </si>
  <si>
    <t>IndivuNET</t>
  </si>
  <si>
    <t>Kolorekt</t>
  </si>
  <si>
    <t>Medbrix</t>
  </si>
  <si>
    <t>MR-TU-DO</t>
  </si>
  <si>
    <t>Oncolution</t>
  </si>
  <si>
    <t>onkodok (XAXOA)</t>
  </si>
  <si>
    <t>OnkoManager</t>
  </si>
  <si>
    <t>Onkomedia</t>
  </si>
  <si>
    <t>online Dokumentation IDZB</t>
  </si>
  <si>
    <t>Tudok (Tumorzentrum Regensburg)</t>
  </si>
  <si>
    <t>WDC-Kolonakte</t>
  </si>
  <si>
    <t>Plausi unklar</t>
  </si>
  <si>
    <t>Daten-qualität
1), 2), 3)</t>
  </si>
  <si>
    <t>relevante Nachsorgejahre nicht / unvollständig bearbeitet</t>
  </si>
  <si>
    <t>Allgemeine Feststellungen</t>
  </si>
  <si>
    <t>Allgemeine Hinweise</t>
  </si>
  <si>
    <t>Allgemeine Abweichungen</t>
  </si>
  <si>
    <t>Feststellung</t>
  </si>
  <si>
    <t>Hinweis</t>
  </si>
  <si>
    <t>Abweichung</t>
  </si>
  <si>
    <t>Noch nicht vorhanden</t>
  </si>
  <si>
    <t>Datenverifizierung_ID</t>
  </si>
  <si>
    <t>ID: a</t>
  </si>
  <si>
    <t>ID: c</t>
  </si>
  <si>
    <t>ID: b</t>
  </si>
  <si>
    <t>ID: d</t>
  </si>
  <si>
    <t>ID: e</t>
  </si>
  <si>
    <t>ID: f</t>
  </si>
  <si>
    <t>ID: i</t>
  </si>
  <si>
    <t>Sollvorgabe nicht erfüllt; durchschnittliche Follow-Up Quote &lt; 60%; ID: g</t>
  </si>
  <si>
    <t>Plausibilität unklar; durchschnittliche Follow-Up Quote &gt; 95%; ID: h</t>
  </si>
  <si>
    <t>Erläuterung hinsichtlich Datendefizit</t>
  </si>
  <si>
    <t>ID_intern</t>
  </si>
  <si>
    <t>IA</t>
  </si>
  <si>
    <t>IB</t>
  </si>
  <si>
    <t>IIA</t>
  </si>
  <si>
    <t>IIB</t>
  </si>
  <si>
    <t>IIC</t>
  </si>
  <si>
    <t>IIIA</t>
  </si>
  <si>
    <t>IIIB</t>
  </si>
  <si>
    <t>Anmerkung OnkoZert</t>
  </si>
  <si>
    <t>Bewertung Ausschuss</t>
  </si>
  <si>
    <t>Hauttumorzentrum des Universitätsklinikums Düsseldorf</t>
  </si>
  <si>
    <t>QuaDoSta</t>
  </si>
  <si>
    <t>Daten-qualität</t>
  </si>
  <si>
    <t>KN NR.</t>
  </si>
  <si>
    <t xml:space="preserve">Für Übertragung in Datendefizite_KB:
</t>
  </si>
  <si>
    <t>Alle KN leer:</t>
  </si>
  <si>
    <t>ixserv.4</t>
  </si>
  <si>
    <t>Heartsoft Tumordatenbank</t>
  </si>
  <si>
    <r>
      <t xml:space="preserve">Eingeleitete / geplante Aktionen
</t>
    </r>
    <r>
      <rPr>
        <sz val="8"/>
        <color indexed="8"/>
        <rFont val="Arial"/>
        <family val="2"/>
      </rPr>
      <t>(bei plausibler Begründung keine Aktion erforderlich)</t>
    </r>
  </si>
  <si>
    <t>Hautkrebszentrum Klinikum Bayreuth</t>
  </si>
  <si>
    <t>Unvollständige Jahre</t>
  </si>
  <si>
    <t xml:space="preserve">          Erstelldatum</t>
  </si>
  <si>
    <t>KN</t>
  </si>
  <si>
    <t>Derzeit keine Vorgaben</t>
  </si>
  <si>
    <t>Hauttumorzentrum Ruhr-Universität Bochum</t>
  </si>
  <si>
    <t>Universitätsklinikum Ulm</t>
  </si>
  <si>
    <t>ambucare</t>
  </si>
  <si>
    <t>em.net</t>
  </si>
  <si>
    <t>FileTuDo</t>
  </si>
  <si>
    <t>MIQ-KRCA</t>
  </si>
  <si>
    <t>ORBIS-ODOK</t>
  </si>
  <si>
    <t>ONKOSTAR</t>
  </si>
  <si>
    <t>ONDIS</t>
  </si>
  <si>
    <t>Qualitätssicherung Kolorektalkarzinom</t>
  </si>
  <si>
    <t>SMATOS</t>
  </si>
  <si>
    <t>StuDoQ</t>
  </si>
  <si>
    <t>Tumordokumentation des Instituts für Krebsepidemiologie</t>
  </si>
  <si>
    <t>KR7</t>
  </si>
  <si>
    <t>Revisionsoperationen nach Nachblutungen</t>
  </si>
  <si>
    <t>Möglichst niedrige Rate an Revisionsoperationen nach Nachblutungen</t>
  </si>
  <si>
    <t>Summe Zähler
Kennzahl 8 + 9</t>
  </si>
  <si>
    <t>≤  3%</t>
  </si>
  <si>
    <t xml:space="preserve">Summe Zähler
Kennzahl 8 + 9 </t>
  </si>
  <si>
    <t>Primärfälle
(Def. siehe 1.1.3)</t>
  </si>
  <si>
    <t>Möglichst niedrige Rate an revisionsbedürftigen Nachblutungen nach SNB u. LAD</t>
  </si>
  <si>
    <t>G</t>
  </si>
  <si>
    <t>K</t>
  </si>
  <si>
    <t>N</t>
  </si>
  <si>
    <t>P</t>
  </si>
  <si>
    <t>Q</t>
  </si>
  <si>
    <t>T</t>
  </si>
  <si>
    <t>U</t>
  </si>
  <si>
    <t>X</t>
  </si>
  <si>
    <t xml:space="preserve">                               Erstelldatum</t>
  </si>
  <si>
    <r>
      <t xml:space="preserve">Begründung / Ursache
</t>
    </r>
    <r>
      <rPr>
        <sz val="8"/>
        <color indexed="8"/>
        <rFont val="Arial"/>
        <family val="2"/>
      </rPr>
      <t>(min. 30 Zeichen / max. 500 Zeichen)</t>
    </r>
  </si>
  <si>
    <t>Datum Erstzertifizierung</t>
  </si>
  <si>
    <t>Spalte S</t>
  </si>
  <si>
    <t xml:space="preserve">Werte Spalte S "Patienten mit aktueller Follow-Up Meldung" müssen kleiner gleich sein als Spalte D </t>
  </si>
  <si>
    <t xml:space="preserve">Werte Spalte T "Keine Rückmeldung" müssen kleiner gleich sein als Spalte D </t>
  </si>
  <si>
    <t xml:space="preserve">Werte Spalte W "Tumorbedingt gestorben" müssen kleiner sein als Spalte S </t>
  </si>
  <si>
    <t xml:space="preserve">Werte Spalte X "Gestorben (Todesursache unbekannt bzw. nicht tumorbedingt)" müssen kleiner sein als Spalte S </t>
  </si>
  <si>
    <t xml:space="preserve">     </t>
  </si>
  <si>
    <t xml:space="preserve"> </t>
  </si>
  <si>
    <t>Kennzahlenjahr</t>
  </si>
  <si>
    <t>XML-OncoBox</t>
  </si>
  <si>
    <t>MaDoS</t>
  </si>
  <si>
    <t>Universitätsklinikum Carl Gustav Carus Dresden</t>
  </si>
  <si>
    <t>Ist-Wert</t>
  </si>
  <si>
    <t>UCC-TDS (Tumorzentrum Dresden)</t>
  </si>
  <si>
    <t>Kutane Lymphome und andere seltene, maligne Hauttumoren (Angiosarkom, Merkel, DFSP usw.)</t>
  </si>
  <si>
    <t>UKM - Hauttumorzentrum</t>
  </si>
  <si>
    <t>Hauttumorzentrum des Tumorzentrums Freiburg - CCCF</t>
  </si>
  <si>
    <t>Hautkrebszentrum Kiel am Universitätsklinikum Schleswig-Holstein Campus Kiel</t>
  </si>
  <si>
    <t>Universitäts-Hautklinik/NCT Heidelberg</t>
  </si>
  <si>
    <t>Universitätsklinikum Halle (Saale)</t>
  </si>
  <si>
    <t>Universitätsspital Basel</t>
  </si>
  <si>
    <t>≤ 3%</t>
  </si>
  <si>
    <t>Invasive Maligne Melanome</t>
  </si>
  <si>
    <t>5. a) Pat. mit Primärerkrankung</t>
  </si>
  <si>
    <t>b) Anzahl der Fälle bei Primärerkrankung</t>
  </si>
  <si>
    <t xml:space="preserve">6. a) Pat. mit Zweit-/Dritt-Melanom andere Lokalisation </t>
  </si>
  <si>
    <t>b) Anzahl der Fälle bei Zweit/Dritt-Melanom</t>
  </si>
  <si>
    <t xml:space="preserve">7. Pat. mit Stadienshift/Rezidive </t>
  </si>
  <si>
    <t>Optional: 8. Pat. mit andauernder Therapie</t>
  </si>
  <si>
    <t>Optional: 9. Pat. in Nachsorge</t>
  </si>
  <si>
    <t xml:space="preserve">oder </t>
  </si>
  <si>
    <t>Klinikum Kassel</t>
  </si>
  <si>
    <t>Klinikum der Stadt Ludwigshafen am Rhein gGmbH</t>
  </si>
  <si>
    <t>HautTumorCentrumCharité (HTCC) im Charité Comprehensive Cancer Center</t>
  </si>
  <si>
    <t>Charité - Campus Mitte</t>
  </si>
  <si>
    <t>Hauttumorzentrum am Westdeutschen Tumorzentrum - Universitätsmedizin Essen</t>
  </si>
  <si>
    <t>Katholisches Klinikum Bochum, St. Josef-Hospital, Universitätsklinikum der RUB</t>
  </si>
  <si>
    <t>Klinikum Bayreuth</t>
  </si>
  <si>
    <t>Universitäres Hauttumorzentrum Inselspital Bern</t>
  </si>
  <si>
    <t>Zentrum für Hauttumore Universitätsspital Basel</t>
  </si>
  <si>
    <t>Hauttumorzentrum Hannover (HTZH)</t>
  </si>
  <si>
    <t>Medizinische Hochschule Hannover, Klinik für Dermatologie, Allergologie und Venerologie</t>
  </si>
  <si>
    <t>Hauttumorzentrum Oberhausen</t>
  </si>
  <si>
    <t>HELIOS St. Elisabeth Klinik Oberhausen</t>
  </si>
  <si>
    <t>Hauttumorzentrum Gera</t>
  </si>
  <si>
    <t>SRH Wald-Klinikum Gera</t>
  </si>
  <si>
    <t>Hauttumorzentrum Klinikum Dortmund</t>
  </si>
  <si>
    <t>Klinikum Dortmund</t>
  </si>
  <si>
    <t>HELIOS Hauttumorzentrum Krefeld</t>
  </si>
  <si>
    <t>HELIOS Klinikum Krefeld</t>
  </si>
  <si>
    <t>Hauttumorzentrum Krankenhaus Tabea Hamburg</t>
  </si>
  <si>
    <t>Krankenhaus Tabea Hamburg</t>
  </si>
  <si>
    <t>Hautkrebszentrum Universitätsklinik Innsbruck</t>
  </si>
  <si>
    <t>Universitätsklinik für Dermatologie, Venerologie &amp; Allergologie -Medizinische Universität Innsbruck</t>
  </si>
  <si>
    <t>HAUT</t>
  </si>
  <si>
    <r>
      <t xml:space="preserve">IA </t>
    </r>
    <r>
      <rPr>
        <b/>
        <vertAlign val="superscript"/>
        <sz val="8.5"/>
        <rFont val="Arial"/>
        <family val="2"/>
      </rPr>
      <t>1)</t>
    </r>
  </si>
  <si>
    <r>
      <t xml:space="preserve">IB </t>
    </r>
    <r>
      <rPr>
        <b/>
        <vertAlign val="superscript"/>
        <sz val="8.5"/>
        <rFont val="Arial"/>
        <family val="2"/>
      </rPr>
      <t>1)</t>
    </r>
  </si>
  <si>
    <r>
      <t xml:space="preserve">IIA </t>
    </r>
    <r>
      <rPr>
        <b/>
        <vertAlign val="superscript"/>
        <sz val="8.5"/>
        <rFont val="Arial"/>
        <family val="2"/>
      </rPr>
      <t>1)</t>
    </r>
  </si>
  <si>
    <r>
      <t xml:space="preserve">IIB </t>
    </r>
    <r>
      <rPr>
        <b/>
        <vertAlign val="superscript"/>
        <sz val="8.5"/>
        <rFont val="Arial"/>
        <family val="2"/>
      </rPr>
      <t>1)</t>
    </r>
  </si>
  <si>
    <r>
      <t xml:space="preserve">IIC </t>
    </r>
    <r>
      <rPr>
        <b/>
        <vertAlign val="superscript"/>
        <sz val="8.5"/>
        <rFont val="Arial"/>
        <family val="2"/>
      </rPr>
      <t>1)</t>
    </r>
  </si>
  <si>
    <r>
      <t xml:space="preserve">IIIA </t>
    </r>
    <r>
      <rPr>
        <b/>
        <vertAlign val="superscript"/>
        <sz val="8.5"/>
        <rFont val="Arial"/>
        <family val="2"/>
      </rPr>
      <t>1)</t>
    </r>
  </si>
  <si>
    <r>
      <t xml:space="preserve">IIIB </t>
    </r>
    <r>
      <rPr>
        <b/>
        <vertAlign val="superscript"/>
        <sz val="8.5"/>
        <rFont val="Arial"/>
        <family val="2"/>
      </rPr>
      <t>1)</t>
    </r>
  </si>
  <si>
    <r>
      <t xml:space="preserve">IIIC </t>
    </r>
    <r>
      <rPr>
        <b/>
        <vertAlign val="superscript"/>
        <sz val="8.5"/>
        <rFont val="Arial"/>
        <family val="2"/>
      </rPr>
      <t>1)</t>
    </r>
  </si>
  <si>
    <r>
      <t xml:space="preserve">IV </t>
    </r>
    <r>
      <rPr>
        <b/>
        <vertAlign val="superscript"/>
        <sz val="8.5"/>
        <rFont val="Arial"/>
        <family val="2"/>
      </rPr>
      <t xml:space="preserve">1) </t>
    </r>
  </si>
  <si>
    <r>
      <t>5.</t>
    </r>
    <r>
      <rPr>
        <vertAlign val="superscript"/>
        <sz val="9"/>
        <rFont val="Arial"/>
        <family val="2"/>
      </rPr>
      <t>2)</t>
    </r>
    <r>
      <rPr>
        <b/>
        <sz val="9"/>
        <rFont val="Arial"/>
        <family val="2"/>
      </rPr>
      <t xml:space="preserve"> a) Pat. mit Primärerkrankung
</t>
    </r>
    <r>
      <rPr>
        <sz val="8"/>
        <rFont val="Arial"/>
        <family val="2"/>
      </rPr>
      <t>(= Pat. mit erster Diagnose MM)</t>
    </r>
  </si>
  <si>
    <r>
      <t xml:space="preserve">   b) Anzahl der Fälle bei Primärerkrankung
</t>
    </r>
    <r>
      <rPr>
        <sz val="8"/>
        <rFont val="Arial"/>
        <family val="2"/>
      </rPr>
      <t>(= Im Kalenderjahr treten synchron/metachron weitere Diag. MM anderer Lokalisation auf, kein Rezidiv, kein Stadienshift)</t>
    </r>
  </si>
  <si>
    <r>
      <t>6. a) Pat. mit Zweit-/Dritt-Melanom andere Lokalisation</t>
    </r>
    <r>
      <rPr>
        <sz val="9"/>
        <rFont val="Arial"/>
        <family val="2"/>
      </rPr>
      <t xml:space="preserve"> 
</t>
    </r>
    <r>
      <rPr>
        <sz val="8"/>
        <rFont val="Arial"/>
        <family val="2"/>
      </rPr>
      <t>(= Pat. hatte bereits Diag. MM in einem vorherigen Kalenderjahr; jetzt: 2./3. MM an anderer Stelle)</t>
    </r>
  </si>
  <si>
    <r>
      <t xml:space="preserve">Optional:
8. Pat. mit andauernder Therapie
</t>
    </r>
    <r>
      <rPr>
        <sz val="8"/>
        <color theme="0" tint="-0.499984740745262"/>
        <rFont val="Arial"/>
        <family val="2"/>
      </rPr>
      <t>(= Pat. mit andauernder Therapie, die für das Kalenderjahr nicht bereits in den Kategorien 5-7 gezählt wurden, Zählg 1x/Kalenderjahr)</t>
    </r>
  </si>
  <si>
    <r>
      <t xml:space="preserve">Optional:
9. Pat. in Nachsorge
</t>
    </r>
    <r>
      <rPr>
        <sz val="8"/>
        <color theme="0" tint="-0.499984740745262"/>
        <rFont val="Arial"/>
        <family val="2"/>
      </rPr>
      <t>(= Pat., die ohne Therapie in der Nachsorge sind, die für das Kalenderjahr nicht bereits in den Kategorien 5-7 gezählt wurden, Zählg 1x/Kalenderjahr)</t>
    </r>
  </si>
  <si>
    <r>
      <t>Primärdiagnose</t>
    </r>
    <r>
      <rPr>
        <b/>
        <vertAlign val="superscript"/>
        <sz val="9"/>
        <rFont val="Arial"/>
        <family val="2"/>
      </rPr>
      <t>1)</t>
    </r>
  </si>
  <si>
    <r>
      <t xml:space="preserve">Auswertungen </t>
    </r>
    <r>
      <rPr>
        <b/>
        <vertAlign val="superscript"/>
        <sz val="9"/>
        <rFont val="Arial"/>
        <family val="2"/>
      </rPr>
      <t>4)</t>
    </r>
  </si>
  <si>
    <r>
      <t xml:space="preserve">Gestorben (Todesursache 
unbekannt bzw. nicht tumorbedingt) </t>
    </r>
    <r>
      <rPr>
        <vertAlign val="superscript"/>
        <sz val="9"/>
        <rFont val="Arial"/>
        <family val="2"/>
      </rPr>
      <t>3)</t>
    </r>
  </si>
  <si>
    <r>
      <t>IIID</t>
    </r>
    <r>
      <rPr>
        <b/>
        <vertAlign val="superscript"/>
        <sz val="8.5"/>
        <rFont val="Arial"/>
        <family val="2"/>
      </rPr>
      <t xml:space="preserve"> 1)</t>
    </r>
  </si>
  <si>
    <r>
      <t>IIIB/IIIC</t>
    </r>
    <r>
      <rPr>
        <b/>
        <vertAlign val="superscript"/>
        <sz val="8.5"/>
        <rFont val="Arial"/>
        <family val="2"/>
      </rPr>
      <t>1)</t>
    </r>
  </si>
  <si>
    <r>
      <t>IV</t>
    </r>
    <r>
      <rPr>
        <b/>
        <vertAlign val="superscript"/>
        <sz val="8.5"/>
        <rFont val="Arial"/>
        <family val="2"/>
      </rPr>
      <t>1)</t>
    </r>
  </si>
  <si>
    <t xml:space="preserve"> mit Primärtumor</t>
  </si>
  <si>
    <t>ohne Primärtumor</t>
  </si>
  <si>
    <r>
      <t>nicht zuzu-ordnen (z.B.: pTx)</t>
    </r>
    <r>
      <rPr>
        <b/>
        <vertAlign val="superscript"/>
        <sz val="8.5"/>
        <rFont val="Arial"/>
        <family val="2"/>
      </rPr>
      <t>4)</t>
    </r>
  </si>
  <si>
    <t>Bearbeitungshinweise:</t>
  </si>
  <si>
    <t>1) TNM 8. Auflage:</t>
  </si>
  <si>
    <t>Hauttumorzentrum Luzern</t>
  </si>
  <si>
    <t>Luzerner Kantonsspital</t>
  </si>
  <si>
    <t>Hauttumorzentrum Städtisches Klinikum Karlsruhe</t>
  </si>
  <si>
    <t>Städtisches Klinikum Karlsruhe</t>
  </si>
  <si>
    <t>Hautkrebszentrum am Kantonsspital Aarau</t>
  </si>
  <si>
    <t>Kantonsspital Aarau</t>
  </si>
  <si>
    <t>Klinik und Poliklinik für Dermatologie und Venerologie</t>
  </si>
  <si>
    <t>Hautkrebszentrum Klinikum Bremerhaven</t>
  </si>
  <si>
    <t>Klinik für Dermatologie, Allergologie und Phlebologie, Klinikum Bremerhaven</t>
  </si>
  <si>
    <t>MADOS 4</t>
  </si>
  <si>
    <t>HAUT
mit Primärtumor</t>
  </si>
  <si>
    <t>HAUT
ohne Primär-tumor</t>
  </si>
  <si>
    <t>nicht  zuzuordnen (z.B.: pTx)</t>
  </si>
  <si>
    <t>IIIB/IIIC</t>
  </si>
  <si>
    <t>nicht zuzu-ordnen (z.B.: pTx)</t>
  </si>
  <si>
    <t>ohne Primärtumor - IV</t>
  </si>
  <si>
    <t>ohne Primärtumor - IIIB/IIIC</t>
  </si>
  <si>
    <t>Harzklinikum Dorothea Christiane Erxleben Standort Quedlinburg</t>
  </si>
  <si>
    <t>Klinik für Dermatologie, Allergologie und Venerologie</t>
  </si>
  <si>
    <t>Hautkrebszentrum Helios Kliniken Schwerin</t>
  </si>
  <si>
    <t>Helios Kliniken Schwerin</t>
  </si>
  <si>
    <t>Hautkrebszentrum der Universitätsmedizin Rostock</t>
  </si>
  <si>
    <t>Hautkrebszentrum Dresden Friedrichstadt</t>
  </si>
  <si>
    <t>Städtisches Klinikum Dresden, Standort Friedrichstadt</t>
  </si>
  <si>
    <t>Hautkrebszentrum am Universitätsklinikum Gießen</t>
  </si>
  <si>
    <t>Landeskrankenhaus - Universitätsklinikum Graz</t>
  </si>
  <si>
    <t>Hautkrebszentrum der Universitätsmedizin Göttingen</t>
  </si>
  <si>
    <t>Universitätsmedizin Göttingen</t>
  </si>
  <si>
    <t>13</t>
  </si>
  <si>
    <t>Ausnahme (Plausibilität unklar)</t>
  </si>
  <si>
    <t>Summe Plausibilität unklar</t>
  </si>
  <si>
    <t>optional - Ausnahme (Plausibilität unklar)</t>
  </si>
  <si>
    <t>Adjumed</t>
  </si>
  <si>
    <t>CaOnkoDok (Eigenentwicklung)</t>
  </si>
  <si>
    <t>Clinic WinData</t>
  </si>
  <si>
    <t>ODSeasy / ODSeasyNet</t>
  </si>
  <si>
    <t>Tumorregister München (TRM)</t>
  </si>
  <si>
    <t>Eigenentwicklung auf Basis medico (Cerner)</t>
  </si>
  <si>
    <t>KoReDos</t>
  </si>
  <si>
    <t>Zentrum für Dermatoonkologie Tübingen</t>
  </si>
  <si>
    <t>Universitätsklinikum Magdeburg</t>
  </si>
  <si>
    <r>
      <rPr>
        <sz val="8"/>
        <color theme="10"/>
        <rFont val="Arial"/>
        <family val="2"/>
      </rPr>
      <t xml:space="preserve">               </t>
    </r>
    <r>
      <rPr>
        <u/>
        <sz val="8"/>
        <color theme="10"/>
        <rFont val="Arial"/>
        <family val="2"/>
      </rPr>
      <t>https://www.onkozert.de/organ/haut/</t>
    </r>
  </si>
  <si>
    <r>
      <rPr>
        <sz val="8"/>
        <color theme="10"/>
        <rFont val="Aral"/>
      </rPr>
      <t xml:space="preserve">               </t>
    </r>
    <r>
      <rPr>
        <u/>
        <sz val="8"/>
        <color theme="10"/>
        <rFont val="Aral"/>
      </rPr>
      <t>https://www.krebsgesellschaft.de/zertdokumente.html</t>
    </r>
  </si>
  <si>
    <r>
      <t xml:space="preserve">Uvea, Konjunktiva, Schleimhaut </t>
    </r>
    <r>
      <rPr>
        <b/>
        <vertAlign val="superscript"/>
        <sz val="8.5"/>
        <rFont val="Arial"/>
        <family val="2"/>
      </rPr>
      <t>3)</t>
    </r>
  </si>
  <si>
    <t>Uvea, Konjunktiva, Schleimhaut</t>
  </si>
  <si>
    <t>Invasive Maligne Melanome
(inkl. Malignes Melanom Uvea, Konjunktiva,
Schleimhaut)</t>
  </si>
  <si>
    <t>Kutane Lymphome u. andere seltene, maligne Hauttumoren
(Angiosarkom, Merkelzell-Ca, DFSP usw.)</t>
  </si>
  <si>
    <t>Melanom: Fallbesprechung</t>
  </si>
  <si>
    <t>Melanom: Therapieabweichung gegenüber Empfehlung Tumorkonferenz</t>
  </si>
  <si>
    <t>≤ 25%</t>
  </si>
  <si>
    <t>Melanom: 
Beratung Sozialdienst</t>
  </si>
  <si>
    <t>SNB-Operationen des Nenners mit intraoperativ nachgewiesenem Sentinel-LK</t>
  </si>
  <si>
    <t>≥ 90%</t>
  </si>
  <si>
    <t>Revisionsoperationen (OPS: 5-983) aufgrund von intra- bzw. postoperativen Nachblutungen (T81.0) nach Operationen des Nenners</t>
  </si>
  <si>
    <t>Revisionsoperationen bei Nachblutungen nach SNB u. LAD</t>
  </si>
  <si>
    <t xml:space="preserve">Revisionsoperationen (OPS: 5-983) aufgrund von postoperativen Nachblutungen (T81.0) nach Operationen des Nenners </t>
  </si>
  <si>
    <t>Revisionsoperationen nach postoperativen Wundinfektionen</t>
  </si>
  <si>
    <t>Möglichst niedrige Rate an Revisionsoperationen nach postoperativen Wundinfektionen</t>
  </si>
  <si>
    <t>Revisionsoperationen (OPS: 5-983) aufgrund von postoperativen Wundinfektionen (T81.4) nach Operationen des Nenners</t>
  </si>
  <si>
    <t>Melanom:
Sentinel-Node-Biopsie</t>
  </si>
  <si>
    <t>Möglichst häufig SNB bei Primärfällen mit kutanem Melanom ≥ pT2a und ohne Hinweis auf lokoregionale oder Fernmetastasierung</t>
  </si>
  <si>
    <t>Primärfälle des Nenners, bei denen die SNB durchgeführt wird</t>
  </si>
  <si>
    <t>Primärfälle des Nenners mit radikaler Exzision mit Sicherheitsabstand 1 cm</t>
  </si>
  <si>
    <t>Primärfälle kutanes Melanom mit kurativer radikaler Exzision bei einer Tumordicke ≤ 2 mm</t>
  </si>
  <si>
    <t>Melanom:
Mutationsanalyse für BRAF</t>
  </si>
  <si>
    <t>Melanom: 
LDH-Bestimmung</t>
  </si>
  <si>
    <t>Primärfälle des Nenners mit radikaler Exzision mit Sicherheitsabstand 2 cm</t>
  </si>
  <si>
    <t>Primärfälle des Nenners mit Mutationsanalyse für BRAF</t>
  </si>
  <si>
    <t>Primärfälle kutanes Melanom mit kurativer radikaler Exzision bei einer Tumordicke &gt; 2 mm</t>
  </si>
  <si>
    <t xml:space="preserve">Primärfälle mit kutanem Melanom ab Stad. III </t>
  </si>
  <si>
    <t>Anmerkung:</t>
  </si>
  <si>
    <t>R</t>
  </si>
  <si>
    <t>V</t>
  </si>
  <si>
    <t>Y</t>
  </si>
  <si>
    <t>AA</t>
  </si>
  <si>
    <t>V28</t>
  </si>
  <si>
    <t>V21 - V23</t>
  </si>
  <si>
    <t>V28 &lt; 60%</t>
  </si>
  <si>
    <t>V &lt; 50%</t>
  </si>
  <si>
    <t>V28 &gt; 95%</t>
  </si>
  <si>
    <t>mit Primärtumor - IA</t>
  </si>
  <si>
    <t>mit Primärtumor - IB</t>
  </si>
  <si>
    <t>mit Primärtumor - IIA</t>
  </si>
  <si>
    <t>mit Primärtumor - IIB</t>
  </si>
  <si>
    <t>mit Primärtumor - IIC</t>
  </si>
  <si>
    <t>mit Primärtumor - IIIA</t>
  </si>
  <si>
    <t>mit Primärtumor - IIIB</t>
  </si>
  <si>
    <t>mit Primärtumor - IIIC</t>
  </si>
  <si>
    <t>mit Primärtumor - IIID</t>
  </si>
  <si>
    <t>mit Primärtumor - IV</t>
  </si>
  <si>
    <t>SHGHoncoDoc</t>
  </si>
  <si>
    <t>Helios Dr. Horst Schmidt Kliniken Wiesbaden</t>
  </si>
  <si>
    <t>Helios Klinikum Hildesheim</t>
  </si>
  <si>
    <t>Universitätsklinikum Augsburg - Medizincampus Süd</t>
  </si>
  <si>
    <t>Hauttumorzentrum im CIO Köln</t>
  </si>
  <si>
    <t>Centrum für Integrierte Onkologie Aachen Bonn Köln Düsseldorf im Universitätsklinikum Köln</t>
  </si>
  <si>
    <t>Centrum für Integrierte Onkologie Aachen Bonn Köln Düsseldorf im Universitätsklinikum Düsseldorf</t>
  </si>
  <si>
    <t>Hautkrebszentrum am Helios Universitätsklinikum Wuppertal</t>
  </si>
  <si>
    <t>Helios Universitätsklinikum Wuppertal</t>
  </si>
  <si>
    <t>Hauttumorzentrum im CIO Bonn</t>
  </si>
  <si>
    <t>Centrum für Integrierte Onkologie Aachen Bonn Köln Düsseldorf im Universitätsklinikum Bonn</t>
  </si>
  <si>
    <t>Hautkrebszentrum - Euregio Skin Cancer Center - im CIO Aachen</t>
  </si>
  <si>
    <t>Centrum für Integrierte Onkologie Aachen Bonn Köln Düsseldorf in der Uniklinik RWTH Aachen</t>
  </si>
  <si>
    <t>Klinik für Dermatologie und Allergologie Universitätsklinikum Gießen</t>
  </si>
  <si>
    <t>Hauttumorzentrum Berlin-Buch</t>
  </si>
  <si>
    <t>HELIOS Klinikum Berlin-Buch</t>
  </si>
  <si>
    <t>Universitätsklinikum Hamburg-Eppendorf</t>
  </si>
  <si>
    <t>Hautkrebszentrum Klinikum Klagenfurt</t>
  </si>
  <si>
    <t>Klinikum Klagenfurt am Wörthersee</t>
  </si>
  <si>
    <t>Vorstellung aller im Nenner genannten Fälle in der Tumorkonferenz</t>
  </si>
  <si>
    <t>Möglichst selten Therapieabweichung gegenüber der Tumorkonferenz-Empfehlung</t>
  </si>
  <si>
    <t>Kutane Lymphome und andere seltene, maligne Hauttumoren (Angiosarkom, Merkelzell-Ca, DFSP usw.)</t>
  </si>
  <si>
    <t>Hautkrebszentrum Elbeklinikum Buxtehude</t>
  </si>
  <si>
    <t>Elbe Klinikum Buxtehude</t>
  </si>
  <si>
    <t>Follow-Up Quote in % 
= T / (T + U)</t>
  </si>
  <si>
    <r>
      <t xml:space="preserve">7. Pat. mit Stadienshift/Rezidiv
</t>
    </r>
    <r>
      <rPr>
        <sz val="8"/>
        <rFont val="Arial"/>
        <family val="2"/>
      </rPr>
      <t>(= Pat. hatte bereits Diag. MM in einem vorherigen oder im aktuellen Kalenderjahr; jetzt: Rezidiv, Stadienshift inkl. neu aufgetretene Fernmetastasierung)</t>
    </r>
  </si>
  <si>
    <t>EB/ LL</t>
  </si>
  <si>
    <t>1.4</t>
  </si>
  <si>
    <t xml:space="preserve">LL QI Melanom </t>
  </si>
  <si>
    <t>LL QI Melanom</t>
  </si>
  <si>
    <t>LL QI  Melanom</t>
  </si>
  <si>
    <t>&lt; 80%</t>
  </si>
  <si>
    <t>Helios Hauttumorzentrum Erfurt</t>
  </si>
  <si>
    <t>Helios Klinikum Erfurt</t>
  </si>
  <si>
    <t>Hauttumorzentrum Universitätsklinikum Augsburg</t>
  </si>
  <si>
    <t>Vivantes Hauttumorzentrum Berlin</t>
  </si>
  <si>
    <t>Vivantes Klinikum im Friedrichshain</t>
  </si>
  <si>
    <t>Vivantes Klinikum Neukölln</t>
  </si>
  <si>
    <t>Vivantes Klinikum Spandau</t>
  </si>
  <si>
    <t>&lt; 15%</t>
  </si>
  <si>
    <t>Matrix - Ergebnisqualität (Malignes Melanom)</t>
  </si>
  <si>
    <t xml:space="preserve">Anzahl Primärfälle 
Malignes Melanom </t>
  </si>
  <si>
    <t>Werte Spalte U "Keine Rückmeldung" müssen kleiner gleich sein als Spalte D "Anzahl Primärfälle Malignes Melanom"; siehe Fußnote 2</t>
  </si>
  <si>
    <t>Anzahl Primärfälle Malignes Melanom</t>
  </si>
  <si>
    <t>Matrix - Analyseprotokoll Datendefizite (Malignes Melanom)</t>
  </si>
  <si>
    <t>Im Sinne einer gendergerechten Sprache verwenden wir für die Begriffe „Patientinnen“, „Patienten“, „Patient*innen“ die Bezeichnung „Pat.“, die ausdrücklich jede Geschlechtszuschreibung (weiblich, männlich, divers) einschließt.</t>
  </si>
  <si>
    <t>Die jeweilige Eingabe oder Änderung  "Anzahl / Zähler / Nenner" (gepunktete Felder) ist nur im Tabellenblatt "Basisdaten" möglich, die Übertragung erfolgt automatisch.
Der Zähler ist immer eine Teilmenge des Nenners (Ausnahme: Kennzahl 6 - Melanom: Anteil Studienpat.).</t>
  </si>
  <si>
    <t xml:space="preserve"> In Ordnung</t>
  </si>
  <si>
    <t xml:space="preserve">                   Sollvorgabe nicht erfüllt</t>
  </si>
  <si>
    <t>Pat. des Nenners, die in der Tumorkonferenz vorgestellt wurden</t>
  </si>
  <si>
    <t>Pat. des Nenners,
bei denen eine Therapieabweichung vorgenommen wurde</t>
  </si>
  <si>
    <t>Pat. des Nenners, die stationär oder ambulant durch den Sozialdienst beraten wurden</t>
  </si>
  <si>
    <t>Melanom:
Anteil Studienpat.</t>
  </si>
  <si>
    <t>Pat. mit Melanom, die in eine Studie mit Ethikvotum eingebracht wurden</t>
  </si>
  <si>
    <t>Pat. des Nenners mit LDH-Bestimmung</t>
  </si>
  <si>
    <t>SNB-Operationen (Mehrfachnennung pro Pat. möglich)</t>
  </si>
  <si>
    <t>SNB-Operationen 
(= Nenner Kennzahl 7) + therapeutische LADs im Stad. III  (Mehrfachnennung pro Pat. möglich)</t>
  </si>
  <si>
    <t>Möglichst häufig Mutationsanalyse für BRAF bei Pat. mit kutanem Melanom ab Stad. III</t>
  </si>
  <si>
    <t>Möglichst häufig LDH-Bestimmung bei Pat. mit malignem Melanom bei Eintritt Stad. IV</t>
  </si>
  <si>
    <t>Primärfallpat. MM = 5a) + 6a)</t>
  </si>
  <si>
    <t>Zentrumspat. = 5a) + 6a) + 7)</t>
  </si>
  <si>
    <t>Alle Pat. MM (mit optional)
=  5a) + 6a) + 7) + 8) + 9)</t>
  </si>
  <si>
    <r>
      <t xml:space="preserve">Pat. mit aktueller 
Follow-Up-Meldung </t>
    </r>
    <r>
      <rPr>
        <vertAlign val="superscript"/>
        <sz val="9"/>
        <rFont val="Arial"/>
        <family val="2"/>
      </rPr>
      <t>2)</t>
    </r>
  </si>
  <si>
    <t>Werte Spalte X "Tumorbedingt gestorben" müssen kleiner gleich sein als Spalte S "Pat. mit aktueller Follow-Up-Meldung"</t>
  </si>
  <si>
    <t>Werte Spalte Y "Gestorben (Todesursache unbekannt bzw. nicht tumorbedingt)" müssen kleiner gleich sein als Spalte S "Pat. mit aktueller Follow-Up-Meldung"</t>
  </si>
  <si>
    <t>Für OAS sind keine Plausibilitätsabfragen hinterlegt, dies liegt daran, dass die einzelnen Kollektive der Kohortenjahre in der Regel zu wenige Pat. umfassen</t>
  </si>
  <si>
    <t>Klinikum Darmstadt</t>
  </si>
  <si>
    <t>Hauttumorzentrum am Nationalen Centrum für Tumorerkrankungen Dresden (NCT/UCC)</t>
  </si>
  <si>
    <t>Hautkrebszentrum am UKSH, Campus Lübeck</t>
  </si>
  <si>
    <t>Universitätsklinikum Schleswig-Holstein, Campus Kiel</t>
  </si>
  <si>
    <t>Hautkrebszentrum Bremen</t>
  </si>
  <si>
    <t>Gesundheit Nord, Standort Klinikum Bremen-Ost</t>
  </si>
  <si>
    <t>Hautkrebszentrum Klinikum Oldenburg</t>
  </si>
  <si>
    <t>Universitätsklinik für Dermatologie und Allergologie, Klinikum Oldenburg</t>
  </si>
  <si>
    <t>Hautkrebszentrum im Ordensklinikum Linz</t>
  </si>
  <si>
    <t>Ordensklinikum Linz Elisabethinen</t>
  </si>
  <si>
    <t>Hauttumorzentrum Helios Klinikum Duisburg</t>
  </si>
  <si>
    <t>Hauttumorzentrum am Universitätsklinikum des Saarlandes</t>
  </si>
  <si>
    <t>Universitätsklinikum des Saarlandes</t>
  </si>
  <si>
    <t>Alle Pat. MM (mit optional) =  5a) + 6a) + 7) + 8) + 9)</t>
  </si>
  <si>
    <r>
      <t xml:space="preserve">    b) Anzahl der Fälle bei Zweit-/Dritt-Melanom
</t>
    </r>
    <r>
      <rPr>
        <sz val="8"/>
        <rFont val="Arial"/>
        <family val="2"/>
      </rPr>
      <t>(= Im Kalenderjahr treten synchron/metachron weitere Diag. MM anderer Lokalisation auf, kein Rezidiv, kein Stadienshift)</t>
    </r>
  </si>
  <si>
    <t>Epitheliale Tumoren
(exklusive in-situ;
inkl. u.a. Basalzellkarzinom, Plattenepithelkarzinom)</t>
  </si>
  <si>
    <t>Adäquate Rate an Beratung durch Sozialdienst</t>
  </si>
  <si>
    <t>Einschluss von möglichst vielen Pat. in Studien</t>
  </si>
  <si>
    <t>HautTumorZentrum des Universitätsklinikums Jena</t>
  </si>
  <si>
    <t>CCC Tübingen-Stuttgart am Universitätsklinikum Tübingen</t>
  </si>
  <si>
    <t>Klinikum am Gesundbrunnen / SLK-Kliniken Heilbronn</t>
  </si>
  <si>
    <t>Hauttumorzentrum am Krukenberg-Krebszentrum Halle der Universitätsmedizin Halle (Saale)</t>
  </si>
  <si>
    <t>Hauttumorzentrum der Universitätsmedizin Magdeburg</t>
  </si>
  <si>
    <t>Hautkrebszentrum am LMU Klinikum</t>
  </si>
  <si>
    <t xml:space="preserve">Klinik und Poliklinik für Dermatologie und Allergologie - LMU Klinikum </t>
  </si>
  <si>
    <t>Hautkrebszentrum AK St. Georg Hamburg</t>
  </si>
  <si>
    <t>Asklepios Klinik St. Georg Hamburg</t>
  </si>
  <si>
    <t>Welche Daten erhalten Sie vom Krebsregister (§65c)?</t>
  </si>
  <si>
    <t>Keine Auswahl zutreffend</t>
  </si>
  <si>
    <t xml:space="preserve">   Zentrum</t>
  </si>
  <si>
    <t>a</t>
  </si>
  <si>
    <t>Primärfälle Melanom Stad. IIB - IV</t>
  </si>
  <si>
    <t>Psychoonkologisches Distress-Screening</t>
  </si>
  <si>
    <t>Adäquate Rate an psychoonkologischem Distress-Screening</t>
  </si>
  <si>
    <t xml:space="preserve">Pat. des Nenners, die psychoonkologisch gescreent wurden </t>
  </si>
  <si>
    <t>≥ 65%</t>
  </si>
  <si>
    <t>2a</t>
  </si>
  <si>
    <t>2b</t>
  </si>
  <si>
    <r>
      <t xml:space="preserve">Tumorbedingt gestorben (bezüglich jeder Tumorentität) </t>
    </r>
    <r>
      <rPr>
        <vertAlign val="superscript"/>
        <sz val="9"/>
        <color theme="1"/>
        <rFont val="Arial"/>
        <family val="2"/>
      </rPr>
      <t>3)</t>
    </r>
  </si>
  <si>
    <t>IIID</t>
  </si>
  <si>
    <r>
      <t xml:space="preserve">Keine Rückmeldung </t>
    </r>
    <r>
      <rPr>
        <vertAlign val="superscript"/>
        <sz val="9"/>
        <rFont val="Arial"/>
        <family val="2"/>
      </rPr>
      <t>6)</t>
    </r>
  </si>
  <si>
    <t>Uniklinikum Erlangen</t>
  </si>
  <si>
    <t>Städtisches Klinikum Klinik für Dermatologie, Venerologie und Allergologie</t>
  </si>
  <si>
    <t>Hautkrebszentrum am Cancer Center Universitätsspital Zürich</t>
  </si>
  <si>
    <t>Universitätsspital Zürich</t>
  </si>
  <si>
    <t>Inselspital Bern</t>
  </si>
  <si>
    <t>Univ. CCC-Subzentrum HAUT - Hautkrebszentrum Graz</t>
  </si>
  <si>
    <t>Universitäres Hauttumorzentrum Hamburg</t>
  </si>
  <si>
    <t>Klinikum Lippe, Standort Detmold</t>
  </si>
  <si>
    <t>Keine Daten für Berechnung von Kennzahlen und kein Follow-up/ Matrix</t>
  </si>
  <si>
    <t>Keine Daten für Berechnung von Kennzahlen, aber vollständiges Follow-up/ Matrix</t>
  </si>
  <si>
    <t>Daten für Berechnung von Kennzahlen und teilweise Follow-up/ Matrix (z.B. nur Vitalstatus)</t>
  </si>
  <si>
    <t>Daten für Berechnung von Kennzahlen und vollständiges Follow-up/ Matrix</t>
  </si>
  <si>
    <t>Keine Daten für Berechnung von Kennzahlen, aber teilweise Follow-up/ Matrix 
(z.B. nur Vitalstatus)</t>
  </si>
  <si>
    <t>Daten vom Krebsregister</t>
  </si>
  <si>
    <t>IK-Nummer</t>
  </si>
  <si>
    <t>Standort-Nummer</t>
  </si>
  <si>
    <t>Marvin</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</si>
  <si>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</si>
  <si>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 xml:space="preserve">                Gesamt:</t>
  </si>
  <si>
    <t xml:space="preserve">Verantwortlicher Kooperationspartner </t>
  </si>
  <si>
    <t>Name der Studie</t>
  </si>
  <si>
    <t>Art der Studie</t>
  </si>
  <si>
    <t>interventionell</t>
  </si>
  <si>
    <t>nicht interventionell</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</si>
  <si>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</si>
  <si>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</si>
  <si>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</si>
  <si>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</si>
  <si>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</si>
  <si>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</si>
  <si>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</si>
  <si>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</si>
  <si>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Liste der Studien Malignes Melanom</t>
  </si>
  <si>
    <t xml:space="preserve">Liste der Studien epitheliale Tumoren, kutane Lymphome und andere seltene, maligne Hauttumoren  </t>
  </si>
  <si>
    <t>Tabelle benannte SNB-Operateure</t>
  </si>
  <si>
    <t>Titel, Name, Vorname</t>
  </si>
  <si>
    <t>Fachrichtung</t>
  </si>
  <si>
    <t xml:space="preserve">Anzahl SNB-OPs 
im Kennzahlenjahr </t>
  </si>
  <si>
    <t xml:space="preserve">Anzahl Neck dissections </t>
  </si>
  <si>
    <t>Pat. mit Stadienshift/ Rezidiv</t>
  </si>
  <si>
    <t>Pat. mit Stadienshift/ Rezidiv und Primärfälle mit extrakutanen Melanomen, die in der Tumorkonferenz vorgestellt wurden
(= Zähler Kennzahl 2a)</t>
  </si>
  <si>
    <t>Primärfälle Melanom Stadium IIB - IV + Pat. mit Stadienshift/ Rezidiv</t>
  </si>
  <si>
    <t>Primärfälle (= Kennzahl 1.2) 
+ Pat. mit Stadienshift/ Rezidiv (= Basisdaten R34)</t>
  </si>
  <si>
    <t>Primärfälle Melanom 
Stad. III - IV</t>
  </si>
  <si>
    <t>Operative Eingriffe mit LL-definiertem Sicherheitsabstand  
(= Maligne Melanome, Merkelzellkarzinome, Sarkome und andere seltene, maligne Hauttumoren)</t>
  </si>
  <si>
    <t>Operative Eingriffe mit histologischer Randkontrolle 
(= Epitheliale Tumoren)</t>
  </si>
  <si>
    <t>Primärfälle kutanes Melanom mit einer Tumordicke ≥ pT2a und ohne Hinweis auf lokoregionale oder Fernmetastasierung 
(cN0, cM0)</t>
  </si>
  <si>
    <t>Melanom:
Sicherheitsabstand 
(1 cm) bei radikaler Exzision</t>
  </si>
  <si>
    <t>Melanom: Sicherheitsabstand 
(2 cm) bei radikaler Exzision</t>
  </si>
  <si>
    <t>Primärfälle und Pat. mit Stadienshift/ Rezidiv mit Melanom bei Eintritt Stad. IV</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</si>
  <si>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</si>
  <si>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Pat. mit Stadienshift/ Rezidiv und Primärfälle mit extrakutanen Melanomen</t>
  </si>
  <si>
    <t xml:space="preserve">b </t>
  </si>
  <si>
    <t xml:space="preserve">4
</t>
  </si>
  <si>
    <r>
      <t xml:space="preserve">2024 </t>
    </r>
    <r>
      <rPr>
        <vertAlign val="superscript"/>
        <sz val="9"/>
        <rFont val="Arial"/>
        <family val="2"/>
      </rPr>
      <t>5)</t>
    </r>
  </si>
  <si>
    <r>
      <rPr>
        <b/>
        <u/>
        <sz val="8"/>
        <color indexed="8"/>
        <rFont val="Arial"/>
        <family val="2"/>
      </rPr>
      <t>Bearbeitungshinweise:</t>
    </r>
    <r>
      <rPr>
        <sz val="8"/>
        <color indexed="8"/>
        <rFont val="Arial"/>
        <family val="2"/>
      </rPr>
      <t xml:space="preserve">
Die verbindliche Bearbeitung der Matrix/ Ergebnisqualität wurde in der Zertifizierungskommissionssitzung vom 12.05.2014 aufgehoben. Das Kriterium der „Follow-Up Quote“ besteht somit nicht mehr und ist auch nicht für den Antrag REDZYK nachzuweisen.
Für die Bewertung der Matrix gelten folgende Regelungen:
            a) Alle Pat. ab dem Folgejahr der EZ sind im Follow-Up zu berücksichtigen; alle relevanten Nachsorgejahre sind zu bearbeiten, abhängig vom Datum der Erstzertifizierung.
            b) Nachsorgejahr "relevant" (Spalte B) =&gt; Sämtliche „hellgrau“ hinterlegte Felder sollten vollständig bearbeitet werden; dies gilt auch für Nullwerte (= 0).
            c) Ausnahmen sind die optional anzugebenden Felder OAS (Spalte AA). Dezimaltrennzeichen ist das Komma (nicht der Punkt). Rundung erfolgt auf zwei Nachkommastellen.
            d) Bei den „hellrot“ hinterlegten Feldern liegt eine Falscheingabe vor, diese ist zu korrigieren.
            e) Zahlen müssen manuell eingegeben werden, diese dürfen nicht kopiert werden.
            f) „Hellgrün“ hinterlegte Felder weisen auf Unplausibilitäten hin. Diese Werte sind zu analysieren und das Ergebnis ist auf dem Folgeblatt „Datendefizite_Matrix“ darzulegen.
</t>
    </r>
    <r>
      <rPr>
        <b/>
        <u/>
        <sz val="8"/>
        <color indexed="8"/>
        <rFont val="Arial"/>
        <family val="2"/>
      </rPr>
      <t xml:space="preserve">
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</si>
  <si>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Werte Spalte T "Pat. mit aktueller Follow-Up-Meldung" müssen kleiner gleich sein als 
Spalte D "Anzahl Primärfälle Malignes Melanom"; siehe Fußnote 2</t>
  </si>
  <si>
    <t>geringe Follow-Up Quote der Jahre 2020-2022</t>
  </si>
  <si>
    <t>zu hohe Follow-Up Quote der Jahre 2020-2022</t>
  </si>
  <si>
    <t xml:space="preserve">nicht interventionell </t>
  </si>
  <si>
    <t>Helios Klinikum Duisburg - Helios St. Johannes Klinik</t>
  </si>
  <si>
    <t>Hauttumorzentrum Unna</t>
  </si>
  <si>
    <t>Christliches Klinikum Unna</t>
  </si>
  <si>
    <t>Hautkrebszentrum am Heinrich-Braun-Klinikum Zwickau</t>
  </si>
  <si>
    <t>Heinrich-Braun-Klinikum Zwickau</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</si>
  <si>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</si>
  <si>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</si>
  <si>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</si>
  <si>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</si>
  <si>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FAH-Z-001</t>
  </si>
  <si>
    <t>FAH-Z-002</t>
  </si>
  <si>
    <t>FAH-Z-003</t>
  </si>
  <si>
    <t>FAH-Z-004</t>
  </si>
  <si>
    <t>FAH-Z-005</t>
  </si>
  <si>
    <t>FAH-Z-006</t>
  </si>
  <si>
    <t>FAH-Z-007</t>
  </si>
  <si>
    <t>FAH-Z-008</t>
  </si>
  <si>
    <t>FAH-Z-009</t>
  </si>
  <si>
    <t>FAH-Z-010</t>
  </si>
  <si>
    <t>FAH-Z-011</t>
  </si>
  <si>
    <t>FAH-Z-012</t>
  </si>
  <si>
    <t>FAH-Z-013</t>
  </si>
  <si>
    <t>FAH-Z-014</t>
  </si>
  <si>
    <t>FAH-Z-015</t>
  </si>
  <si>
    <t>FAH-Z-016</t>
  </si>
  <si>
    <t>FAH-Z-017</t>
  </si>
  <si>
    <t>FAH-Z-018</t>
  </si>
  <si>
    <t>FAH-Z-019</t>
  </si>
  <si>
    <t>FAH-Z-020</t>
  </si>
  <si>
    <t>FAH-Z-021</t>
  </si>
  <si>
    <t>FAH-Z-022</t>
  </si>
  <si>
    <t>FAH-Z-023</t>
  </si>
  <si>
    <t>FAH-Z-024</t>
  </si>
  <si>
    <t>FAH-Z-025</t>
  </si>
  <si>
    <t>FAH-Z-027</t>
  </si>
  <si>
    <t>FAH-Z-028</t>
  </si>
  <si>
    <t>FAH-Z-029</t>
  </si>
  <si>
    <t>FAH-Z-030</t>
  </si>
  <si>
    <t>FAH-Z-031</t>
  </si>
  <si>
    <t>FAH-Z-032</t>
  </si>
  <si>
    <t>FAH-Z-033</t>
  </si>
  <si>
    <t>FAH-Z-034</t>
  </si>
  <si>
    <t>FAH-Z-035</t>
  </si>
  <si>
    <t>FAH-Z-036</t>
  </si>
  <si>
    <t>FAH-Z-037</t>
  </si>
  <si>
    <t>FAH-Z-038</t>
  </si>
  <si>
    <t>FAH-Z-039</t>
  </si>
  <si>
    <t>FAH-Z-040</t>
  </si>
  <si>
    <t>FAH-Z-041</t>
  </si>
  <si>
    <t>FAH-Z-042</t>
  </si>
  <si>
    <t>FAH-Z-043</t>
  </si>
  <si>
    <t>FAH-Z-044</t>
  </si>
  <si>
    <t>FAH-Z-045</t>
  </si>
  <si>
    <t>FAH-Z-046</t>
  </si>
  <si>
    <t>FAH-Z-047</t>
  </si>
  <si>
    <t>FAH-Z-048</t>
  </si>
  <si>
    <t>FAH-Z-049</t>
  </si>
  <si>
    <t>FAH-Z-050</t>
  </si>
  <si>
    <t>FAH-Z-051</t>
  </si>
  <si>
    <t>FAH-Z-052</t>
  </si>
  <si>
    <t>FAH-Z-053</t>
  </si>
  <si>
    <t>FAH-Z-054</t>
  </si>
  <si>
    <t>FAH-Z-055</t>
  </si>
  <si>
    <t>FAH-Z-056</t>
  </si>
  <si>
    <t>FAH-Z-057</t>
  </si>
  <si>
    <t>FAH-Z-058</t>
  </si>
  <si>
    <t>FAH-Z-059</t>
  </si>
  <si>
    <t>FAH-Z-060</t>
  </si>
  <si>
    <t>FAH-Z-061</t>
  </si>
  <si>
    <t>FAH-Z-062</t>
  </si>
  <si>
    <t>FAH-Z-063</t>
  </si>
  <si>
    <t>FAH-Z-064</t>
  </si>
  <si>
    <t>FAH-Z-065</t>
  </si>
  <si>
    <t>FAH-Z-066</t>
  </si>
  <si>
    <t>FAH-Z-067</t>
  </si>
  <si>
    <t>FAH-Z-068</t>
  </si>
  <si>
    <t>FAH-Z-069</t>
  </si>
  <si>
    <t>FAH-Z-070</t>
  </si>
  <si>
    <t>FAH-Z-071</t>
  </si>
  <si>
    <t>FAH-Z-072-1</t>
  </si>
  <si>
    <t>FAH-Z-072-2</t>
  </si>
  <si>
    <t>FAH-Z-072-3</t>
  </si>
  <si>
    <t>FAH-Z-073</t>
  </si>
  <si>
    <t>FAH-Z-074</t>
  </si>
  <si>
    <t>FAH-Z-075</t>
  </si>
  <si>
    <t>FAH-Z-076</t>
  </si>
  <si>
    <t>FAH-Z-077</t>
  </si>
  <si>
    <t>FAH-Z-078</t>
  </si>
  <si>
    <t>FAH-Z-080</t>
  </si>
  <si>
    <t>FAH-Z-081</t>
  </si>
  <si>
    <t>FAH-Z-082</t>
  </si>
  <si>
    <t>Operationen mit Sicherheitsabstand bei Primärfällen (= Maligne Melanome, Merkelzellkarzinome, Sarkome und andere seltene, maligne Hauttumoren)</t>
  </si>
  <si>
    <t>Operationen mit histologischer Randkontrolle bei Primärfällen
(= Epitheliale Tumoren)</t>
  </si>
  <si>
    <r>
      <t>6)</t>
    </r>
    <r>
      <rPr>
        <sz val="8"/>
        <rFont val="Arial"/>
        <family val="2"/>
      </rPr>
      <t xml:space="preserve"> Wenn die Matrizen Ergebnisqualität von einem Krebsregister nach § 65c erstellt werden, gelten Pat., für die am 31.12. des Vorkennzahlenjahres kein meldepflichtiges Ereignis vorliegt (Rezidiv (lokal/ Lymphknoten), Fernmetastasen, Zweitkarzinome, Tod) in den jeweiligen Spalten der Matrizen Ergebnisqualität als „tumorfrei“ (= passives Follow-Up). 
</t>
    </r>
  </si>
  <si>
    <t>Anlage EB Version M1.1 (Auditjahr 2026 / Kennzahlenjahr 2025)</t>
  </si>
  <si>
    <t>Auditjahr 2026 / Kennzahlenjahr 2025</t>
  </si>
  <si>
    <t>Tumordokumentation</t>
  </si>
  <si>
    <t>Stand: 13.08.2025</t>
  </si>
  <si>
    <t>D-Flow Onco (vormals OncoAssist)</t>
  </si>
  <si>
    <t>nur Gyn</t>
  </si>
  <si>
    <t>nur KIO</t>
  </si>
  <si>
    <t>nur Leber und Pankreas</t>
  </si>
  <si>
    <t>Grundlage des Erhebungsbogens stellt die TNM – Klassifikation maligner Tumoren, 8. Auflage 2017 sowie die ICD-Klassifikation ICD-10-GM 2025 (BfArM) und die OPS-Klassifikation OPS 2025 (BfArM) dar.</t>
  </si>
  <si>
    <r>
      <t>Invasive Maligne Melanome</t>
    </r>
    <r>
      <rPr>
        <b/>
        <vertAlign val="superscript"/>
        <sz val="10"/>
        <color rgb="FF000000"/>
        <rFont val="Arial"/>
        <family val="2"/>
      </rPr>
      <t>5)</t>
    </r>
  </si>
  <si>
    <t xml:space="preserve">
2) Die Tabelle beginnt mit 5., damit keine Verwirrung mit den Tumorstadien entsteht.
3) Pat. mit Malignem Melanom der Uvea, Konjunktiva, Schleimhaut werden ausschließlich für Spalte P gezählt. Keine Doppelangaben.
4) Tx = Tumor kann nicht beurteilt werden.
5) Die ICD-Codes, welche als Primärfall anerkannt werden, können dem Tabellenblatt ICD-Liste entnommen werden.</t>
  </si>
  <si>
    <t xml:space="preserve">Dokumentationsbeispiele unter:  </t>
  </si>
  <si>
    <t>Primärfälle Haut</t>
  </si>
  <si>
    <t>Als Primärfälle sind folgende Codes zählbar:</t>
  </si>
  <si>
    <t>ICD-O-3-Topographie</t>
  </si>
  <si>
    <t>ICD-O-3-Morphologie</t>
  </si>
  <si>
    <t>Name</t>
  </si>
  <si>
    <t>C44</t>
  </si>
  <si>
    <t xml:space="preserve">M8030/3 </t>
  </si>
  <si>
    <t>Riesenzell- und Spindelzellkarzinom</t>
  </si>
  <si>
    <t xml:space="preserve">M8031/3 </t>
  </si>
  <si>
    <t>Riesenzellkarzinom</t>
  </si>
  <si>
    <t xml:space="preserve">M8032/3 </t>
  </si>
  <si>
    <t>Spindelzellkarzinom o.n.A.</t>
  </si>
  <si>
    <t xml:space="preserve">M8035/3 </t>
  </si>
  <si>
    <t>Karzinom mit osteoklastenähnlichen Riesenzellen</t>
  </si>
  <si>
    <t>M8050/3</t>
  </si>
  <si>
    <t>Papilläre Karzinom o.n.A.</t>
  </si>
  <si>
    <t xml:space="preserve">M8051/3 </t>
  </si>
  <si>
    <t>Verruköses Plattenepithelkarzinom</t>
  </si>
  <si>
    <t xml:space="preserve">M8052/3 </t>
  </si>
  <si>
    <t>Papilläres Plattenepithelkarzinom</t>
  </si>
  <si>
    <t xml:space="preserve">M8070/3 </t>
  </si>
  <si>
    <t>Plattenepithelkarzinom o.n.A.</t>
  </si>
  <si>
    <t xml:space="preserve">M8071/3 </t>
  </si>
  <si>
    <t>Verhornendes Plattenepithelkarzinom o.n.A./ Keratoakanthom</t>
  </si>
  <si>
    <t xml:space="preserve">M8072/3 </t>
  </si>
  <si>
    <t>Großzelliges nichtverhornendes Plattenepithelkarzinom o.n.A.</t>
  </si>
  <si>
    <t xml:space="preserve">M8073/3 </t>
  </si>
  <si>
    <t>Kleinzelliges nichtverhornendes Plattenepithelkarzinom</t>
  </si>
  <si>
    <t>M8074/3</t>
  </si>
  <si>
    <t>Spindelzelliges Plattenepithelkarzinom/sarkomatöses Plattenepithelkarzinom</t>
  </si>
  <si>
    <t>M8075/3</t>
  </si>
  <si>
    <t>Adenoides Plattenepithelkarzinom/ Akantholytisches Plattenepithelkarzinom</t>
  </si>
  <si>
    <t xml:space="preserve">M8076/3 </t>
  </si>
  <si>
    <t>Mikroinvasives Plattenepithelkarzinom</t>
  </si>
  <si>
    <t xml:space="preserve">M8078/3 </t>
  </si>
  <si>
    <t>Plattenepithelkarzinom mit Hornbildung</t>
  </si>
  <si>
    <t xml:space="preserve">M8082/3 </t>
  </si>
  <si>
    <t>Lymphoepitheliales Karzinom</t>
  </si>
  <si>
    <t xml:space="preserve">M8083/3 </t>
  </si>
  <si>
    <t>Basaloides Plattenepithelkarzinom</t>
  </si>
  <si>
    <t xml:space="preserve">M8084/3 </t>
  </si>
  <si>
    <t>Klarzelliges Plattenepithelkarzinom</t>
  </si>
  <si>
    <t xml:space="preserve">M8140/3 </t>
  </si>
  <si>
    <t>Adenokarzinom o.n.A.</t>
  </si>
  <si>
    <t xml:space="preserve">M8200/3 </t>
  </si>
  <si>
    <t>Adenoid-zystisches Karzinom</t>
  </si>
  <si>
    <t xml:space="preserve">M8230/3 </t>
  </si>
  <si>
    <t>Solides Karzinom o.n.A.</t>
  </si>
  <si>
    <t xml:space="preserve">M8246/3 </t>
  </si>
  <si>
    <t>Neuroendokrines Karzinom o.n.A .</t>
  </si>
  <si>
    <t xml:space="preserve">M8247/3 </t>
  </si>
  <si>
    <t>Merkel-Zell-Karzinom</t>
  </si>
  <si>
    <t>M8390/3</t>
  </si>
  <si>
    <t>Adnexales Adenokarzinom NOS, Schweißdrüsenkarzinom, Ekkrines Karzinom</t>
  </si>
  <si>
    <t xml:space="preserve">M8400/3 </t>
  </si>
  <si>
    <t>Schweißdrüsenadenokarzinom</t>
  </si>
  <si>
    <t xml:space="preserve">M8402/3 </t>
  </si>
  <si>
    <t>Hidradenokarzinom</t>
  </si>
  <si>
    <t xml:space="preserve">M8403/3 </t>
  </si>
  <si>
    <t>Spiradenokarzinom</t>
  </si>
  <si>
    <t xml:space="preserve">C44 </t>
  </si>
  <si>
    <t>M8407/3</t>
  </si>
  <si>
    <t>Mikrozystisches Karzinom der Hautadnexe</t>
  </si>
  <si>
    <t xml:space="preserve">M8409/3 </t>
  </si>
  <si>
    <t>Porokarzinom</t>
  </si>
  <si>
    <t xml:space="preserve">M8410/3 </t>
  </si>
  <si>
    <t>Talgdrüsenkarzinom</t>
  </si>
  <si>
    <t xml:space="preserve">M8480/3 </t>
  </si>
  <si>
    <t>Muzinöses Karzinom der Haut</t>
  </si>
  <si>
    <t>M8542/3</t>
  </si>
  <si>
    <t>Extram. M Paget</t>
  </si>
  <si>
    <t>M8560/3</t>
  </si>
  <si>
    <t>Adenosquamöses Karzinom der Haut, squamoid eccrines ductales Carcinom</t>
  </si>
  <si>
    <t xml:space="preserve">M8800/3 </t>
  </si>
  <si>
    <t>Sarkom o.n.A.</t>
  </si>
  <si>
    <t>M8801/3</t>
  </si>
  <si>
    <t>Spindelzellsarkom</t>
  </si>
  <si>
    <t>M8802/3</t>
  </si>
  <si>
    <t xml:space="preserve">Dermales  pleomorphes Sarkom </t>
  </si>
  <si>
    <t xml:space="preserve">M8804/3 </t>
  </si>
  <si>
    <t>Epitheloidsarkom</t>
  </si>
  <si>
    <t>M8810/3</t>
  </si>
  <si>
    <t>Fibrosarkom o.n.A.</t>
  </si>
  <si>
    <t>M8811/3</t>
  </si>
  <si>
    <t>Myxofibrosarkom</t>
  </si>
  <si>
    <t xml:space="preserve">M8814/3 </t>
  </si>
  <si>
    <t>Infantiles Fibrosarkom</t>
  </si>
  <si>
    <t xml:space="preserve">M8825/3 </t>
  </si>
  <si>
    <t>Myofibroblastisches Sarkom</t>
  </si>
  <si>
    <t>M8830/1</t>
  </si>
  <si>
    <t>Atypisches Fibroxanthom</t>
  </si>
  <si>
    <t>M8832/1</t>
  </si>
  <si>
    <t>Dermatofibrosarcoma protuberans</t>
  </si>
  <si>
    <t>M8832/3</t>
  </si>
  <si>
    <t>Dermatofibrosarcoma protuberans, fibrosarkomatös</t>
  </si>
  <si>
    <t>M8854/3</t>
  </si>
  <si>
    <t>Pleomorphes Liposarkom</t>
  </si>
  <si>
    <t xml:space="preserve">M8858/3 </t>
  </si>
  <si>
    <t>Entdifferenziertes Liposarkom</t>
  </si>
  <si>
    <t>M8890/3</t>
  </si>
  <si>
    <t>Leiomyosarkom</t>
  </si>
  <si>
    <t xml:space="preserve">M8940/3 </t>
  </si>
  <si>
    <t>Maligner Mischtumor</t>
  </si>
  <si>
    <t xml:space="preserve">M9044/3 </t>
  </si>
  <si>
    <t>Klarzellsarkom</t>
  </si>
  <si>
    <t>M9120/3</t>
  </si>
  <si>
    <t>Angiosarkom kutan</t>
  </si>
  <si>
    <t xml:space="preserve">M9133/3 </t>
  </si>
  <si>
    <t>Epitheloides Hämangioendotheliom</t>
  </si>
  <si>
    <t>M9140/3</t>
  </si>
  <si>
    <t>Kaposi-Sarkom</t>
  </si>
  <si>
    <t xml:space="preserve">M9364/3 </t>
  </si>
  <si>
    <t>Ewing-Sarkom, Peripherer Neuroektodermaler Tumor</t>
  </si>
  <si>
    <t xml:space="preserve">M9540/3 </t>
  </si>
  <si>
    <t>Maligner peripherer Nervenscheidentumor, MPNST</t>
  </si>
  <si>
    <t>M9561/3</t>
  </si>
  <si>
    <t>Maligner peripherer Nervenscheidentumor mit rhabdomyoblasti-scher Differenzierung, maligner Tritiontumor, MPNST</t>
  </si>
  <si>
    <t xml:space="preserve">M9580/3 </t>
  </si>
  <si>
    <t xml:space="preserve">Maligner Granularzelltumor </t>
  </si>
  <si>
    <t>M9597/3</t>
  </si>
  <si>
    <t>Kutanes Follikelzentrumslymphom</t>
  </si>
  <si>
    <t>M9680/3</t>
  </si>
  <si>
    <t>Diffuses großzelliges B-Zell-Lymphom</t>
  </si>
  <si>
    <t>M9699/3</t>
  </si>
  <si>
    <t>Marginalzelllymphom</t>
  </si>
  <si>
    <t>M9700/3</t>
  </si>
  <si>
    <t>Mycosis fungoides</t>
  </si>
  <si>
    <t>M9709/3</t>
  </si>
  <si>
    <t>Kutanes T-Zell-Lymphom, nicht näher bezeichnet</t>
  </si>
  <si>
    <t>M9718/1</t>
  </si>
  <si>
    <t xml:space="preserve">Primäre kutane CD30-positive T-Zell-Proliferation 
Lymphomatoide Papulose </t>
  </si>
  <si>
    <t>M9718/3</t>
  </si>
  <si>
    <t>Primäre kutane CD30-positive T-Zell-Proliferation
Primär kutanes anaplastisches großzelliges Lymphom der Haut</t>
  </si>
  <si>
    <r>
      <rPr>
        <u/>
        <sz val="8"/>
        <color theme="1"/>
        <rFont val="Arial"/>
        <family val="2"/>
      </rPr>
      <t>Bearbeitungshinweis</t>
    </r>
    <r>
      <rPr>
        <sz val="8"/>
        <color theme="1"/>
        <rFont val="Arial"/>
        <family val="2"/>
      </rPr>
      <t>: Studienpat. können für 2 Zentren gezählt werden, sofern das entsendende Zentrum selbst mindestens eine Studie für Pat. des Hautkrebszentrums durchführt.</t>
    </r>
  </si>
  <si>
    <t>Studie außerhalb des Zentrums
 Ja                Nein</t>
  </si>
  <si>
    <t xml:space="preserve">Studie außerhalb des Zentrums
 Ja      </t>
  </si>
  <si>
    <t>Studie außerhalb des Zentrums
Nein</t>
  </si>
  <si>
    <t>Ja</t>
  </si>
  <si>
    <t>Nein</t>
  </si>
  <si>
    <t>Gesamterfahrung erfüllt
Ja/ Nein</t>
  </si>
  <si>
    <t>davon Anzahl 
SNB-OPs für das HZ 
(Teilmenge von Spalte D)</t>
  </si>
  <si>
    <t>davon interdisziplinäre SNB-OP für das HZ 
(Teilmenge von Spalte E)</t>
  </si>
  <si>
    <t>Begründung/ Ursache</t>
  </si>
  <si>
    <t>Dermatologie</t>
  </si>
  <si>
    <t>Allgemeine Chirurgie</t>
  </si>
  <si>
    <t>HNO</t>
  </si>
  <si>
    <t>MKG</t>
  </si>
  <si>
    <t xml:space="preserve">Plastische Chirurgie </t>
  </si>
  <si>
    <t>Gynäkologie</t>
  </si>
  <si>
    <t>Sonstige</t>
  </si>
  <si>
    <r>
      <rPr>
        <u/>
        <sz val="8"/>
        <rFont val="Arial"/>
        <family val="2"/>
      </rPr>
      <t>Bearbeitungshinweis:</t>
    </r>
    <r>
      <rPr>
        <sz val="8"/>
        <rFont val="Arial"/>
        <family val="2"/>
      </rPr>
      <t xml:space="preserve"> Es sind alle Pflichtfelder („grau“ hinterlegt) vollständig mit einem Eintrag zu versehen. Sofern die Operateure keine Operationen im Betrachtungszeitraum durchgeführt haben, ist „0“ einzutragen.</t>
    </r>
  </si>
  <si>
    <t>Melanom:
SNB bei Melanom im Kopf-Hals-Bereich</t>
  </si>
  <si>
    <t>Möglichst häufig SNB bei Primärfällen mit kutanem Melanom im Kopf-Hals-Bereich ≥ pT2a und ohne Hinweis auf lokoregionale oder Fernmetastasierung</t>
  </si>
  <si>
    <t>Primärfälle kutanes Melanom im KHT-Bereich mit einer Tumordicke ≥ pT2a und ohne Hinweis auf lokoregionale oder Fernmetastasierung 
(cN0, cM0)</t>
  </si>
  <si>
    <t>13a</t>
  </si>
  <si>
    <t>13b</t>
  </si>
  <si>
    <r>
      <t xml:space="preserve">2025 </t>
    </r>
    <r>
      <rPr>
        <vertAlign val="superscript"/>
        <sz val="9"/>
        <rFont val="Arial"/>
        <family val="2"/>
      </rPr>
      <t>5)</t>
    </r>
  </si>
  <si>
    <t xml:space="preserve">    Ø Follow-Up Quote der Jahre 2021-2023</t>
  </si>
  <si>
    <t>Follow-Up Quote der Jahre 2021-2023</t>
  </si>
  <si>
    <t>Follow-Up Quote der Jahre 2021-2023 (positive Unplausibilität)</t>
  </si>
  <si>
    <t xml:space="preserve">                                                        </t>
  </si>
  <si>
    <t xml:space="preserve"> Summe: </t>
  </si>
  <si>
    <r>
      <t>1)</t>
    </r>
    <r>
      <rPr>
        <sz val="8"/>
        <rFont val="Arial"/>
        <family val="2"/>
      </rPr>
      <t xml:space="preserve">  Die Darstellung der Ergebnisqualität beschränkt sich im Moment auf die Primärfälle (Definition siehe Tabellenblatt "Basisdaten") </t>
    </r>
    <r>
      <rPr>
        <b/>
        <sz val="8"/>
        <rFont val="Arial"/>
        <family val="2"/>
      </rPr>
      <t>malignes Melanom!</t>
    </r>
    <r>
      <rPr>
        <sz val="8"/>
        <rFont val="Arial"/>
        <family val="2"/>
      </rPr>
      <t xml:space="preserve">
</t>
    </r>
    <r>
      <rPr>
        <vertAlign val="superscript"/>
        <sz val="8"/>
        <rFont val="Arial"/>
        <family val="2"/>
      </rPr>
      <t>2)</t>
    </r>
    <r>
      <rPr>
        <sz val="8"/>
        <rFont val="Arial"/>
        <family val="2"/>
      </rPr>
      <t xml:space="preserve">  Die Daten müssen pat.bezogen rückverfolgbar sein. Es werden Follow-up-Daten aus dem vorletzten Kalenderjahr vor dem Audit betrachtet (Auditjahr 2026 =&gt; Follow-up-Daten aus dem Zeitraum 01.01.2024-31.12.2024). 
    Unter Follow-Up ist Spalte T bis Y zu verstehen (Aktives Follow-Up).
</t>
    </r>
    <r>
      <rPr>
        <vertAlign val="superscript"/>
        <sz val="8"/>
        <rFont val="Arial"/>
        <family val="2"/>
      </rPr>
      <t xml:space="preserve">3) </t>
    </r>
    <r>
      <rPr>
        <sz val="8"/>
        <rFont val="Arial"/>
        <family val="2"/>
      </rPr>
      <t xml:space="preserve"> Primärfälle aus der Jahreskohorte x, die verstorben sind.
</t>
    </r>
    <r>
      <rPr>
        <vertAlign val="superscript"/>
        <sz val="8"/>
        <rFont val="Arial"/>
        <family val="2"/>
      </rPr>
      <t xml:space="preserve">4) </t>
    </r>
    <r>
      <rPr>
        <sz val="8"/>
        <rFont val="Arial"/>
        <family val="2"/>
      </rPr>
      <t xml:space="preserve"> OAS ist nicht direkt aus dieser Matrix abzuleiten und kann deshalb nach eigener Berechnung hier manuell eingetragen werden. Eine automatische Berechnung durch EXCEL erfolgt nicht.
</t>
    </r>
    <r>
      <rPr>
        <vertAlign val="superscript"/>
        <sz val="8"/>
        <rFont val="Arial"/>
        <family val="2"/>
      </rPr>
      <t>5)</t>
    </r>
    <r>
      <rPr>
        <sz val="8"/>
        <rFont val="Arial"/>
        <family val="2"/>
      </rPr>
      <t xml:space="preserve"> Ausgelöst durch die Follow-Up-Strukturen der Krebsregister (Latenzzeit Vollzähligkeit der Registrierung von Zielereignissen) ist es für das letzte und vorletzte Kalenderjahr ausreichend, die aufgeschlüsselten Primärfälle 
(Spalte E-R) anzugeben.
</t>
    </r>
  </si>
  <si>
    <t>Möglichst häufig Sicherheitsabstand 1 cm bei kurativer radikaler Exzision eines kutanen Melanoms mit Tumordicke ≤ 2 mm</t>
  </si>
  <si>
    <t>Möglichst häufig Sicherheitsabstand 2 cm bei kurativer radikaler Exzision eines Melanoms mit Tumordicke 
&gt; 2 mm</t>
  </si>
  <si>
    <r>
      <t>Gesamt Primärfälle</t>
    </r>
    <r>
      <rPr>
        <b/>
        <vertAlign val="superscript"/>
        <sz val="9"/>
        <rFont val="Arial"/>
        <family val="2"/>
      </rPr>
      <t>5)</t>
    </r>
  </si>
  <si>
    <t>Anzahl Studienpat. im Kennzahlenjahr rekrutiert</t>
  </si>
  <si>
    <r>
      <t xml:space="preserve">1. Maligne Melanome </t>
    </r>
    <r>
      <rPr>
        <sz val="10"/>
        <rFont val="Arial"/>
        <family val="2"/>
      </rPr>
      <t xml:space="preserve">mit mind. einem der folgenden Codes nach </t>
    </r>
    <r>
      <rPr>
        <b/>
        <sz val="10"/>
        <rFont val="Arial"/>
        <family val="2"/>
      </rPr>
      <t>ICD-10</t>
    </r>
    <r>
      <rPr>
        <sz val="10"/>
        <rFont val="Arial"/>
        <family val="2"/>
      </rPr>
      <t xml:space="preserve">: C43 </t>
    </r>
    <r>
      <rPr>
        <b/>
        <sz val="10"/>
        <rFont val="Arial"/>
        <family val="2"/>
      </rPr>
      <t>ODER Maligne Melanome</t>
    </r>
    <r>
      <rPr>
        <sz val="10"/>
        <rFont val="Arial"/>
        <family val="2"/>
      </rPr>
      <t xml:space="preserve"> mit mind. einem der nachfolgenden</t>
    </r>
    <r>
      <rPr>
        <b/>
        <sz val="10"/>
        <rFont val="Arial"/>
        <family val="2"/>
      </rPr>
      <t xml:space="preserve"> ICD-O-3 Topographie</t>
    </r>
    <r>
      <rPr>
        <sz val="10"/>
        <rFont val="Arial"/>
        <family val="2"/>
      </rPr>
      <t>-Codes: C00.03 - C14, C15 - C26, C30 - C31, C33, C34, C51 - C58, C60 - C63, C64 - C68, C69, C80.9.</t>
    </r>
  </si>
  <si>
    <r>
      <t xml:space="preserve">2. Maligne epitheliale Tumore, kutane Lymphome, seltene, maligne Hauttumoren </t>
    </r>
    <r>
      <rPr>
        <sz val="10"/>
        <rFont val="Arial"/>
        <family val="2"/>
      </rPr>
      <t xml:space="preserve">mit mind. einem der nachfolgenden Codes nach </t>
    </r>
    <r>
      <rPr>
        <b/>
        <sz val="10"/>
        <rFont val="Arial"/>
        <family val="2"/>
      </rPr>
      <t>ICD-10</t>
    </r>
    <r>
      <rPr>
        <sz val="10"/>
        <rFont val="Arial"/>
        <family val="2"/>
      </rPr>
      <t xml:space="preserve">: C44, C49, C82, C83, C84, C85, C86, C88 </t>
    </r>
    <r>
      <rPr>
        <b/>
        <sz val="10"/>
        <rFont val="Arial"/>
        <family val="2"/>
      </rPr>
      <t>ODER</t>
    </r>
    <r>
      <rPr>
        <sz val="10"/>
        <rFont val="Arial"/>
        <family val="2"/>
      </rPr>
      <t xml:space="preserve"> mind. einem der nachfolgenden Codes nach </t>
    </r>
    <r>
      <rPr>
        <b/>
        <sz val="10"/>
        <rFont val="Arial"/>
        <family val="2"/>
      </rPr>
      <t xml:space="preserve">ICD-O-3 </t>
    </r>
    <r>
      <rPr>
        <sz val="10"/>
        <rFont val="Arial"/>
        <family val="2"/>
      </rPr>
      <t>aus der nachfolgenden Tabelle.</t>
    </r>
  </si>
  <si>
    <t>Hauttumorzentrum der Universitäts-Hautklinik</t>
  </si>
  <si>
    <t>Klinik für Dermatologie, Venerologie und Allergologie; Universitätsmedizin Frankfurt</t>
  </si>
  <si>
    <t>Knappschaft Kliniken Recklinghausen</t>
  </si>
  <si>
    <t>Hautkrebszentrum am TUM Universitätsklinikum, Klinikum rechts der Isar</t>
  </si>
  <si>
    <t>TUM Klinikum Rechts der Isar</t>
  </si>
  <si>
    <t>FAH-Z-079</t>
  </si>
  <si>
    <t>Hauttumorzentrum Lüdenscheid</t>
  </si>
  <si>
    <t>Klinikum Lüdenscheid</t>
  </si>
  <si>
    <t>Hautkrebszentrum Lippe</t>
  </si>
  <si>
    <t>Aktualisierung: 14.11.2025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</si>
</sst>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40">
    <font>
      <sz val="11"/>
      <color theme="1"/>
      <name val="Calibri"/>
      <family val="2"/>
      <scheme val="minor"/>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b/>
      <sz val="12"/>
      <color indexed="8"/>
      <name val="Arial"/>
      <family val="2"/>
    </font>
    <font>
      <sz val="9"/>
      <color indexed="8"/>
      <name val="Arial"/>
      <family val="2"/>
    </font>
    <font>
      <sz val="9"/>
      <color indexed="8"/>
      <name val="Times New Roman"/>
      <family val="1"/>
    </font>
    <font>
      <sz val="9"/>
      <color indexed="81"/>
      <name val="Arial"/>
      <family val="2"/>
    </font>
    <font>
      <b/>
      <sz val="16"/>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sz val="8"/>
      <color indexed="8"/>
      <name val="Times New Roman"/>
      <family val="1"/>
    </font>
    <font>
      <b/>
      <u/>
      <sz val="8"/>
      <color indexed="8"/>
      <name val="Arial"/>
      <family val="2"/>
    </font>
    <font>
      <vertAlign val="superscript"/>
      <sz val="9"/>
      <name val="Arial"/>
      <family val="2"/>
    </font>
    <font>
      <b/>
      <vertAlign val="superscript"/>
      <sz val="9"/>
      <name val="Arial"/>
      <family val="2"/>
    </font>
    <font>
      <vertAlign val="superscript"/>
      <sz val="8"/>
      <name val="Arial"/>
      <family val="2"/>
    </font>
    <font>
      <vertAlign val="superscript"/>
      <sz val="8"/>
      <color indexed="14"/>
      <name val="Arial"/>
      <family val="2"/>
    </font>
    <font>
      <sz val="10"/>
      <color indexed="14"/>
      <name val="Arial"/>
      <family val="2"/>
    </font>
    <font>
      <sz val="8"/>
      <color indexed="14"/>
      <name val="Arial"/>
      <family val="2"/>
    </font>
    <font>
      <sz val="10"/>
      <color indexed="55"/>
      <name val="Arial"/>
      <family val="2"/>
    </font>
    <font>
      <sz val="11"/>
      <color indexed="8"/>
      <name val="Calibri"/>
      <family val="2"/>
    </font>
    <font>
      <sz val="8"/>
      <color indexed="8"/>
      <name val="Arial"/>
      <family val="2"/>
    </font>
    <font>
      <sz val="9"/>
      <color indexed="8"/>
      <name val="Arial"/>
      <family val="2"/>
    </font>
    <font>
      <sz val="10"/>
      <color indexed="8"/>
      <name val="Arial"/>
      <family val="2"/>
    </font>
    <font>
      <b/>
      <sz val="8"/>
      <color indexed="8"/>
      <name val="Arial"/>
      <family val="2"/>
    </font>
    <font>
      <sz val="11"/>
      <color indexed="23"/>
      <name val="Arial"/>
      <family val="2"/>
    </font>
    <font>
      <sz val="8"/>
      <color indexed="8"/>
      <name val="Calibri"/>
      <family val="2"/>
    </font>
    <font>
      <sz val="8"/>
      <color indexed="8"/>
      <name val="Arial Narrow"/>
      <family val="2"/>
    </font>
    <font>
      <sz val="8"/>
      <color indexed="23"/>
      <name val="Arial Narrow"/>
      <family val="2"/>
    </font>
    <font>
      <b/>
      <sz val="8"/>
      <color indexed="8"/>
      <name val="Arial Narrow"/>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9"/>
      <color indexed="8"/>
      <name val="Arial"/>
      <family val="2"/>
    </font>
    <font>
      <sz val="8"/>
      <color indexed="8"/>
      <name val="Arial"/>
      <family val="2"/>
    </font>
    <font>
      <sz val="9"/>
      <color indexed="8"/>
      <name val="Arial"/>
      <family val="2"/>
    </font>
    <font>
      <sz val="10"/>
      <color indexed="8"/>
      <name val="Arial"/>
      <family val="2"/>
    </font>
    <font>
      <sz val="11"/>
      <color indexed="8"/>
      <name val="Arial"/>
      <family val="2"/>
    </font>
    <font>
      <b/>
      <sz val="8"/>
      <color indexed="8"/>
      <name val="Arial"/>
      <family val="2"/>
    </font>
    <font>
      <b/>
      <sz val="8"/>
      <color indexed="8"/>
      <name val="Arial Narrow"/>
      <family val="2"/>
    </font>
    <font>
      <u/>
      <sz val="8"/>
      <color indexed="8"/>
      <name val="Arial"/>
      <family val="2"/>
    </font>
    <font>
      <sz val="11"/>
      <name val="Calibri"/>
      <family val="2"/>
    </font>
    <font>
      <sz val="9"/>
      <color indexed="23"/>
      <name val="Arial"/>
      <family val="2"/>
    </font>
    <font>
      <sz val="8"/>
      <name val="Arial Narrow"/>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sz val="11"/>
      <color theme="1"/>
      <name val="Calibri"/>
      <family val="2"/>
    </font>
    <font>
      <sz val="11"/>
      <name val="Calibri"/>
      <family val="2"/>
      <scheme val="minor"/>
    </font>
    <font>
      <sz val="8"/>
      <color rgb="FFFF0000"/>
      <name val="Arial"/>
      <family val="2"/>
    </font>
    <font>
      <sz val="9"/>
      <color theme="0" tint="-0.499984740745262"/>
      <name val="Arial"/>
      <family val="2"/>
    </font>
    <font>
      <b/>
      <sz val="8.5"/>
      <color indexed="8"/>
      <name val="Arial"/>
      <family val="2"/>
    </font>
    <font>
      <u/>
      <sz val="11"/>
      <color theme="10"/>
      <name val="Calibri"/>
      <family val="2"/>
      <scheme val="minor"/>
    </font>
    <font>
      <u/>
      <sz val="8"/>
      <color theme="10"/>
      <name val="Arial"/>
      <family val="2"/>
    </font>
    <font>
      <sz val="8"/>
      <color theme="10"/>
      <name val="Arial"/>
      <family val="2"/>
    </font>
    <font>
      <strike/>
      <sz val="10"/>
      <color rgb="FFFF0000"/>
      <name val="Arial"/>
      <family val="2"/>
    </font>
    <font>
      <strike/>
      <sz val="10"/>
      <color indexed="8"/>
      <name val="Arial"/>
      <family val="2"/>
    </font>
    <font>
      <b/>
      <sz val="8.5"/>
      <name val="Arial"/>
      <family val="2"/>
    </font>
    <font>
      <b/>
      <vertAlign val="superscript"/>
      <sz val="8.5"/>
      <name val="Arial"/>
      <family val="2"/>
    </font>
    <font>
      <b/>
      <sz val="11"/>
      <name val="Calibri"/>
      <family val="2"/>
      <scheme val="minor"/>
    </font>
    <font>
      <b/>
      <sz val="9"/>
      <color theme="0" tint="-0.499984740745262"/>
      <name val="Arial"/>
      <family val="2"/>
    </font>
    <font>
      <sz val="8"/>
      <color theme="0" tint="-0.499984740745262"/>
      <name val="Arial"/>
      <family val="2"/>
    </font>
    <font>
      <sz val="9"/>
      <color theme="1"/>
      <name val="Arial"/>
      <family val="2"/>
    </font>
    <font>
      <b/>
      <u/>
      <sz val="9"/>
      <name val="Arial"/>
      <family val="2"/>
    </font>
    <font>
      <u/>
      <sz val="8"/>
      <color theme="10"/>
      <name val="Aral"/>
    </font>
    <font>
      <sz val="8"/>
      <color theme="10"/>
      <name val="Aral"/>
    </font>
    <font>
      <sz val="11"/>
      <color theme="0" tint="-0.499984740745262"/>
      <name val="Arial"/>
      <family val="2"/>
    </font>
    <font>
      <sz val="7"/>
      <name val="Arial"/>
      <family val="2"/>
    </font>
    <font>
      <sz val="11"/>
      <color theme="1" tint="0.34998626667073579"/>
      <name val="Arial"/>
      <family val="2"/>
    </font>
    <font>
      <vertAlign val="superscript"/>
      <sz val="9"/>
      <color theme="1"/>
      <name val="Arial"/>
      <family val="2"/>
    </font>
    <font>
      <vertAlign val="superscript"/>
      <sz val="11"/>
      <name val="Arial"/>
      <family val="2"/>
    </font>
    <font>
      <sz val="11"/>
      <color theme="1"/>
      <name val="Arial"/>
      <family val="2"/>
    </font>
    <font>
      <sz val="10"/>
      <color theme="1"/>
      <name val="Arial"/>
      <family val="2"/>
    </font>
    <font>
      <b/>
      <sz val="12"/>
      <color theme="1"/>
      <name val="Arial"/>
      <family val="2"/>
    </font>
    <font>
      <b/>
      <sz val="10"/>
      <color theme="1"/>
      <name val="Arial"/>
      <family val="2"/>
    </font>
    <font>
      <u/>
      <sz val="8"/>
      <color theme="1"/>
      <name val="Arial"/>
      <family val="2"/>
    </font>
    <font>
      <b/>
      <sz val="12"/>
      <name val="Arial"/>
      <family val="2"/>
    </font>
    <font>
      <sz val="8"/>
      <name val="Calibri"/>
      <family val="2"/>
      <scheme val="minor"/>
    </font>
    <font>
      <u/>
      <sz val="8"/>
      <name val="Arial"/>
      <family val="2"/>
    </font>
    <font>
      <b/>
      <vertAlign val="superscript"/>
      <sz val="10"/>
      <color rgb="FF000000"/>
      <name val="Arial"/>
      <family val="2"/>
    </font>
  </fonts>
  <fills count="87">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41"/>
        <bgColor indexed="64"/>
      </patternFill>
    </fill>
    <fill>
      <patternFill patternType="solid">
        <fgColor indexed="22"/>
        <bgColor indexed="64"/>
      </patternFill>
    </fill>
    <fill>
      <patternFill patternType="gray0625">
        <fgColor indexed="23"/>
      </patternFill>
    </fill>
    <fill>
      <patternFill patternType="gray0625"/>
    </fill>
    <fill>
      <patternFill patternType="solid">
        <fgColor indexed="65"/>
        <bgColor indexed="64"/>
      </patternFill>
    </fill>
    <fill>
      <patternFill patternType="solid">
        <fgColor indexed="47"/>
        <bgColor indexed="64"/>
      </patternFill>
    </fill>
    <fill>
      <patternFill patternType="solid">
        <fgColor indexed="13"/>
        <bgColor indexed="64"/>
      </patternFill>
    </fill>
    <fill>
      <patternFill patternType="solid">
        <fgColor indexed="41"/>
        <b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DCE6F1"/>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0C0C0"/>
        <bgColor indexed="64"/>
      </patternFill>
    </fill>
    <fill>
      <patternFill patternType="solid">
        <fgColor rgb="FFDCE6F1"/>
        <bgColor indexed="9"/>
      </patternFill>
    </fill>
    <fill>
      <patternFill patternType="solid">
        <fgColor rgb="FFD9D9D9"/>
        <bgColor indexed="64"/>
      </patternFill>
    </fill>
  </fills>
  <borders count="110">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style="thick">
        <color indexed="64"/>
      </left>
      <right/>
      <top style="thick">
        <color indexed="64"/>
      </top>
      <bottom/>
      <diagonal/>
    </border>
    <border>
      <left style="medium">
        <color indexed="64"/>
      </left>
      <right style="medium">
        <color indexed="64"/>
      </right>
      <top style="thick">
        <color indexed="64"/>
      </top>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ck">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n">
        <color indexed="64"/>
      </top>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right style="thick">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style="thick">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s>
  <cellStyleXfs count="584">
    <xf numFmtId="0" fontId="0" fillId="0" borderId="0"/>
    <xf numFmtId="0" fontId="88" fillId="41" borderId="0" applyNumberFormat="0" applyBorder="0" applyAlignment="0" applyProtection="0"/>
    <xf numFmtId="0" fontId="88" fillId="3" borderId="0" applyNumberFormat="0" applyBorder="0" applyAlignment="0" applyProtection="0"/>
    <xf numFmtId="0" fontId="88" fillId="41"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1" borderId="0" applyNumberFormat="0" applyBorder="0" applyAlignment="0" applyProtection="0"/>
    <xf numFmtId="0" fontId="88" fillId="2" borderId="0" applyNumberFormat="0" applyBorder="0" applyAlignment="0" applyProtection="0"/>
    <xf numFmtId="0" fontId="88" fillId="2" borderId="0" applyNumberFormat="0" applyBorder="0" applyAlignment="0" applyProtection="0"/>
    <xf numFmtId="0" fontId="10"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8" fillId="42" borderId="0" applyNumberFormat="0" applyBorder="0" applyAlignment="0" applyProtection="0"/>
    <xf numFmtId="0" fontId="88" fillId="6" borderId="0" applyNumberFormat="0" applyBorder="0" applyAlignment="0" applyProtection="0"/>
    <xf numFmtId="0" fontId="88" fillId="4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4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10"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43" borderId="0" applyNumberFormat="0" applyBorder="0" applyAlignment="0" applyProtection="0"/>
    <xf numFmtId="0" fontId="88" fillId="8" borderId="0" applyNumberFormat="0" applyBorder="0" applyAlignment="0" applyProtection="0"/>
    <xf numFmtId="0" fontId="88" fillId="43"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43"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10"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44" borderId="0" applyNumberFormat="0" applyBorder="0" applyAlignment="0" applyProtection="0"/>
    <xf numFmtId="0" fontId="88" fillId="10"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8" fillId="45"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5" borderId="0" applyNumberFormat="0" applyBorder="0" applyAlignment="0" applyProtection="0"/>
    <xf numFmtId="0" fontId="88" fillId="2" borderId="0" applyNumberFormat="0" applyBorder="0" applyAlignment="0" applyProtection="0"/>
    <xf numFmtId="0" fontId="1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8" fillId="46" borderId="0" applyNumberFormat="0" applyBorder="0" applyAlignment="0" applyProtection="0"/>
    <xf numFmtId="0" fontId="10"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2"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48" borderId="0" applyNumberFormat="0" applyBorder="0" applyAlignment="0" applyProtection="0"/>
    <xf numFmtId="0" fontId="10"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8" fillId="49" borderId="0" applyNumberFormat="0" applyBorder="0" applyAlignment="0" applyProtection="0"/>
    <xf numFmtId="0" fontId="88" fillId="14" borderId="0" applyNumberFormat="0" applyBorder="0" applyAlignment="0" applyProtection="0"/>
    <xf numFmtId="0" fontId="88" fillId="49"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49"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8" fillId="50"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50" borderId="0" applyNumberFormat="0" applyBorder="0" applyAlignment="0" applyProtection="0"/>
    <xf numFmtId="0" fontId="88" fillId="15"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2"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5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2" borderId="0" applyNumberFormat="0" applyBorder="0" applyAlignment="0" applyProtection="0"/>
    <xf numFmtId="0" fontId="88" fillId="5" borderId="0" applyNumberFormat="0" applyBorder="0" applyAlignment="0" applyProtection="0"/>
    <xf numFmtId="0" fontId="10"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9" fillId="53"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53" borderId="0" applyNumberFormat="0" applyBorder="0" applyAlignment="0" applyProtection="0"/>
    <xf numFmtId="0" fontId="89"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89" fillId="54"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89" fillId="55"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89" fillId="56" borderId="0" applyNumberFormat="0" applyBorder="0" applyAlignment="0" applyProtection="0"/>
    <xf numFmtId="0" fontId="89" fillId="18" borderId="0" applyNumberFormat="0" applyBorder="0" applyAlignment="0" applyProtection="0"/>
    <xf numFmtId="0" fontId="89" fillId="56"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89" fillId="56"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89" fillId="57"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57" borderId="0" applyNumberFormat="0" applyBorder="0" applyAlignment="0" applyProtection="0"/>
    <xf numFmtId="0" fontId="89"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89" fillId="58" borderId="0" applyNumberFormat="0" applyBorder="0" applyAlignment="0" applyProtection="0"/>
    <xf numFmtId="0" fontId="89" fillId="20" borderId="0" applyNumberFormat="0" applyBorder="0" applyAlignment="0" applyProtection="0"/>
    <xf numFmtId="0" fontId="89" fillId="58"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8"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89" fillId="59" borderId="0" applyNumberFormat="0" applyBorder="0" applyAlignment="0" applyProtection="0"/>
    <xf numFmtId="0" fontId="35" fillId="21"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59" borderId="0" applyNumberFormat="0" applyBorder="0" applyAlignment="0" applyProtection="0"/>
    <xf numFmtId="0" fontId="89" fillId="19" borderId="0" applyNumberFormat="0" applyBorder="0" applyAlignment="0" applyProtection="0"/>
    <xf numFmtId="0" fontId="89" fillId="21" borderId="0" applyNumberFormat="0" applyBorder="0" applyAlignment="0" applyProtection="0"/>
    <xf numFmtId="0" fontId="89" fillId="60" borderId="0" applyNumberFormat="0" applyBorder="0" applyAlignment="0" applyProtection="0"/>
    <xf numFmtId="0" fontId="35" fillId="22" borderId="0" applyNumberFormat="0" applyBorder="0" applyAlignment="0" applyProtection="0"/>
    <xf numFmtId="0" fontId="89" fillId="23" borderId="0" applyNumberFormat="0" applyBorder="0" applyAlignment="0" applyProtection="0"/>
    <xf numFmtId="0" fontId="89" fillId="22" borderId="0" applyNumberFormat="0" applyBorder="0" applyAlignment="0" applyProtection="0"/>
    <xf numFmtId="0" fontId="35" fillId="24" borderId="0" applyNumberFormat="0" applyBorder="0" applyAlignment="0" applyProtection="0"/>
    <xf numFmtId="0" fontId="89" fillId="61" borderId="0" applyNumberFormat="0" applyBorder="0" applyAlignment="0" applyProtection="0"/>
    <xf numFmtId="0" fontId="89" fillId="62" borderId="0" applyNumberFormat="0" applyBorder="0" applyAlignment="0" applyProtection="0"/>
    <xf numFmtId="0" fontId="35" fillId="18" borderId="0" applyNumberFormat="0" applyBorder="0" applyAlignment="0" applyProtection="0"/>
    <xf numFmtId="0" fontId="89" fillId="25" borderId="0" applyNumberFormat="0" applyBorder="0" applyAlignment="0" applyProtection="0"/>
    <xf numFmtId="0" fontId="89" fillId="25" borderId="0" applyNumberFormat="0" applyBorder="0" applyAlignment="0" applyProtection="0"/>
    <xf numFmtId="0" fontId="89" fillId="62" borderId="0" applyNumberFormat="0" applyBorder="0" applyAlignment="0" applyProtection="0"/>
    <xf numFmtId="0" fontId="89" fillId="25" borderId="0" applyNumberFormat="0" applyBorder="0" applyAlignment="0" applyProtection="0"/>
    <xf numFmtId="0" fontId="89" fillId="18" borderId="0" applyNumberFormat="0" applyBorder="0" applyAlignment="0" applyProtection="0"/>
    <xf numFmtId="0" fontId="35" fillId="19" borderId="0" applyNumberFormat="0" applyBorder="0" applyAlignment="0" applyProtection="0"/>
    <xf numFmtId="0" fontId="89" fillId="63" borderId="0" applyNumberFormat="0" applyBorder="0" applyAlignment="0" applyProtection="0"/>
    <xf numFmtId="0" fontId="35" fillId="23" borderId="0" applyNumberFormat="0" applyBorder="0" applyAlignment="0" applyProtection="0"/>
    <xf numFmtId="0" fontId="89" fillId="64"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4" borderId="0" applyNumberFormat="0" applyBorder="0" applyAlignment="0" applyProtection="0"/>
    <xf numFmtId="0" fontId="89" fillId="64" borderId="0" applyNumberFormat="0" applyBorder="0" applyAlignment="0" applyProtection="0"/>
    <xf numFmtId="0" fontId="89" fillId="64" borderId="0" applyNumberFormat="0" applyBorder="0" applyAlignment="0" applyProtection="0"/>
    <xf numFmtId="0" fontId="90" fillId="65" borderId="84"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90" fillId="65" borderId="84" applyNumberFormat="0" applyAlignment="0" applyProtection="0"/>
    <xf numFmtId="0" fontId="90" fillId="9" borderId="84" applyNumberFormat="0" applyAlignment="0" applyProtection="0"/>
    <xf numFmtId="0" fontId="90" fillId="9" borderId="84" applyNumberFormat="0" applyAlignment="0" applyProtection="0"/>
    <xf numFmtId="0" fontId="90" fillId="65" borderId="84" applyNumberFormat="0" applyAlignment="0" applyProtection="0"/>
    <xf numFmtId="0" fontId="11" fillId="9" borderId="1" applyNumberFormat="0" applyAlignment="0" applyProtection="0"/>
    <xf numFmtId="0" fontId="90" fillId="15" borderId="84" applyNumberFormat="0" applyAlignment="0" applyProtection="0"/>
    <xf numFmtId="0" fontId="11" fillId="9" borderId="1"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90" fillId="15" borderId="84" applyNumberFormat="0" applyAlignment="0" applyProtection="0"/>
    <xf numFmtId="0" fontId="36" fillId="15" borderId="2" applyNumberFormat="0" applyAlignment="0" applyProtection="0"/>
    <xf numFmtId="0" fontId="36" fillId="15" borderId="2" applyNumberFormat="0" applyAlignment="0" applyProtection="0"/>
    <xf numFmtId="0" fontId="90" fillId="15" borderId="84" applyNumberFormat="0" applyAlignment="0" applyProtection="0"/>
    <xf numFmtId="0" fontId="48" fillId="6" borderId="0" applyNumberFormat="0" applyBorder="0" applyAlignment="0" applyProtection="0"/>
    <xf numFmtId="0" fontId="91" fillId="66" borderId="0" applyNumberFormat="0" applyBorder="0" applyAlignment="0" applyProtection="0"/>
    <xf numFmtId="0" fontId="92" fillId="65" borderId="85" applyNumberFormat="0" applyAlignment="0" applyProtection="0"/>
    <xf numFmtId="0" fontId="92" fillId="15" borderId="85" applyNumberFormat="0" applyAlignment="0" applyProtection="0"/>
    <xf numFmtId="0" fontId="92" fillId="65" borderId="85" applyNumberFormat="0" applyAlignment="0" applyProtection="0"/>
    <xf numFmtId="0" fontId="92" fillId="9" borderId="85" applyNumberFormat="0" applyAlignment="0" applyProtection="0"/>
    <xf numFmtId="0" fontId="92" fillId="9" borderId="85" applyNumberFormat="0" applyAlignment="0" applyProtection="0"/>
    <xf numFmtId="0" fontId="92" fillId="65" borderId="85" applyNumberFormat="0" applyAlignment="0" applyProtection="0"/>
    <xf numFmtId="0" fontId="92" fillId="9" borderId="85" applyNumberFormat="0" applyAlignment="0" applyProtection="0"/>
    <xf numFmtId="0" fontId="92" fillId="9" borderId="85" applyNumberFormat="0" applyAlignment="0" applyProtection="0"/>
    <xf numFmtId="0" fontId="92" fillId="15" borderId="85"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92" fillId="15" borderId="85"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93" fillId="67" borderId="86" applyNumberFormat="0" applyAlignment="0" applyProtection="0"/>
    <xf numFmtId="0" fontId="93" fillId="67" borderId="4" applyNumberFormat="0" applyAlignment="0" applyProtection="0"/>
    <xf numFmtId="0" fontId="94" fillId="68" borderId="85"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95" fillId="0" borderId="87"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95" fillId="0" borderId="87" applyNumberFormat="0" applyFill="0" applyAlignment="0" applyProtection="0"/>
    <xf numFmtId="0" fontId="95" fillId="0" borderId="6" applyNumberFormat="0" applyFill="0" applyAlignment="0" applyProtection="0"/>
    <xf numFmtId="0" fontId="95" fillId="0" borderId="6" applyNumberFormat="0" applyFill="0" applyAlignment="0" applyProtection="0"/>
    <xf numFmtId="0" fontId="95" fillId="0" borderId="87" applyNumberFormat="0" applyFill="0" applyAlignment="0" applyProtection="0"/>
    <xf numFmtId="0" fontId="95" fillId="0" borderId="6" applyNumberFormat="0" applyFill="0" applyAlignment="0" applyProtection="0"/>
    <xf numFmtId="0" fontId="95" fillId="0" borderId="6"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9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8" fillId="0" borderId="88" applyNumberFormat="0" applyFill="0" applyAlignment="0" applyProtection="0"/>
    <xf numFmtId="0" fontId="72" fillId="0" borderId="8" applyNumberFormat="0" applyFill="0" applyAlignment="0" applyProtection="0"/>
    <xf numFmtId="0" fontId="72" fillId="0" borderId="8" applyNumberFormat="0" applyFill="0" applyAlignment="0" applyProtection="0"/>
    <xf numFmtId="0" fontId="98" fillId="0" borderId="88" applyNumberFormat="0" applyFill="0" applyAlignment="0" applyProtection="0"/>
    <xf numFmtId="0" fontId="72" fillId="0" borderId="8" applyNumberFormat="0" applyFill="0" applyAlignment="0" applyProtection="0"/>
    <xf numFmtId="0" fontId="42" fillId="0" borderId="9" applyNumberFormat="0" applyFill="0" applyAlignment="0" applyProtection="0"/>
    <xf numFmtId="0" fontId="99" fillId="0" borderId="89" applyNumberFormat="0" applyFill="0" applyAlignment="0" applyProtection="0"/>
    <xf numFmtId="0" fontId="73" fillId="0" borderId="11" applyNumberFormat="0" applyFill="0" applyAlignment="0" applyProtection="0"/>
    <xf numFmtId="0" fontId="73" fillId="0" borderId="11" applyNumberFormat="0" applyFill="0" applyAlignment="0" applyProtection="0"/>
    <xf numFmtId="0" fontId="99" fillId="0" borderId="89" applyNumberFormat="0" applyFill="0" applyAlignment="0" applyProtection="0"/>
    <xf numFmtId="0" fontId="73" fillId="0" borderId="10" applyNumberFormat="0" applyFill="0" applyAlignment="0" applyProtection="0"/>
    <xf numFmtId="0" fontId="45" fillId="0" borderId="12" applyNumberFormat="0" applyFill="0" applyAlignment="0" applyProtection="0"/>
    <xf numFmtId="0" fontId="100" fillId="0" borderId="90"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100" fillId="0" borderId="90" applyNumberFormat="0" applyFill="0" applyAlignment="0" applyProtection="0"/>
    <xf numFmtId="0" fontId="74" fillId="0" borderId="13" applyNumberFormat="0" applyFill="0" applyAlignment="0" applyProtection="0"/>
    <xf numFmtId="0" fontId="43" fillId="0" borderId="15" applyNumberFormat="0" applyFill="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43" fillId="0" borderId="0" applyNumberFormat="0" applyFill="0" applyBorder="0" applyAlignment="0" applyProtection="0"/>
    <xf numFmtId="0" fontId="38" fillId="5" borderId="3" applyNumberFormat="0" applyAlignment="0" applyProtection="0"/>
    <xf numFmtId="0" fontId="49" fillId="0" borderId="16" applyNumberFormat="0" applyFill="0" applyAlignment="0" applyProtection="0"/>
    <xf numFmtId="0" fontId="101" fillId="0" borderId="91" applyNumberFormat="0" applyFill="0" applyAlignment="0" applyProtection="0"/>
    <xf numFmtId="0" fontId="102" fillId="70" borderId="0" applyNumberFormat="0" applyBorder="0" applyAlignment="0" applyProtection="0"/>
    <xf numFmtId="0" fontId="88" fillId="0" borderId="0"/>
    <xf numFmtId="0" fontId="61" fillId="71" borderId="92" applyNumberFormat="0" applyFont="0" applyAlignment="0" applyProtection="0"/>
    <xf numFmtId="0" fontId="2" fillId="7" borderId="17" applyNumberFormat="0" applyFont="0" applyAlignment="0" applyProtection="0"/>
    <xf numFmtId="0" fontId="2" fillId="7" borderId="17"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6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6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6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36" fillId="15" borderId="2" applyNumberFormat="0" applyAlignment="0" applyProtection="0"/>
    <xf numFmtId="9" fontId="10"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91" fillId="66"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2" fillId="0" borderId="0"/>
    <xf numFmtId="0" fontId="88" fillId="0" borderId="0"/>
    <xf numFmtId="0" fontId="88" fillId="0" borderId="0"/>
    <xf numFmtId="0" fontId="103" fillId="0" borderId="0"/>
    <xf numFmtId="0" fontId="2" fillId="0" borderId="0"/>
    <xf numFmtId="0" fontId="88" fillId="0" borderId="0"/>
    <xf numFmtId="0" fontId="88" fillId="0" borderId="0"/>
    <xf numFmtId="0" fontId="103" fillId="0" borderId="0"/>
    <xf numFmtId="0" fontId="26" fillId="0" borderId="0"/>
    <xf numFmtId="0" fontId="2" fillId="0" borderId="0"/>
    <xf numFmtId="0" fontId="10" fillId="0" borderId="0"/>
    <xf numFmtId="0" fontId="10" fillId="0" borderId="0"/>
    <xf numFmtId="0" fontId="1" fillId="0" borderId="0"/>
    <xf numFmtId="0" fontId="1" fillId="0" borderId="0"/>
    <xf numFmtId="0" fontId="10" fillId="0" borderId="0"/>
    <xf numFmtId="0" fontId="1" fillId="0" borderId="0"/>
    <xf numFmtId="0" fontId="2" fillId="0" borderId="0"/>
    <xf numFmtId="0" fontId="1" fillId="0" borderId="0"/>
    <xf numFmtId="0" fontId="2" fillId="0" borderId="0"/>
    <xf numFmtId="0" fontId="2" fillId="0" borderId="0"/>
    <xf numFmtId="0" fontId="103" fillId="0" borderId="0"/>
    <xf numFmtId="0" fontId="10" fillId="0" borderId="0"/>
    <xf numFmtId="0" fontId="10" fillId="0" borderId="0"/>
    <xf numFmtId="0" fontId="1" fillId="0" borderId="0"/>
    <xf numFmtId="0" fontId="1" fillId="0" borderId="0"/>
    <xf numFmtId="0" fontId="10" fillId="0" borderId="0"/>
    <xf numFmtId="0" fontId="1" fillId="0" borderId="0"/>
    <xf numFmtId="0" fontId="1" fillId="0" borderId="0"/>
    <xf numFmtId="0" fontId="103" fillId="0" borderId="0"/>
    <xf numFmtId="0" fontId="88" fillId="0" borderId="0"/>
    <xf numFmtId="0" fontId="2" fillId="0" borderId="0"/>
    <xf numFmtId="0" fontId="2" fillId="0" borderId="0"/>
    <xf numFmtId="0" fontId="2" fillId="0" borderId="0"/>
    <xf numFmtId="0" fontId="10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04" fillId="0" borderId="0" applyNumberFormat="0" applyFill="0" applyBorder="0" applyAlignment="0" applyProtection="0"/>
    <xf numFmtId="0" fontId="75" fillId="0" borderId="0" applyNumberFormat="0" applyFill="0" applyBorder="0" applyAlignment="0" applyProtection="0"/>
    <xf numFmtId="0" fontId="44" fillId="0" borderId="0" applyNumberFormat="0" applyFill="0" applyBorder="0" applyAlignment="0" applyProtection="0"/>
    <xf numFmtId="0" fontId="11"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1" fillId="0" borderId="91" applyNumberFormat="0" applyFill="0" applyAlignment="0" applyProtection="0"/>
    <xf numFmtId="0" fontId="101" fillId="0" borderId="91" applyNumberFormat="0" applyFill="0" applyAlignment="0" applyProtection="0"/>
    <xf numFmtId="0" fontId="101" fillId="0" borderId="91" applyNumberFormat="0" applyFill="0" applyAlignment="0" applyProtection="0"/>
    <xf numFmtId="0" fontId="105" fillId="0" borderId="0" applyNumberFormat="0" applyFill="0" applyBorder="0" applyAlignment="0" applyProtection="0"/>
    <xf numFmtId="0" fontId="40" fillId="0" borderId="0" applyNumberFormat="0" applyFill="0" applyBorder="0" applyAlignment="0" applyProtection="0"/>
    <xf numFmtId="0" fontId="105" fillId="0" borderId="0" applyNumberFormat="0" applyFill="0" applyBorder="0" applyAlignment="0" applyProtection="0"/>
    <xf numFmtId="0" fontId="7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93" fillId="67" borderId="86" applyNumberFormat="0" applyAlignment="0" applyProtection="0"/>
    <xf numFmtId="0" fontId="93" fillId="67" borderId="86" applyNumberFormat="0" applyAlignment="0" applyProtection="0"/>
    <xf numFmtId="0" fontId="93" fillId="67" borderId="86" applyNumberFormat="0" applyAlignment="0" applyProtection="0"/>
    <xf numFmtId="0" fontId="93" fillId="67" borderId="4" applyNumberFormat="0" applyAlignment="0" applyProtection="0"/>
    <xf numFmtId="0" fontId="93" fillId="67" borderId="86" applyNumberFormat="0" applyAlignment="0" applyProtection="0"/>
    <xf numFmtId="0" fontId="93" fillId="67" borderId="4" applyNumberFormat="0" applyAlignment="0" applyProtection="0"/>
    <xf numFmtId="0" fontId="112" fillId="0" borderId="0" applyNumberFormat="0" applyFill="0" applyBorder="0" applyAlignment="0" applyProtection="0"/>
  </cellStyleXfs>
  <cellXfs count="1002">
    <xf numFmtId="0" fontId="0" fillId="0" borderId="0" xfId="0"/>
    <xf numFmtId="0" fontId="16" fillId="0" borderId="0" xfId="0" applyFont="1"/>
    <xf numFmtId="0" fontId="20" fillId="0" borderId="0" xfId="0" applyFont="1"/>
    <xf numFmtId="0" fontId="15" fillId="0" borderId="0" xfId="0" applyFont="1"/>
    <xf numFmtId="0" fontId="3" fillId="0" borderId="0" xfId="516" applyFont="1"/>
    <xf numFmtId="0" fontId="21" fillId="0" borderId="0" xfId="516" applyFont="1"/>
    <xf numFmtId="0" fontId="12" fillId="0" borderId="0" xfId="0" applyFont="1"/>
    <xf numFmtId="0" fontId="20" fillId="0" borderId="0" xfId="0" applyFont="1" applyAlignment="1">
      <alignment vertical="center"/>
    </xf>
    <xf numFmtId="0" fontId="16" fillId="0" borderId="0" xfId="0" applyFont="1" applyAlignment="1">
      <alignment horizontal="center"/>
    </xf>
    <xf numFmtId="0" fontId="22" fillId="0" borderId="0" xfId="0" applyFont="1" applyAlignment="1">
      <alignment horizontal="left" vertical="center"/>
    </xf>
    <xf numFmtId="0" fontId="16" fillId="0" borderId="0" xfId="0" applyFont="1" applyAlignment="1">
      <alignment horizontal="center" vertical="center"/>
    </xf>
    <xf numFmtId="0" fontId="2" fillId="0" borderId="0" xfId="0" applyFont="1"/>
    <xf numFmtId="0" fontId="18" fillId="0" borderId="0" xfId="0" applyFont="1"/>
    <xf numFmtId="0" fontId="9" fillId="0" borderId="18" xfId="0" applyFont="1" applyBorder="1" applyAlignment="1">
      <alignment horizontal="center" vertical="center"/>
    </xf>
    <xf numFmtId="0" fontId="9" fillId="27" borderId="18" xfId="0" applyFont="1" applyFill="1" applyBorder="1" applyAlignment="1">
      <alignment horizontal="center" vertical="center"/>
    </xf>
    <xf numFmtId="0" fontId="30" fillId="0" borderId="0" xfId="0" applyFont="1"/>
    <xf numFmtId="0" fontId="4" fillId="0" borderId="0" xfId="0" applyFont="1"/>
    <xf numFmtId="0" fontId="5" fillId="0" borderId="0" xfId="0" applyFont="1"/>
    <xf numFmtId="0" fontId="2" fillId="0" borderId="0" xfId="516"/>
    <xf numFmtId="0" fontId="17" fillId="0" borderId="0" xfId="0" applyFont="1"/>
    <xf numFmtId="0" fontId="13" fillId="0" borderId="0" xfId="0" applyFont="1"/>
    <xf numFmtId="0" fontId="14" fillId="0" borderId="0" xfId="0" applyFont="1"/>
    <xf numFmtId="0" fontId="3" fillId="0" borderId="0" xfId="516" applyFont="1" applyAlignment="1">
      <alignment horizontal="left"/>
    </xf>
    <xf numFmtId="0" fontId="15" fillId="0" borderId="0" xfId="516" applyFont="1" applyAlignment="1">
      <alignment vertical="center"/>
    </xf>
    <xf numFmtId="0" fontId="2" fillId="0" borderId="0" xfId="0" applyFont="1" applyAlignment="1">
      <alignment wrapText="1"/>
    </xf>
    <xf numFmtId="0" fontId="19" fillId="0" borderId="0" xfId="0" applyFont="1"/>
    <xf numFmtId="0" fontId="7" fillId="0" borderId="0" xfId="0" applyFont="1" applyAlignment="1">
      <alignment horizontal="center"/>
    </xf>
    <xf numFmtId="0" fontId="25" fillId="0" borderId="0" xfId="0" applyFont="1"/>
    <xf numFmtId="0" fontId="20" fillId="0" borderId="18" xfId="0" applyFont="1" applyBorder="1" applyAlignment="1">
      <alignment horizontal="center" vertical="center" wrapText="1"/>
    </xf>
    <xf numFmtId="0" fontId="20" fillId="28" borderId="19" xfId="0" applyFont="1" applyFill="1" applyBorder="1" applyAlignment="1">
      <alignment horizontal="center"/>
    </xf>
    <xf numFmtId="164" fontId="15" fillId="29" borderId="19" xfId="428" applyNumberFormat="1" applyFont="1" applyFill="1" applyBorder="1" applyAlignment="1" applyProtection="1">
      <alignment horizontal="center" wrapText="1"/>
    </xf>
    <xf numFmtId="0" fontId="6" fillId="0" borderId="0" xfId="0" applyFont="1" applyAlignment="1">
      <alignment wrapText="1"/>
    </xf>
    <xf numFmtId="0" fontId="11" fillId="0" borderId="0" xfId="0" applyFont="1"/>
    <xf numFmtId="0" fontId="22" fillId="0" borderId="0" xfId="0" applyFont="1"/>
    <xf numFmtId="0" fontId="20" fillId="0" borderId="0" xfId="0" applyFont="1" applyAlignment="1">
      <alignment horizontal="center" vertical="center"/>
    </xf>
    <xf numFmtId="0" fontId="15" fillId="0" borderId="0" xfId="516" applyFont="1" applyAlignment="1">
      <alignment horizontal="center" vertical="center"/>
    </xf>
    <xf numFmtId="0" fontId="16" fillId="0" borderId="0" xfId="0" applyFont="1" applyAlignment="1">
      <alignment vertical="center"/>
    </xf>
    <xf numFmtId="0" fontId="6" fillId="0" borderId="18" xfId="0" applyFont="1" applyBorder="1" applyAlignment="1">
      <alignment horizontal="center" vertical="center" wrapText="1"/>
    </xf>
    <xf numFmtId="0" fontId="31" fillId="0" borderId="0" xfId="0" applyFont="1" applyAlignment="1">
      <alignment vertical="center"/>
    </xf>
    <xf numFmtId="0" fontId="22" fillId="0" borderId="0" xfId="0" applyFont="1" applyAlignment="1">
      <alignment vertical="top"/>
    </xf>
    <xf numFmtId="0" fontId="20" fillId="0" borderId="18" xfId="0" applyFont="1" applyBorder="1" applyAlignment="1">
      <alignment horizontal="center" vertical="center"/>
    </xf>
    <xf numFmtId="164" fontId="6" fillId="0" borderId="0" xfId="428" applyNumberFormat="1" applyFont="1" applyFill="1" applyBorder="1" applyAlignment="1" applyProtection="1">
      <alignment horizontal="center" wrapText="1"/>
    </xf>
    <xf numFmtId="0" fontId="16" fillId="27" borderId="0" xfId="0" applyFont="1" applyFill="1"/>
    <xf numFmtId="0" fontId="29" fillId="0" borderId="0" xfId="0" applyFont="1"/>
    <xf numFmtId="0" fontId="29" fillId="0" borderId="0" xfId="0" applyFont="1" applyAlignment="1">
      <alignment wrapText="1"/>
    </xf>
    <xf numFmtId="0" fontId="12" fillId="0" borderId="20" xfId="0" applyFont="1" applyBorder="1" applyAlignment="1">
      <alignment vertical="center" wrapText="1"/>
    </xf>
    <xf numFmtId="1" fontId="24" fillId="30" borderId="20" xfId="0" applyNumberFormat="1" applyFont="1" applyFill="1" applyBorder="1" applyAlignment="1">
      <alignment horizontal="center" vertical="center" wrapText="1"/>
    </xf>
    <xf numFmtId="0" fontId="22" fillId="0" borderId="0" xfId="0" applyFont="1" applyAlignment="1">
      <alignment horizontal="left"/>
    </xf>
    <xf numFmtId="0" fontId="20" fillId="28" borderId="21" xfId="0" applyFont="1" applyFill="1" applyBorder="1" applyAlignment="1">
      <alignment horizontal="center" vertical="center"/>
    </xf>
    <xf numFmtId="0" fontId="0" fillId="0" borderId="0" xfId="0" applyAlignment="1">
      <alignment wrapText="1"/>
    </xf>
    <xf numFmtId="0" fontId="46" fillId="0" borderId="0" xfId="0" applyFont="1"/>
    <xf numFmtId="0" fontId="34" fillId="0" borderId="0" xfId="0" applyFont="1"/>
    <xf numFmtId="0" fontId="20" fillId="31" borderId="19" xfId="0" applyFont="1" applyFill="1" applyBorder="1" applyAlignment="1">
      <alignment horizontal="center"/>
    </xf>
    <xf numFmtId="0" fontId="20" fillId="32" borderId="19" xfId="0" applyFont="1" applyFill="1" applyBorder="1" applyAlignment="1">
      <alignment horizontal="center"/>
    </xf>
    <xf numFmtId="0" fontId="20" fillId="32" borderId="22" xfId="0" applyFont="1" applyFill="1" applyBorder="1" applyAlignment="1">
      <alignment horizontal="center"/>
    </xf>
    <xf numFmtId="0" fontId="27" fillId="0" borderId="18" xfId="0" applyFont="1" applyBorder="1" applyAlignment="1">
      <alignment horizontal="center" vertical="center"/>
    </xf>
    <xf numFmtId="1" fontId="24" fillId="33" borderId="20" xfId="0" applyNumberFormat="1" applyFont="1" applyFill="1" applyBorder="1" applyAlignment="1" applyProtection="1">
      <alignment horizontal="center" vertical="center"/>
      <protection locked="0"/>
    </xf>
    <xf numFmtId="1" fontId="24" fillId="33" borderId="0" xfId="0" applyNumberFormat="1" applyFont="1" applyFill="1" applyAlignment="1" applyProtection="1">
      <alignment horizontal="center" vertical="center"/>
      <protection locked="0"/>
    </xf>
    <xf numFmtId="14" fontId="12" fillId="0" borderId="18" xfId="0" applyNumberFormat="1" applyFont="1" applyBorder="1" applyAlignment="1">
      <alignment horizontal="left"/>
    </xf>
    <xf numFmtId="0" fontId="12" fillId="0" borderId="18" xfId="0" applyFont="1" applyBorder="1" applyAlignment="1">
      <alignment horizontal="left"/>
    </xf>
    <xf numFmtId="0" fontId="51" fillId="0" borderId="0" xfId="0" applyFont="1"/>
    <xf numFmtId="0" fontId="9" fillId="0" borderId="18" xfId="0" applyFont="1" applyBorder="1" applyAlignment="1">
      <alignment horizontal="center" vertical="center" wrapText="1"/>
    </xf>
    <xf numFmtId="0" fontId="27" fillId="0" borderId="23" xfId="0" applyFont="1" applyBorder="1" applyAlignment="1">
      <alignment horizontal="center" vertical="center"/>
    </xf>
    <xf numFmtId="0" fontId="27" fillId="0" borderId="23" xfId="0" applyFont="1" applyBorder="1" applyAlignment="1">
      <alignment vertical="center" wrapText="1"/>
    </xf>
    <xf numFmtId="0" fontId="19" fillId="0" borderId="0" xfId="0" applyFont="1" applyAlignment="1">
      <alignment vertical="center"/>
    </xf>
    <xf numFmtId="0" fontId="0" fillId="0" borderId="0" xfId="0" applyAlignment="1">
      <alignment horizontal="center" vertical="center"/>
    </xf>
    <xf numFmtId="0" fontId="6" fillId="0" borderId="0" xfId="548" applyFont="1" applyAlignment="1">
      <alignment horizontal="center" vertical="center"/>
    </xf>
    <xf numFmtId="0" fontId="6" fillId="0" borderId="0" xfId="0" applyFont="1" applyAlignment="1">
      <alignment horizontal="center" vertical="center"/>
    </xf>
    <xf numFmtId="0" fontId="12" fillId="0" borderId="0" xfId="0" applyFont="1" applyAlignment="1">
      <alignment horizontal="center" vertical="center"/>
    </xf>
    <xf numFmtId="0" fontId="24" fillId="0" borderId="18" xfId="0" applyFont="1" applyBorder="1" applyAlignment="1">
      <alignment horizontal="center" vertical="center"/>
    </xf>
    <xf numFmtId="49" fontId="20" fillId="0" borderId="18" xfId="0" applyNumberFormat="1" applyFont="1" applyBorder="1" applyAlignment="1">
      <alignment horizontal="center" vertical="center"/>
    </xf>
    <xf numFmtId="0" fontId="20" fillId="34" borderId="18" xfId="0" applyFont="1" applyFill="1" applyBorder="1" applyAlignment="1">
      <alignment horizontal="center" vertical="center"/>
    </xf>
    <xf numFmtId="0" fontId="20" fillId="29" borderId="21" xfId="0" applyFont="1" applyFill="1" applyBorder="1" applyAlignment="1">
      <alignment horizontal="center" vertical="center" wrapText="1"/>
    </xf>
    <xf numFmtId="0" fontId="20" fillId="31" borderId="21" xfId="0" applyFont="1" applyFill="1" applyBorder="1" applyAlignment="1">
      <alignment horizontal="center" vertical="center" wrapText="1"/>
    </xf>
    <xf numFmtId="0" fontId="20" fillId="32" borderId="21" xfId="0" applyFont="1" applyFill="1" applyBorder="1" applyAlignment="1">
      <alignment horizontal="center" vertical="center"/>
    </xf>
    <xf numFmtId="0" fontId="20" fillId="32" borderId="24" xfId="0" applyFont="1" applyFill="1" applyBorder="1" applyAlignment="1">
      <alignment horizontal="center" vertical="center"/>
    </xf>
    <xf numFmtId="0" fontId="64" fillId="0" borderId="25" xfId="0" applyFont="1" applyBorder="1"/>
    <xf numFmtId="0" fontId="13" fillId="0" borderId="23" xfId="0" applyFont="1" applyBorder="1"/>
    <xf numFmtId="0" fontId="13" fillId="0" borderId="25" xfId="0" applyFont="1" applyBorder="1"/>
    <xf numFmtId="0" fontId="13" fillId="0" borderId="26" xfId="0" applyFont="1" applyBorder="1"/>
    <xf numFmtId="9" fontId="13" fillId="0" borderId="18" xfId="428" applyFont="1" applyBorder="1" applyAlignment="1" applyProtection="1">
      <alignment horizontal="left"/>
    </xf>
    <xf numFmtId="0" fontId="13" fillId="0" borderId="18" xfId="0" applyFont="1" applyBorder="1"/>
    <xf numFmtId="0" fontId="64" fillId="0" borderId="0" xfId="0" applyFont="1"/>
    <xf numFmtId="0" fontId="13" fillId="0" borderId="18" xfId="0" applyFont="1" applyBorder="1" applyAlignment="1">
      <alignment horizontal="left"/>
    </xf>
    <xf numFmtId="0" fontId="64" fillId="0" borderId="23" xfId="0" applyFont="1" applyBorder="1"/>
    <xf numFmtId="0" fontId="64" fillId="0" borderId="18" xfId="0" applyFont="1" applyBorder="1" applyAlignment="1">
      <alignment wrapText="1"/>
    </xf>
    <xf numFmtId="0" fontId="64" fillId="0" borderId="18" xfId="0" applyFont="1" applyBorder="1"/>
    <xf numFmtId="0" fontId="64" fillId="0" borderId="26" xfId="0" applyFont="1" applyBorder="1" applyAlignment="1">
      <alignment horizontal="center"/>
    </xf>
    <xf numFmtId="0" fontId="64" fillId="0" borderId="18" xfId="0" applyFont="1" applyBorder="1" applyAlignment="1">
      <alignment horizontal="center"/>
    </xf>
    <xf numFmtId="166" fontId="64" fillId="0" borderId="26" xfId="428" applyNumberFormat="1" applyFont="1" applyBorder="1" applyAlignment="1" applyProtection="1">
      <alignment horizontal="center"/>
    </xf>
    <xf numFmtId="0" fontId="64" fillId="0" borderId="0" xfId="0" applyFont="1" applyAlignment="1">
      <alignment horizontal="center"/>
    </xf>
    <xf numFmtId="9" fontId="64" fillId="0" borderId="18" xfId="428" applyFont="1" applyBorder="1" applyAlignment="1" applyProtection="1">
      <alignment horizontal="center"/>
    </xf>
    <xf numFmtId="9" fontId="64" fillId="0" borderId="18" xfId="0" applyNumberFormat="1" applyFont="1" applyBorder="1" applyAlignment="1">
      <alignment horizontal="center"/>
    </xf>
    <xf numFmtId="9" fontId="64" fillId="0" borderId="18" xfId="428" applyFont="1" applyFill="1" applyBorder="1" applyAlignment="1" applyProtection="1">
      <alignment horizontal="center"/>
    </xf>
    <xf numFmtId="9" fontId="64" fillId="0" borderId="26" xfId="428" applyFont="1" applyBorder="1" applyAlignment="1" applyProtection="1">
      <alignment horizontal="center"/>
    </xf>
    <xf numFmtId="0" fontId="64" fillId="0" borderId="0" xfId="0" applyFont="1" applyAlignment="1">
      <alignment horizontal="center" vertical="center"/>
    </xf>
    <xf numFmtId="0" fontId="64" fillId="0" borderId="0" xfId="0" applyFont="1" applyAlignment="1">
      <alignment horizontal="left"/>
    </xf>
    <xf numFmtId="0" fontId="14" fillId="0" borderId="18" xfId="0" applyFont="1" applyBorder="1"/>
    <xf numFmtId="1" fontId="24" fillId="35" borderId="20" xfId="0" applyNumberFormat="1" applyFont="1" applyFill="1" applyBorder="1" applyAlignment="1">
      <alignment horizontal="center" vertical="center"/>
    </xf>
    <xf numFmtId="0" fontId="20" fillId="0" borderId="0" xfId="0" applyFont="1" applyAlignment="1">
      <alignment vertical="top"/>
    </xf>
    <xf numFmtId="0" fontId="12" fillId="0" borderId="27" xfId="0" applyFont="1" applyBorder="1" applyAlignment="1">
      <alignment vertical="center" wrapText="1"/>
    </xf>
    <xf numFmtId="0" fontId="12" fillId="0" borderId="28" xfId="0" applyFont="1" applyBorder="1" applyAlignment="1">
      <alignment vertical="center" wrapText="1"/>
    </xf>
    <xf numFmtId="1" fontId="24" fillId="33" borderId="29" xfId="0" applyNumberFormat="1" applyFont="1" applyFill="1" applyBorder="1" applyAlignment="1" applyProtection="1">
      <alignment horizontal="center" vertical="center"/>
      <protection locked="0"/>
    </xf>
    <xf numFmtId="0" fontId="12" fillId="0" borderId="29" xfId="0" applyFont="1" applyBorder="1" applyAlignment="1">
      <alignment vertical="center" wrapText="1"/>
    </xf>
    <xf numFmtId="0" fontId="12" fillId="0" borderId="18" xfId="0" applyFont="1" applyBorder="1" applyAlignment="1">
      <alignment horizontal="center" vertical="center" wrapText="1"/>
    </xf>
    <xf numFmtId="0" fontId="9" fillId="0" borderId="0" xfId="516" applyFont="1" applyAlignment="1">
      <alignment horizontal="left" vertical="center" wrapText="1"/>
    </xf>
    <xf numFmtId="0" fontId="15" fillId="0" borderId="0" xfId="516" applyFont="1"/>
    <xf numFmtId="0" fontId="2" fillId="0" borderId="0" xfId="516" applyAlignment="1">
      <alignment vertical="center"/>
    </xf>
    <xf numFmtId="0" fontId="14" fillId="27" borderId="0" xfId="0" applyFont="1" applyFill="1" applyAlignment="1">
      <alignment horizontal="center" vertical="center" wrapText="1"/>
    </xf>
    <xf numFmtId="0" fontId="14" fillId="0" borderId="0" xfId="0" applyFont="1" applyAlignment="1">
      <alignment vertical="center"/>
    </xf>
    <xf numFmtId="0" fontId="30" fillId="0" borderId="0" xfId="0" applyFont="1" applyAlignment="1">
      <alignment horizontal="left"/>
    </xf>
    <xf numFmtId="0" fontId="2" fillId="0" borderId="0" xfId="516" applyAlignment="1">
      <alignment horizontal="center"/>
    </xf>
    <xf numFmtId="0" fontId="16" fillId="0" borderId="0" xfId="0" applyFont="1" applyAlignment="1">
      <alignment horizontal="left" vertical="center"/>
    </xf>
    <xf numFmtId="164" fontId="15" fillId="0" borderId="0" xfId="428" applyNumberFormat="1" applyFont="1" applyFill="1" applyBorder="1" applyAlignment="1" applyProtection="1">
      <alignment horizontal="center" vertical="center" wrapText="1"/>
    </xf>
    <xf numFmtId="0" fontId="15" fillId="0" borderId="20" xfId="0" applyFont="1" applyBorder="1" applyAlignment="1">
      <alignment horizontal="center" vertical="center" wrapText="1"/>
    </xf>
    <xf numFmtId="0" fontId="15" fillId="0" borderId="27" xfId="0" applyFont="1" applyBorder="1" applyAlignment="1">
      <alignment horizontal="center" vertical="center" wrapText="1"/>
    </xf>
    <xf numFmtId="164" fontId="16" fillId="0" borderId="0" xfId="0" applyNumberFormat="1" applyFont="1"/>
    <xf numFmtId="10" fontId="12" fillId="0" borderId="0" xfId="0" applyNumberFormat="1" applyFont="1" applyAlignment="1">
      <alignment horizontal="center" vertical="center"/>
    </xf>
    <xf numFmtId="0" fontId="12" fillId="0" borderId="0" xfId="0" applyFont="1" applyAlignment="1">
      <alignment vertical="center"/>
    </xf>
    <xf numFmtId="0" fontId="12" fillId="0" borderId="0" xfId="0" applyFont="1" applyAlignment="1">
      <alignment horizontal="left"/>
    </xf>
    <xf numFmtId="10" fontId="12" fillId="0" borderId="24" xfId="0" applyNumberFormat="1" applyFont="1" applyBorder="1" applyAlignment="1">
      <alignment horizontal="center" vertical="center"/>
    </xf>
    <xf numFmtId="164" fontId="15" fillId="29" borderId="19" xfId="428" applyNumberFormat="1" applyFont="1" applyFill="1" applyBorder="1" applyAlignment="1" applyProtection="1">
      <alignment horizontal="center" vertical="center" wrapText="1"/>
    </xf>
    <xf numFmtId="0" fontId="12" fillId="0" borderId="19" xfId="0" applyFont="1" applyBorder="1" applyAlignment="1">
      <alignment horizontal="center" vertical="center" wrapText="1"/>
    </xf>
    <xf numFmtId="0" fontId="20" fillId="32" borderId="22" xfId="0" applyFont="1" applyFill="1" applyBorder="1" applyAlignment="1">
      <alignment horizontal="center" vertical="center"/>
    </xf>
    <xf numFmtId="0" fontId="9" fillId="36" borderId="18" xfId="516" applyFont="1" applyFill="1" applyBorder="1" applyAlignment="1">
      <alignment vertical="center"/>
    </xf>
    <xf numFmtId="14" fontId="27" fillId="36" borderId="18" xfId="0" applyNumberFormat="1" applyFont="1" applyFill="1" applyBorder="1" applyAlignment="1">
      <alignment horizontal="center" vertical="center"/>
    </xf>
    <xf numFmtId="0" fontId="20" fillId="0" borderId="0" xfId="0" applyFont="1" applyAlignment="1">
      <alignment horizontal="right"/>
    </xf>
    <xf numFmtId="0" fontId="20" fillId="0" borderId="0" xfId="0" applyFont="1" applyAlignment="1">
      <alignment horizontal="center"/>
    </xf>
    <xf numFmtId="0" fontId="19" fillId="0" borderId="0" xfId="0" applyFont="1" applyAlignment="1">
      <alignment vertical="top"/>
    </xf>
    <xf numFmtId="0" fontId="12" fillId="0" borderId="25" xfId="0" applyFont="1" applyBorder="1" applyAlignment="1">
      <alignment horizontal="left" vertical="center"/>
    </xf>
    <xf numFmtId="0" fontId="12" fillId="0" borderId="0" xfId="0" applyFont="1" applyAlignment="1">
      <alignment vertical="center" wrapText="1"/>
    </xf>
    <xf numFmtId="0" fontId="12" fillId="0" borderId="0" xfId="0" applyFont="1" applyAlignment="1">
      <alignment horizontal="left" vertical="center" wrapText="1"/>
    </xf>
    <xf numFmtId="0" fontId="32" fillId="0" borderId="0" xfId="0" applyFont="1" applyAlignment="1">
      <alignment horizontal="left"/>
    </xf>
    <xf numFmtId="0" fontId="52" fillId="0" borderId="0" xfId="0" applyFont="1" applyAlignment="1">
      <alignment horizontal="left"/>
    </xf>
    <xf numFmtId="0" fontId="58" fillId="0" borderId="0" xfId="0" applyFont="1"/>
    <xf numFmtId="0" fontId="6" fillId="0" borderId="0" xfId="0" applyFont="1" applyAlignment="1">
      <alignment horizontal="left"/>
    </xf>
    <xf numFmtId="0" fontId="56" fillId="0" borderId="0" xfId="0" applyFont="1" applyAlignment="1">
      <alignment horizontal="left"/>
    </xf>
    <xf numFmtId="0" fontId="59" fillId="0" borderId="0" xfId="0" applyFont="1"/>
    <xf numFmtId="0" fontId="20" fillId="0" borderId="0" xfId="0" applyFont="1" applyAlignment="1">
      <alignment horizontal="left" vertical="center"/>
    </xf>
    <xf numFmtId="0" fontId="58" fillId="0" borderId="0" xfId="0" applyFont="1" applyAlignment="1">
      <alignment horizontal="left"/>
    </xf>
    <xf numFmtId="0" fontId="57" fillId="0" borderId="0" xfId="0" applyFont="1" applyAlignment="1">
      <alignment horizontal="left"/>
    </xf>
    <xf numFmtId="0" fontId="59" fillId="0" borderId="0" xfId="0" applyFont="1" applyAlignment="1">
      <alignment horizontal="left"/>
    </xf>
    <xf numFmtId="0" fontId="12" fillId="0" borderId="0" xfId="0" applyFont="1" applyAlignment="1">
      <alignment horizontal="left" vertical="center"/>
    </xf>
    <xf numFmtId="0" fontId="15" fillId="33" borderId="20" xfId="0" applyFont="1" applyFill="1" applyBorder="1" applyAlignment="1" applyProtection="1">
      <alignment horizontal="center" vertical="center"/>
      <protection locked="0"/>
    </xf>
    <xf numFmtId="0" fontId="24" fillId="0" borderId="23" xfId="0" applyFont="1" applyBorder="1" applyAlignment="1">
      <alignment horizontal="left" vertical="center"/>
    </xf>
    <xf numFmtId="0" fontId="24" fillId="0" borderId="25" xfId="0" applyFont="1" applyBorder="1" applyAlignment="1">
      <alignment horizontal="left" vertical="center"/>
    </xf>
    <xf numFmtId="49" fontId="24" fillId="0" borderId="23" xfId="0" applyNumberFormat="1" applyFont="1" applyBorder="1" applyAlignment="1">
      <alignment horizontal="left" vertical="center"/>
    </xf>
    <xf numFmtId="2" fontId="24" fillId="0" borderId="25" xfId="0" applyNumberFormat="1" applyFont="1" applyBorder="1" applyAlignment="1">
      <alignment horizontal="left" vertical="center"/>
    </xf>
    <xf numFmtId="9" fontId="24" fillId="0" borderId="25" xfId="0" applyNumberFormat="1" applyFont="1" applyBorder="1" applyAlignment="1">
      <alignment horizontal="left" vertical="center"/>
    </xf>
    <xf numFmtId="166" fontId="24" fillId="0" borderId="25" xfId="0" applyNumberFormat="1" applyFont="1" applyBorder="1" applyAlignment="1">
      <alignment horizontal="left" vertical="center"/>
    </xf>
    <xf numFmtId="0" fontId="65" fillId="0" borderId="25" xfId="0" applyFont="1" applyBorder="1" applyAlignment="1">
      <alignment horizontal="left" vertical="center"/>
    </xf>
    <xf numFmtId="0" fontId="64" fillId="34" borderId="23" xfId="0" applyFont="1" applyFill="1" applyBorder="1"/>
    <xf numFmtId="0" fontId="64" fillId="34" borderId="25" xfId="0" applyFont="1" applyFill="1" applyBorder="1"/>
    <xf numFmtId="0" fontId="64" fillId="34" borderId="26" xfId="0" applyFont="1" applyFill="1" applyBorder="1" applyAlignment="1">
      <alignment horizontal="center" vertical="center"/>
    </xf>
    <xf numFmtId="0" fontId="64" fillId="34" borderId="18" xfId="0" applyFont="1" applyFill="1" applyBorder="1" applyAlignment="1">
      <alignment horizontal="center" vertical="center"/>
    </xf>
    <xf numFmtId="0" fontId="64" fillId="34" borderId="26" xfId="0" applyFont="1" applyFill="1" applyBorder="1" applyAlignment="1">
      <alignment horizontal="center"/>
    </xf>
    <xf numFmtId="0" fontId="64" fillId="34" borderId="25" xfId="0" applyFont="1" applyFill="1" applyBorder="1" applyAlignment="1">
      <alignment horizontal="left"/>
    </xf>
    <xf numFmtId="0" fontId="64" fillId="34" borderId="18" xfId="0" applyFont="1" applyFill="1" applyBorder="1"/>
    <xf numFmtId="166" fontId="64" fillId="34" borderId="26" xfId="428" applyNumberFormat="1" applyFont="1" applyFill="1" applyBorder="1" applyAlignment="1" applyProtection="1">
      <alignment horizontal="center" vertical="center"/>
    </xf>
    <xf numFmtId="166" fontId="64" fillId="34" borderId="18" xfId="428" applyNumberFormat="1" applyFont="1" applyFill="1" applyBorder="1" applyAlignment="1" applyProtection="1">
      <alignment horizontal="center" vertical="center"/>
    </xf>
    <xf numFmtId="166" fontId="64" fillId="34" borderId="18" xfId="0" applyNumberFormat="1" applyFont="1" applyFill="1" applyBorder="1" applyAlignment="1">
      <alignment horizontal="center" vertical="center"/>
    </xf>
    <xf numFmtId="9" fontId="14" fillId="34" borderId="18" xfId="437" applyFont="1" applyFill="1" applyBorder="1" applyAlignment="1" applyProtection="1">
      <alignment horizontal="center" vertical="center"/>
    </xf>
    <xf numFmtId="0" fontId="12" fillId="0" borderId="18" xfId="0" applyFont="1" applyBorder="1" applyAlignment="1">
      <alignment horizontal="left" vertical="center"/>
    </xf>
    <xf numFmtId="0" fontId="62" fillId="0" borderId="0" xfId="0" applyFont="1" applyAlignment="1">
      <alignment vertical="center" wrapText="1"/>
    </xf>
    <xf numFmtId="0" fontId="6" fillId="0" borderId="18" xfId="0" applyFont="1" applyBorder="1" applyAlignment="1">
      <alignment vertical="center"/>
    </xf>
    <xf numFmtId="0" fontId="15" fillId="33" borderId="28" xfId="0" applyFont="1" applyFill="1" applyBorder="1" applyAlignment="1" applyProtection="1">
      <alignment horizontal="center" vertical="center"/>
      <protection locked="0"/>
    </xf>
    <xf numFmtId="0" fontId="15" fillId="33" borderId="33" xfId="0" applyFont="1" applyFill="1" applyBorder="1" applyAlignment="1" applyProtection="1">
      <alignment horizontal="center" vertical="center"/>
      <protection locked="0"/>
    </xf>
    <xf numFmtId="0" fontId="15" fillId="0" borderId="20" xfId="0" applyFont="1" applyBorder="1" applyAlignment="1">
      <alignment horizontal="center" vertical="center"/>
    </xf>
    <xf numFmtId="0" fontId="15" fillId="0" borderId="35" xfId="0" applyFont="1" applyBorder="1" applyAlignment="1">
      <alignment horizontal="center" vertical="center"/>
    </xf>
    <xf numFmtId="0" fontId="20" fillId="27" borderId="18" xfId="0" applyFont="1" applyFill="1" applyBorder="1" applyAlignment="1">
      <alignment horizontal="center" vertical="center"/>
    </xf>
    <xf numFmtId="0" fontId="66" fillId="0" borderId="0" xfId="0" applyFont="1" applyAlignment="1">
      <alignment horizontal="right"/>
    </xf>
    <xf numFmtId="0" fontId="0" fillId="0" borderId="0" xfId="0" applyAlignment="1">
      <alignment horizontal="left" vertical="center"/>
    </xf>
    <xf numFmtId="0" fontId="63" fillId="0" borderId="18" xfId="0" applyFont="1" applyBorder="1" applyAlignment="1">
      <alignment horizontal="left" vertical="center"/>
    </xf>
    <xf numFmtId="0" fontId="63" fillId="0" borderId="0" xfId="0" applyFont="1" applyAlignment="1">
      <alignment horizontal="left" vertical="center"/>
    </xf>
    <xf numFmtId="165" fontId="63" fillId="34" borderId="18" xfId="0" applyNumberFormat="1" applyFont="1" applyFill="1" applyBorder="1" applyAlignment="1">
      <alignment horizontal="center" vertical="center"/>
    </xf>
    <xf numFmtId="0" fontId="27" fillId="0" borderId="18" xfId="0" applyFont="1" applyBorder="1" applyAlignment="1">
      <alignment horizontal="left" vertical="center"/>
    </xf>
    <xf numFmtId="0" fontId="27" fillId="0" borderId="0" xfId="0" applyFont="1" applyAlignment="1">
      <alignment horizontal="left" vertical="center"/>
    </xf>
    <xf numFmtId="0" fontId="63" fillId="0" borderId="0" xfId="0" applyFont="1" applyAlignment="1">
      <alignment horizontal="center" vertical="center"/>
    </xf>
    <xf numFmtId="49" fontId="63" fillId="0" borderId="18" xfId="0" applyNumberFormat="1" applyFont="1" applyBorder="1" applyAlignment="1">
      <alignment horizontal="center" vertical="center"/>
    </xf>
    <xf numFmtId="0" fontId="63" fillId="27" borderId="18" xfId="0" applyFont="1" applyFill="1" applyBorder="1" applyAlignment="1">
      <alignment horizontal="left" vertical="center"/>
    </xf>
    <xf numFmtId="0" fontId="0" fillId="27" borderId="0" xfId="0" applyFill="1"/>
    <xf numFmtId="0" fontId="20" fillId="28" borderId="19" xfId="0" applyFont="1" applyFill="1" applyBorder="1" applyAlignment="1">
      <alignment horizontal="center" vertical="center"/>
    </xf>
    <xf numFmtId="0" fontId="64" fillId="0" borderId="18" xfId="0" applyFont="1" applyBorder="1" applyAlignment="1">
      <alignment horizontal="left" vertical="center"/>
    </xf>
    <xf numFmtId="0" fontId="6" fillId="0" borderId="18" xfId="0" applyFont="1" applyBorder="1" applyAlignment="1">
      <alignment horizontal="center" vertical="center"/>
    </xf>
    <xf numFmtId="14" fontId="64" fillId="0" borderId="18" xfId="0" applyNumberFormat="1" applyFont="1" applyBorder="1" applyAlignment="1">
      <alignment horizontal="left" vertical="center"/>
    </xf>
    <xf numFmtId="0" fontId="7" fillId="0" borderId="18" xfId="0" applyFont="1" applyBorder="1" applyAlignment="1">
      <alignment horizontal="center" wrapText="1"/>
    </xf>
    <xf numFmtId="0" fontId="63" fillId="32" borderId="24" xfId="0" applyFont="1" applyFill="1" applyBorder="1" applyAlignment="1">
      <alignment horizontal="center" vertical="center"/>
    </xf>
    <xf numFmtId="0" fontId="12" fillId="31" borderId="21" xfId="0" applyFont="1" applyFill="1" applyBorder="1" applyAlignment="1">
      <alignment horizontal="center" vertical="center" wrapText="1"/>
    </xf>
    <xf numFmtId="0" fontId="56" fillId="0" borderId="0" xfId="0" applyFont="1" applyAlignment="1">
      <alignment horizontal="left" vertical="top" wrapText="1"/>
    </xf>
    <xf numFmtId="0" fontId="12" fillId="0" borderId="18" xfId="0" applyFont="1" applyBorder="1" applyAlignment="1">
      <alignment horizontal="center" vertical="center"/>
    </xf>
    <xf numFmtId="164" fontId="24" fillId="0" borderId="25" xfId="0" applyNumberFormat="1" applyFont="1" applyBorder="1" applyAlignment="1">
      <alignment horizontal="left" vertical="center"/>
    </xf>
    <xf numFmtId="14" fontId="63" fillId="0" borderId="18" xfId="0" applyNumberFormat="1" applyFont="1" applyBorder="1" applyAlignment="1">
      <alignment horizontal="left" vertical="center"/>
    </xf>
    <xf numFmtId="0" fontId="58" fillId="0" borderId="0" xfId="0" applyFont="1" applyAlignment="1">
      <alignment horizontal="left" vertical="center"/>
    </xf>
    <xf numFmtId="1" fontId="63" fillId="0" borderId="18" xfId="0" applyNumberFormat="1" applyFont="1" applyBorder="1" applyAlignment="1">
      <alignment horizontal="center" vertical="center"/>
    </xf>
    <xf numFmtId="1" fontId="63" fillId="27" borderId="18" xfId="0" applyNumberFormat="1" applyFont="1" applyFill="1" applyBorder="1" applyAlignment="1">
      <alignment horizontal="center" vertical="center"/>
    </xf>
    <xf numFmtId="1" fontId="63" fillId="34" borderId="18" xfId="0" applyNumberFormat="1" applyFont="1" applyFill="1" applyBorder="1" applyAlignment="1">
      <alignment horizontal="center" vertical="center"/>
    </xf>
    <xf numFmtId="0" fontId="9" fillId="37" borderId="0" xfId="516" applyFont="1" applyFill="1" applyAlignment="1">
      <alignment horizontal="left" vertical="center"/>
    </xf>
    <xf numFmtId="0" fontId="12" fillId="0" borderId="23" xfId="0" applyFont="1" applyBorder="1" applyAlignment="1">
      <alignment horizontal="center" vertical="center" wrapText="1"/>
    </xf>
    <xf numFmtId="0" fontId="15" fillId="0" borderId="28" xfId="0" applyFont="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center" vertical="top" wrapText="1"/>
    </xf>
    <xf numFmtId="0" fontId="15" fillId="0" borderId="0" xfId="0" applyFont="1" applyAlignment="1">
      <alignment horizontal="center" vertical="center"/>
    </xf>
    <xf numFmtId="0" fontId="15" fillId="0" borderId="0" xfId="0" applyFont="1" applyAlignment="1">
      <alignment horizontal="center" vertical="center" wrapText="1"/>
    </xf>
    <xf numFmtId="0" fontId="19" fillId="0" borderId="0" xfId="0" applyFont="1" applyAlignment="1">
      <alignment horizontal="center"/>
    </xf>
    <xf numFmtId="0" fontId="12" fillId="0" borderId="23" xfId="0" applyFont="1" applyBorder="1" applyAlignment="1">
      <alignment horizontal="center" vertical="center"/>
    </xf>
    <xf numFmtId="0" fontId="15" fillId="0" borderId="37" xfId="0" applyFont="1" applyBorder="1" applyAlignment="1">
      <alignment horizontal="center" textRotation="90" wrapText="1"/>
    </xf>
    <xf numFmtId="0" fontId="15" fillId="0" borderId="38" xfId="0" applyFont="1" applyBorder="1" applyAlignment="1">
      <alignment textRotation="90" wrapText="1"/>
    </xf>
    <xf numFmtId="0" fontId="9" fillId="0" borderId="39" xfId="0" applyFont="1" applyBorder="1" applyAlignment="1">
      <alignment horizontal="center" vertical="center" wrapText="1"/>
    </xf>
    <xf numFmtId="0" fontId="15" fillId="0" borderId="40" xfId="0" applyFont="1" applyBorder="1" applyAlignment="1">
      <alignment horizontal="center" wrapText="1"/>
    </xf>
    <xf numFmtId="0" fontId="15" fillId="0" borderId="41" xfId="0" applyFont="1" applyBorder="1" applyAlignment="1">
      <alignment horizontal="center" vertical="center" wrapText="1"/>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67" fillId="0" borderId="48" xfId="0" applyFont="1" applyBorder="1" applyAlignment="1">
      <alignment horizontal="left" vertical="center" wrapText="1"/>
    </xf>
    <xf numFmtId="0" fontId="12" fillId="0" borderId="48" xfId="0" applyFont="1" applyBorder="1" applyAlignment="1">
      <alignment horizontal="left" vertical="center" wrapText="1"/>
    </xf>
    <xf numFmtId="0" fontId="12" fillId="0" borderId="48" xfId="0" applyFont="1" applyBorder="1" applyAlignment="1">
      <alignment horizontal="left" vertical="center"/>
    </xf>
    <xf numFmtId="0" fontId="67" fillId="0" borderId="48" xfId="0" applyFont="1" applyBorder="1" applyAlignment="1">
      <alignment horizontal="left" vertical="center"/>
    </xf>
    <xf numFmtId="0" fontId="24" fillId="0" borderId="48" xfId="0" applyFont="1" applyBorder="1" applyAlignment="1">
      <alignment horizontal="left" vertical="center"/>
    </xf>
    <xf numFmtId="10" fontId="15" fillId="33" borderId="41" xfId="0" applyNumberFormat="1" applyFont="1" applyFill="1" applyBorder="1" applyAlignment="1" applyProtection="1">
      <alignment horizontal="center" vertical="center"/>
      <protection locked="0"/>
    </xf>
    <xf numFmtId="0" fontId="12" fillId="0" borderId="0" xfId="0" applyFont="1" applyAlignment="1">
      <alignment horizontal="left" wrapText="1"/>
    </xf>
    <xf numFmtId="9" fontId="20" fillId="27" borderId="18" xfId="0" applyNumberFormat="1" applyFont="1" applyFill="1" applyBorder="1" applyAlignment="1">
      <alignment horizontal="center" vertical="center"/>
    </xf>
    <xf numFmtId="9" fontId="20" fillId="0" borderId="18" xfId="0" applyNumberFormat="1" applyFont="1" applyBorder="1" applyAlignment="1">
      <alignment horizontal="center" vertical="center"/>
    </xf>
    <xf numFmtId="0" fontId="14" fillId="0" borderId="25" xfId="0" applyFont="1" applyBorder="1"/>
    <xf numFmtId="0" fontId="7" fillId="0" borderId="18" xfId="0" applyFont="1" applyBorder="1" applyAlignment="1">
      <alignment horizontal="center" vertical="center" wrapText="1"/>
    </xf>
    <xf numFmtId="0" fontId="20" fillId="0" borderId="18" xfId="0" applyFont="1" applyBorder="1" applyAlignment="1">
      <alignment horizontal="left" vertical="center"/>
    </xf>
    <xf numFmtId="0" fontId="77" fillId="0" borderId="18" xfId="0" applyFont="1" applyBorder="1" applyAlignment="1">
      <alignment horizontal="center" vertical="center"/>
    </xf>
    <xf numFmtId="0" fontId="0" fillId="0" borderId="18" xfId="0" applyBorder="1" applyAlignment="1">
      <alignment horizontal="left" vertical="center"/>
    </xf>
    <xf numFmtId="0" fontId="16" fillId="0" borderId="18" xfId="0" applyFont="1" applyBorder="1" applyAlignment="1">
      <alignment horizontal="left" vertical="center"/>
    </xf>
    <xf numFmtId="0" fontId="16" fillId="0" borderId="0" xfId="0" applyFont="1" applyAlignment="1">
      <alignment wrapText="1"/>
    </xf>
    <xf numFmtId="0" fontId="14" fillId="0" borderId="0" xfId="0" applyFont="1" applyAlignment="1">
      <alignment wrapText="1"/>
    </xf>
    <xf numFmtId="0" fontId="17" fillId="0" borderId="0" xfId="0" applyFont="1" applyAlignment="1">
      <alignment wrapText="1"/>
    </xf>
    <xf numFmtId="0" fontId="13" fillId="0" borderId="18" xfId="0" applyFont="1" applyBorder="1" applyAlignment="1">
      <alignment wrapText="1"/>
    </xf>
    <xf numFmtId="166" fontId="13" fillId="0" borderId="18" xfId="0" applyNumberFormat="1" applyFont="1" applyBorder="1" applyAlignment="1">
      <alignment horizontal="left" vertical="top" wrapText="1"/>
    </xf>
    <xf numFmtId="0" fontId="64" fillId="0" borderId="18" xfId="0" applyFont="1" applyBorder="1" applyAlignment="1">
      <alignment horizontal="center" wrapText="1"/>
    </xf>
    <xf numFmtId="166" fontId="64" fillId="0" borderId="18" xfId="0" applyNumberFormat="1" applyFont="1" applyBorder="1" applyAlignment="1">
      <alignment horizontal="center" wrapText="1"/>
    </xf>
    <xf numFmtId="166" fontId="64" fillId="0" borderId="18" xfId="428" applyNumberFormat="1" applyFont="1" applyBorder="1" applyAlignment="1" applyProtection="1">
      <alignment horizontal="center" wrapText="1"/>
    </xf>
    <xf numFmtId="9" fontId="64" fillId="0" borderId="18" xfId="0" applyNumberFormat="1" applyFont="1" applyBorder="1" applyAlignment="1">
      <alignment horizontal="center" wrapText="1"/>
    </xf>
    <xf numFmtId="164" fontId="64" fillId="0" borderId="18" xfId="0" applyNumberFormat="1" applyFont="1" applyBorder="1" applyAlignment="1">
      <alignment horizontal="center" wrapText="1"/>
    </xf>
    <xf numFmtId="0" fontId="64" fillId="0" borderId="0" xfId="0" applyFont="1" applyAlignment="1">
      <alignment wrapText="1"/>
    </xf>
    <xf numFmtId="0" fontId="64" fillId="34" borderId="18" xfId="0" applyFont="1" applyFill="1" applyBorder="1" applyAlignment="1">
      <alignment horizontal="center" vertical="center" wrapText="1"/>
    </xf>
    <xf numFmtId="166" fontId="64" fillId="34" borderId="18" xfId="0" applyNumberFormat="1" applyFont="1" applyFill="1" applyBorder="1" applyAlignment="1">
      <alignment horizontal="center" vertical="center" wrapText="1"/>
    </xf>
    <xf numFmtId="9" fontId="14" fillId="34" borderId="18" xfId="437" applyFont="1" applyFill="1" applyBorder="1" applyAlignment="1" applyProtection="1">
      <alignment horizontal="center" vertical="center" wrapText="1"/>
    </xf>
    <xf numFmtId="0" fontId="64" fillId="0" borderId="0" xfId="0" applyFont="1" applyAlignment="1">
      <alignment horizontal="center" vertical="center" wrapText="1"/>
    </xf>
    <xf numFmtId="0" fontId="64" fillId="0" borderId="26" xfId="0" applyFont="1" applyBorder="1" applyAlignment="1">
      <alignment wrapText="1"/>
    </xf>
    <xf numFmtId="0" fontId="64" fillId="0" borderId="26" xfId="0" applyFont="1" applyBorder="1"/>
    <xf numFmtId="0" fontId="78" fillId="0" borderId="18" xfId="0" applyFont="1" applyBorder="1" applyAlignment="1">
      <alignment horizontal="center" vertical="center"/>
    </xf>
    <xf numFmtId="0" fontId="12" fillId="0" borderId="50" xfId="0" applyFont="1" applyBorder="1" applyAlignment="1">
      <alignment horizontal="center" vertical="center" wrapText="1"/>
    </xf>
    <xf numFmtId="0" fontId="78" fillId="0" borderId="50" xfId="0" applyFont="1" applyBorder="1" applyAlignment="1">
      <alignment horizontal="center" vertical="center"/>
    </xf>
    <xf numFmtId="0" fontId="78" fillId="0" borderId="51" xfId="0" applyFont="1" applyBorder="1" applyAlignment="1">
      <alignment horizontal="center" vertical="center"/>
    </xf>
    <xf numFmtId="0" fontId="78" fillId="0" borderId="31" xfId="0" applyFont="1" applyBorder="1" applyAlignment="1">
      <alignment horizontal="center" vertical="center"/>
    </xf>
    <xf numFmtId="0" fontId="78" fillId="0" borderId="0" xfId="0" applyFont="1" applyAlignment="1">
      <alignment horizontal="center" vertical="center"/>
    </xf>
    <xf numFmtId="0" fontId="6" fillId="0" borderId="50" xfId="0" applyFont="1" applyBorder="1" applyAlignment="1">
      <alignment horizontal="center" vertical="center" wrapText="1"/>
    </xf>
    <xf numFmtId="0" fontId="78" fillId="0" borderId="31" xfId="0" applyFont="1" applyBorder="1" applyAlignment="1">
      <alignment horizontal="center" vertical="center" wrapText="1"/>
    </xf>
    <xf numFmtId="0" fontId="0" fillId="0" borderId="0" xfId="0" applyAlignment="1">
      <alignment horizontal="left"/>
    </xf>
    <xf numFmtId="0" fontId="77" fillId="0" borderId="18" xfId="0" applyFont="1" applyBorder="1" applyAlignment="1">
      <alignment horizontal="center" vertical="center" wrapText="1"/>
    </xf>
    <xf numFmtId="0" fontId="79" fillId="0" borderId="0" xfId="0" applyFont="1" applyAlignment="1">
      <alignment vertical="center" wrapText="1"/>
    </xf>
    <xf numFmtId="0" fontId="79" fillId="0" borderId="0" xfId="0" applyFont="1" applyAlignment="1">
      <alignment horizontal="center" vertical="center"/>
    </xf>
    <xf numFmtId="0" fontId="79" fillId="0" borderId="0" xfId="0" applyFont="1" applyAlignment="1">
      <alignment vertical="center"/>
    </xf>
    <xf numFmtId="0" fontId="0" fillId="0" borderId="0" xfId="0" applyAlignment="1">
      <alignment horizontal="center" vertical="top"/>
    </xf>
    <xf numFmtId="0" fontId="71" fillId="0" borderId="0" xfId="0" applyFont="1" applyAlignment="1">
      <alignment horizontal="center" vertical="center"/>
    </xf>
    <xf numFmtId="0" fontId="0" fillId="0" borderId="0" xfId="0" applyAlignment="1">
      <alignment vertical="top" wrapText="1"/>
    </xf>
    <xf numFmtId="0" fontId="12" fillId="0" borderId="52" xfId="0" applyFont="1" applyBorder="1" applyAlignment="1">
      <alignment horizontal="center" vertical="center" wrapText="1"/>
    </xf>
    <xf numFmtId="0" fontId="12" fillId="0" borderId="26" xfId="0" applyFont="1" applyBorder="1" applyAlignment="1">
      <alignment horizontal="center" vertical="center" wrapText="1"/>
    </xf>
    <xf numFmtId="0" fontId="6" fillId="0" borderId="53" xfId="0" applyFont="1" applyBorder="1" applyAlignment="1">
      <alignment horizontal="center" vertical="center"/>
    </xf>
    <xf numFmtId="0" fontId="14" fillId="0" borderId="0" xfId="0" applyFont="1" applyAlignment="1">
      <alignment horizontal="left" vertical="center"/>
    </xf>
    <xf numFmtId="0" fontId="12" fillId="0" borderId="0" xfId="0" applyFont="1" applyAlignment="1">
      <alignment horizontal="center" vertical="top" wrapText="1"/>
    </xf>
    <xf numFmtId="0" fontId="12" fillId="0" borderId="0" xfId="0" applyFont="1" applyAlignment="1">
      <alignment horizontal="center" vertical="center" wrapText="1"/>
    </xf>
    <xf numFmtId="0" fontId="6" fillId="0" borderId="0" xfId="0" applyFont="1" applyAlignment="1">
      <alignment horizontal="left" vertical="center"/>
    </xf>
    <xf numFmtId="0" fontId="12" fillId="0" borderId="54"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59" xfId="0" applyFont="1" applyBorder="1" applyAlignment="1">
      <alignment horizontal="center" vertical="center" wrapText="1"/>
    </xf>
    <xf numFmtId="0" fontId="78" fillId="38" borderId="29" xfId="0" applyFont="1" applyFill="1" applyBorder="1" applyAlignment="1">
      <alignment horizontal="center" vertical="center"/>
    </xf>
    <xf numFmtId="0" fontId="78" fillId="38" borderId="28" xfId="0" applyFont="1" applyFill="1" applyBorder="1" applyAlignment="1">
      <alignment horizontal="center" vertical="center"/>
    </xf>
    <xf numFmtId="0" fontId="78" fillId="28" borderId="20" xfId="0" applyFont="1" applyFill="1" applyBorder="1" applyAlignment="1">
      <alignment horizontal="center" vertical="center" wrapText="1"/>
    </xf>
    <xf numFmtId="0" fontId="78" fillId="29" borderId="20" xfId="0" applyFont="1" applyFill="1" applyBorder="1" applyAlignment="1">
      <alignment horizontal="center" vertical="center" wrapText="1"/>
    </xf>
    <xf numFmtId="0" fontId="78" fillId="29" borderId="28" xfId="0" applyFont="1" applyFill="1" applyBorder="1" applyAlignment="1">
      <alignment horizontal="center" vertical="center"/>
    </xf>
    <xf numFmtId="0" fontId="78" fillId="29" borderId="29" xfId="0" applyFont="1" applyFill="1" applyBorder="1" applyAlignment="1">
      <alignment horizontal="center" vertical="center"/>
    </xf>
    <xf numFmtId="0" fontId="12" fillId="38" borderId="28" xfId="0" applyFont="1" applyFill="1" applyBorder="1" applyAlignment="1">
      <alignment horizontal="center" vertical="center" wrapText="1"/>
    </xf>
    <xf numFmtId="0" fontId="12" fillId="38" borderId="34" xfId="0" applyFont="1" applyFill="1" applyBorder="1" applyAlignment="1">
      <alignment horizontal="center" vertical="center" wrapText="1"/>
    </xf>
    <xf numFmtId="0" fontId="78" fillId="38" borderId="34" xfId="0" applyFont="1" applyFill="1" applyBorder="1" applyAlignment="1">
      <alignment horizontal="center" vertical="center"/>
    </xf>
    <xf numFmtId="0" fontId="6" fillId="0" borderId="60" xfId="0" quotePrefix="1" applyFont="1" applyBorder="1" applyAlignment="1">
      <alignment horizontal="left" vertical="center" wrapText="1"/>
    </xf>
    <xf numFmtId="0" fontId="6" fillId="0" borderId="23" xfId="0" quotePrefix="1" applyFont="1" applyBorder="1" applyAlignment="1">
      <alignment horizontal="left" vertical="center" wrapText="1"/>
    </xf>
    <xf numFmtId="0" fontId="78" fillId="0" borderId="60" xfId="0" applyFont="1" applyBorder="1" applyAlignment="1">
      <alignment horizontal="left" vertical="center"/>
    </xf>
    <xf numFmtId="0" fontId="78" fillId="0" borderId="23" xfId="0" applyFont="1" applyBorder="1" applyAlignment="1">
      <alignment horizontal="left" vertical="center"/>
    </xf>
    <xf numFmtId="0" fontId="78" fillId="0" borderId="61" xfId="0" applyFont="1" applyBorder="1" applyAlignment="1">
      <alignment horizontal="left" vertical="center"/>
    </xf>
    <xf numFmtId="0" fontId="6" fillId="0" borderId="60" xfId="0" applyFont="1" applyBorder="1" applyAlignment="1">
      <alignment horizontal="left" vertical="center" wrapText="1"/>
    </xf>
    <xf numFmtId="0" fontId="6" fillId="0" borderId="23" xfId="0" applyFont="1" applyBorder="1" applyAlignment="1">
      <alignment horizontal="left" vertical="center" wrapText="1"/>
    </xf>
    <xf numFmtId="0" fontId="24" fillId="0" borderId="0" xfId="0" applyFont="1" applyAlignment="1">
      <alignment horizontal="left" vertical="center"/>
    </xf>
    <xf numFmtId="0" fontId="14" fillId="0" borderId="18" xfId="0" applyFont="1" applyBorder="1" applyAlignment="1">
      <alignment wrapText="1"/>
    </xf>
    <xf numFmtId="0" fontId="71" fillId="0" borderId="18" xfId="0" applyFont="1" applyBorder="1" applyAlignment="1">
      <alignment horizontal="center" vertical="center"/>
    </xf>
    <xf numFmtId="0" fontId="79" fillId="0" borderId="18" xfId="0" applyFont="1" applyBorder="1" applyAlignment="1">
      <alignment horizontal="center" vertical="center" wrapText="1"/>
    </xf>
    <xf numFmtId="0" fontId="79" fillId="0" borderId="18" xfId="0" applyFont="1" applyBorder="1" applyAlignment="1">
      <alignment horizontal="left" vertical="center" wrapText="1"/>
    </xf>
    <xf numFmtId="0" fontId="79" fillId="0" borderId="18" xfId="0" applyFont="1" applyBorder="1" applyAlignment="1">
      <alignment horizontal="left" vertical="center"/>
    </xf>
    <xf numFmtId="0" fontId="0" fillId="0" borderId="0" xfId="0" applyAlignment="1">
      <alignment vertical="center"/>
    </xf>
    <xf numFmtId="0" fontId="6" fillId="0" borderId="55" xfId="0" quotePrefix="1" applyFont="1" applyBorder="1" applyAlignment="1">
      <alignment horizontal="center" vertical="center" wrapText="1"/>
    </xf>
    <xf numFmtId="0" fontId="6" fillId="0" borderId="57" xfId="0" quotePrefix="1" applyFont="1" applyBorder="1" applyAlignment="1">
      <alignment horizontal="center" vertical="center" wrapText="1"/>
    </xf>
    <xf numFmtId="0" fontId="6" fillId="0" borderId="47" xfId="0" quotePrefix="1" applyFont="1" applyBorder="1" applyAlignment="1">
      <alignment horizontal="center" vertical="center" wrapText="1"/>
    </xf>
    <xf numFmtId="0" fontId="12" fillId="0" borderId="64" xfId="0" applyFont="1" applyBorder="1" applyAlignment="1">
      <alignment horizontal="center" vertical="center" wrapText="1"/>
    </xf>
    <xf numFmtId="0" fontId="78" fillId="0" borderId="24" xfId="0" applyFont="1" applyBorder="1" applyAlignment="1">
      <alignment horizontal="center" vertical="center"/>
    </xf>
    <xf numFmtId="0" fontId="6" fillId="0" borderId="24" xfId="0" applyFont="1" applyBorder="1" applyAlignment="1">
      <alignment horizontal="center" vertical="center" wrapText="1"/>
    </xf>
    <xf numFmtId="0" fontId="78" fillId="0" borderId="21" xfId="0" applyFont="1" applyBorder="1" applyAlignment="1">
      <alignment horizontal="left" vertical="center"/>
    </xf>
    <xf numFmtId="0" fontId="6" fillId="0" borderId="65" xfId="0" quotePrefix="1" applyFont="1" applyBorder="1" applyAlignment="1">
      <alignment horizontal="center" vertical="center" wrapText="1"/>
    </xf>
    <xf numFmtId="0" fontId="20" fillId="0" borderId="18" xfId="0" applyFont="1" applyBorder="1" applyAlignment="1">
      <alignment horizontal="left" vertical="center" wrapText="1"/>
    </xf>
    <xf numFmtId="0" fontId="0" fillId="0" borderId="18" xfId="0" applyBorder="1" applyAlignment="1">
      <alignment horizontal="left" vertical="center" wrapText="1"/>
    </xf>
    <xf numFmtId="4" fontId="6" fillId="0" borderId="18" xfId="0" applyNumberFormat="1" applyFont="1" applyBorder="1" applyAlignment="1">
      <alignment horizontal="center" vertical="center" wrapText="1"/>
    </xf>
    <xf numFmtId="0" fontId="14" fillId="38" borderId="18" xfId="0" applyFont="1" applyFill="1" applyBorder="1" applyAlignment="1">
      <alignment horizontal="right"/>
    </xf>
    <xf numFmtId="0" fontId="80" fillId="38" borderId="18" xfId="0" applyFont="1" applyFill="1" applyBorder="1" applyAlignment="1">
      <alignment horizontal="center" vertical="center"/>
    </xf>
    <xf numFmtId="0" fontId="14" fillId="38" borderId="18" xfId="0" applyFont="1" applyFill="1" applyBorder="1" applyAlignment="1">
      <alignment horizontal="right" vertical="center"/>
    </xf>
    <xf numFmtId="0" fontId="14" fillId="38" borderId="18" xfId="0" applyFont="1" applyFill="1" applyBorder="1" applyAlignment="1">
      <alignment horizontal="center" vertical="center"/>
    </xf>
    <xf numFmtId="0" fontId="14" fillId="31" borderId="18" xfId="0" applyFont="1" applyFill="1" applyBorder="1" applyAlignment="1">
      <alignment horizontal="right" vertical="center"/>
    </xf>
    <xf numFmtId="0" fontId="14" fillId="31" borderId="18" xfId="0" applyFont="1" applyFill="1" applyBorder="1" applyAlignment="1">
      <alignment horizontal="center" vertical="center"/>
    </xf>
    <xf numFmtId="0" fontId="14" fillId="28" borderId="18" xfId="0" applyFont="1" applyFill="1" applyBorder="1" applyAlignment="1">
      <alignment horizontal="right" vertical="center"/>
    </xf>
    <xf numFmtId="0" fontId="14" fillId="28" borderId="18" xfId="0" applyFont="1" applyFill="1" applyBorder="1" applyAlignment="1">
      <alignment horizontal="center" vertical="center"/>
    </xf>
    <xf numFmtId="0" fontId="63" fillId="31" borderId="19" xfId="0" applyFont="1" applyFill="1" applyBorder="1" applyAlignment="1">
      <alignment horizontal="center" vertical="center"/>
    </xf>
    <xf numFmtId="0" fontId="12" fillId="0" borderId="18" xfId="0" quotePrefix="1" applyFont="1" applyBorder="1" applyAlignment="1">
      <alignment horizontal="center" vertical="center"/>
    </xf>
    <xf numFmtId="0" fontId="81" fillId="0" borderId="0" xfId="0" applyFont="1" applyAlignment="1">
      <alignment horizontal="center" vertical="center"/>
    </xf>
    <xf numFmtId="0" fontId="12" fillId="0" borderId="24" xfId="0" applyFont="1" applyBorder="1" applyAlignment="1">
      <alignment horizontal="center" vertical="center"/>
    </xf>
    <xf numFmtId="0" fontId="12" fillId="0" borderId="24" xfId="0" applyFont="1" applyBorder="1" applyAlignment="1">
      <alignment horizontal="left" vertical="center"/>
    </xf>
    <xf numFmtId="14" fontId="12" fillId="0" borderId="24" xfId="0" applyNumberFormat="1" applyFont="1" applyBorder="1" applyAlignment="1">
      <alignment horizontal="center" vertical="center"/>
    </xf>
    <xf numFmtId="14" fontId="12" fillId="0" borderId="18" xfId="0" applyNumberFormat="1" applyFont="1" applyBorder="1" applyAlignment="1">
      <alignment horizontal="center" vertical="center"/>
    </xf>
    <xf numFmtId="14" fontId="12" fillId="0" borderId="18" xfId="0" quotePrefix="1" applyNumberFormat="1" applyFont="1" applyBorder="1" applyAlignment="1">
      <alignment horizontal="center" vertical="center"/>
    </xf>
    <xf numFmtId="0" fontId="81" fillId="0" borderId="0" xfId="0" applyFont="1" applyAlignment="1">
      <alignment vertical="center"/>
    </xf>
    <xf numFmtId="0" fontId="78" fillId="0" borderId="18" xfId="0" applyFont="1" applyBorder="1" applyAlignment="1">
      <alignment vertical="center"/>
    </xf>
    <xf numFmtId="0" fontId="6" fillId="0" borderId="0" xfId="0" applyFont="1" applyAlignment="1">
      <alignment vertical="center"/>
    </xf>
    <xf numFmtId="0" fontId="15" fillId="0" borderId="0" xfId="0" applyFont="1" applyAlignment="1">
      <alignment vertical="center"/>
    </xf>
    <xf numFmtId="14" fontId="12" fillId="0" borderId="0" xfId="0" applyNumberFormat="1" applyFont="1" applyAlignment="1">
      <alignment vertical="center"/>
    </xf>
    <xf numFmtId="14" fontId="12" fillId="0" borderId="0" xfId="0" applyNumberFormat="1" applyFont="1" applyAlignment="1">
      <alignment horizontal="center" vertical="center"/>
    </xf>
    <xf numFmtId="0" fontId="27" fillId="38" borderId="20" xfId="0" applyFont="1" applyFill="1" applyBorder="1" applyAlignment="1">
      <alignment horizontal="center" vertical="center"/>
    </xf>
    <xf numFmtId="0" fontId="79" fillId="38" borderId="20" xfId="0" applyFont="1" applyFill="1" applyBorder="1" applyAlignment="1">
      <alignment horizontal="center" vertical="center"/>
    </xf>
    <xf numFmtId="14" fontId="79" fillId="38" borderId="20" xfId="0" applyNumberFormat="1" applyFont="1" applyFill="1" applyBorder="1" applyAlignment="1">
      <alignment horizontal="center" vertical="center"/>
    </xf>
    <xf numFmtId="0" fontId="78" fillId="0" borderId="0" xfId="0" applyFont="1" applyAlignment="1">
      <alignment vertical="center"/>
    </xf>
    <xf numFmtId="0" fontId="12" fillId="0" borderId="18" xfId="0" applyFont="1" applyBorder="1" applyAlignment="1">
      <alignment horizontal="left" vertical="center" wrapText="1"/>
    </xf>
    <xf numFmtId="10" fontId="24" fillId="27" borderId="20" xfId="428" applyNumberFormat="1" applyFont="1" applyFill="1" applyBorder="1" applyAlignment="1" applyProtection="1">
      <alignment horizontal="center" vertical="center" wrapText="1"/>
    </xf>
    <xf numFmtId="10" fontId="24" fillId="27" borderId="28" xfId="428" applyNumberFormat="1" applyFont="1" applyFill="1" applyBorder="1" applyAlignment="1" applyProtection="1">
      <alignment horizontal="center" vertical="center" wrapText="1"/>
    </xf>
    <xf numFmtId="0" fontId="12" fillId="0" borderId="21" xfId="0" applyFont="1" applyBorder="1" applyAlignment="1">
      <alignment horizontal="left" vertical="center" wrapText="1"/>
    </xf>
    <xf numFmtId="10" fontId="12" fillId="0" borderId="18" xfId="0" applyNumberFormat="1" applyFont="1" applyBorder="1" applyAlignment="1">
      <alignment horizontal="center" vertical="center" wrapText="1"/>
    </xf>
    <xf numFmtId="0" fontId="12" fillId="31" borderId="18" xfId="0" applyFont="1" applyFill="1" applyBorder="1" applyAlignment="1">
      <alignment horizontal="center" vertical="center" wrapText="1"/>
    </xf>
    <xf numFmtId="0" fontId="82" fillId="0" borderId="18" xfId="0" applyFont="1" applyBorder="1" applyAlignment="1">
      <alignment horizontal="center" vertical="center" wrapText="1"/>
    </xf>
    <xf numFmtId="0" fontId="78" fillId="0" borderId="0" xfId="0" applyFont="1" applyAlignment="1">
      <alignment vertical="center" wrapText="1"/>
    </xf>
    <xf numFmtId="0" fontId="82" fillId="0" borderId="0" xfId="0" applyFont="1" applyAlignment="1">
      <alignment horizontal="left" vertical="center"/>
    </xf>
    <xf numFmtId="0" fontId="82" fillId="39" borderId="18" xfId="0" applyFont="1" applyFill="1" applyBorder="1" applyAlignment="1">
      <alignment vertical="center"/>
    </xf>
    <xf numFmtId="9" fontId="12" fillId="0" borderId="18" xfId="0" applyNumberFormat="1" applyFont="1" applyBorder="1" applyAlignment="1">
      <alignment horizontal="center" vertical="center" wrapText="1"/>
    </xf>
    <xf numFmtId="0" fontId="82" fillId="0" borderId="22" xfId="0" applyFont="1" applyBorder="1" applyAlignment="1">
      <alignment horizontal="center" vertical="center" wrapText="1"/>
    </xf>
    <xf numFmtId="0" fontId="78" fillId="0" borderId="22" xfId="0" applyFont="1" applyBorder="1" applyAlignment="1">
      <alignment horizontal="center" vertical="center" wrapText="1"/>
    </xf>
    <xf numFmtId="0" fontId="3" fillId="0" borderId="0" xfId="516" applyFont="1" applyAlignment="1">
      <alignment vertical="center"/>
    </xf>
    <xf numFmtId="0" fontId="13" fillId="0" borderId="0" xfId="0" applyFont="1" applyAlignment="1">
      <alignment vertical="center"/>
    </xf>
    <xf numFmtId="0" fontId="22" fillId="0" borderId="0" xfId="0" applyFont="1" applyAlignment="1">
      <alignment vertical="center"/>
    </xf>
    <xf numFmtId="14" fontId="27" fillId="30" borderId="18" xfId="0" applyNumberFormat="1" applyFont="1" applyFill="1" applyBorder="1" applyAlignment="1">
      <alignment horizontal="center" vertical="center"/>
    </xf>
    <xf numFmtId="0" fontId="14" fillId="0" borderId="0" xfId="0" applyFont="1" applyAlignment="1">
      <alignment horizontal="center" vertical="center"/>
    </xf>
    <xf numFmtId="0" fontId="20" fillId="39" borderId="18" xfId="0" applyFont="1" applyFill="1" applyBorder="1" applyAlignment="1">
      <alignment horizontal="center" vertical="center"/>
    </xf>
    <xf numFmtId="9" fontId="12" fillId="0" borderId="0" xfId="0" applyNumberFormat="1" applyFont="1" applyAlignment="1">
      <alignment horizontal="center" vertical="center" wrapText="1"/>
    </xf>
    <xf numFmtId="0" fontId="0" fillId="39" borderId="0" xfId="0" applyFill="1" applyAlignment="1">
      <alignment horizontal="center" vertical="center"/>
    </xf>
    <xf numFmtId="10" fontId="12" fillId="0" borderId="0" xfId="0" applyNumberFormat="1" applyFont="1" applyAlignment="1">
      <alignment horizontal="center" vertical="center" wrapText="1"/>
    </xf>
    <xf numFmtId="0" fontId="20" fillId="0" borderId="0" xfId="0" applyFont="1" applyAlignment="1">
      <alignment horizontal="left"/>
    </xf>
    <xf numFmtId="10" fontId="20" fillId="0" borderId="20" xfId="0" applyNumberFormat="1" applyFont="1" applyBorder="1" applyAlignment="1">
      <alignment horizontal="center" vertical="center"/>
    </xf>
    <xf numFmtId="0" fontId="24" fillId="0" borderId="20" xfId="0" applyFont="1" applyBorder="1" applyAlignment="1">
      <alignment horizontal="center" vertical="center" wrapText="1"/>
    </xf>
    <xf numFmtId="2" fontId="63" fillId="0" borderId="18" xfId="0" applyNumberFormat="1" applyFont="1" applyBorder="1" applyAlignment="1">
      <alignment horizontal="center" vertical="center"/>
    </xf>
    <xf numFmtId="2" fontId="63" fillId="27" borderId="18" xfId="0" applyNumberFormat="1" applyFont="1" applyFill="1" applyBorder="1" applyAlignment="1">
      <alignment horizontal="center" vertical="center"/>
    </xf>
    <xf numFmtId="0" fontId="15" fillId="0" borderId="0" xfId="516" applyFont="1" applyAlignment="1">
      <alignment horizontal="left" vertical="center"/>
    </xf>
    <xf numFmtId="0" fontId="15" fillId="0" borderId="0" xfId="516" applyFont="1" applyAlignment="1">
      <alignment horizontal="left"/>
    </xf>
    <xf numFmtId="0" fontId="82" fillId="0" borderId="19" xfId="0" applyFont="1" applyBorder="1" applyAlignment="1">
      <alignment horizontal="center" vertical="center" wrapText="1"/>
    </xf>
    <xf numFmtId="166" fontId="64" fillId="0" borderId="18" xfId="0" applyNumberFormat="1" applyFont="1" applyBorder="1" applyAlignment="1">
      <alignment horizontal="center"/>
    </xf>
    <xf numFmtId="166" fontId="64" fillId="0" borderId="18" xfId="428" applyNumberFormat="1" applyFont="1" applyFill="1" applyBorder="1" applyAlignment="1" applyProtection="1">
      <alignment horizontal="center"/>
    </xf>
    <xf numFmtId="166" fontId="64" fillId="0" borderId="18" xfId="428" applyNumberFormat="1" applyFont="1" applyBorder="1" applyAlignment="1" applyProtection="1">
      <alignment horizontal="center"/>
    </xf>
    <xf numFmtId="0" fontId="12" fillId="0" borderId="50" xfId="0" applyFont="1" applyBorder="1" applyAlignment="1">
      <alignment horizontal="center" vertical="center"/>
    </xf>
    <xf numFmtId="0" fontId="53" fillId="0" borderId="0" xfId="0" applyFont="1"/>
    <xf numFmtId="0" fontId="84" fillId="0" borderId="0" xfId="0" applyFont="1"/>
    <xf numFmtId="0" fontId="82" fillId="0" borderId="26" xfId="0" applyFont="1" applyBorder="1" applyAlignment="1">
      <alignment vertical="center" wrapText="1"/>
    </xf>
    <xf numFmtId="0" fontId="82" fillId="0" borderId="23" xfId="0" applyFont="1" applyBorder="1" applyAlignment="1">
      <alignment horizontal="right" vertical="center" wrapText="1"/>
    </xf>
    <xf numFmtId="0" fontId="19" fillId="0" borderId="0" xfId="0" applyFont="1" applyAlignment="1">
      <alignment horizontal="left" vertical="center"/>
    </xf>
    <xf numFmtId="0" fontId="14" fillId="0" borderId="0" xfId="0" applyFont="1" applyAlignment="1">
      <alignment vertical="top"/>
    </xf>
    <xf numFmtId="0" fontId="12" fillId="72" borderId="18" xfId="0" applyFont="1" applyFill="1" applyBorder="1" applyAlignment="1">
      <alignment horizontal="left" vertical="center"/>
    </xf>
    <xf numFmtId="0" fontId="9" fillId="72" borderId="0" xfId="516" applyFont="1" applyFill="1" applyAlignment="1">
      <alignment horizontal="left" vertical="center"/>
    </xf>
    <xf numFmtId="0" fontId="6" fillId="0" borderId="20" xfId="0" applyFont="1" applyBorder="1" applyAlignment="1">
      <alignment vertical="center" wrapText="1"/>
    </xf>
    <xf numFmtId="10" fontId="7" fillId="27" borderId="20" xfId="428" applyNumberFormat="1" applyFont="1" applyFill="1" applyBorder="1" applyAlignment="1" applyProtection="1">
      <alignment horizontal="center" vertical="center" wrapText="1"/>
    </xf>
    <xf numFmtId="1" fontId="63" fillId="74" borderId="18" xfId="0" applyNumberFormat="1" applyFont="1" applyFill="1" applyBorder="1" applyAlignment="1">
      <alignment horizontal="center" vertical="center"/>
    </xf>
    <xf numFmtId="1" fontId="7" fillId="33" borderId="20" xfId="0" applyNumberFormat="1" applyFont="1" applyFill="1" applyBorder="1" applyAlignment="1" applyProtection="1">
      <alignment horizontal="center" vertical="center"/>
      <protection locked="0"/>
    </xf>
    <xf numFmtId="1" fontId="7" fillId="40" borderId="20" xfId="0" applyNumberFormat="1" applyFont="1" applyFill="1" applyBorder="1" applyAlignment="1" applyProtection="1">
      <alignment horizontal="center" vertical="center" wrapText="1"/>
      <protection locked="0"/>
    </xf>
    <xf numFmtId="0" fontId="20" fillId="74" borderId="18" xfId="0" applyFont="1" applyFill="1" applyBorder="1" applyAlignment="1">
      <alignment horizontal="center" vertical="center"/>
    </xf>
    <xf numFmtId="0" fontId="24" fillId="75" borderId="20" xfId="428" applyNumberFormat="1" applyFont="1" applyFill="1" applyBorder="1" applyAlignment="1" applyProtection="1">
      <alignment horizontal="center" vertical="center" wrapText="1"/>
      <protection locked="0"/>
    </xf>
    <xf numFmtId="0" fontId="14" fillId="73" borderId="25" xfId="0" applyFont="1" applyFill="1" applyBorder="1"/>
    <xf numFmtId="0" fontId="64" fillId="73" borderId="25" xfId="0" applyFont="1" applyFill="1" applyBorder="1"/>
    <xf numFmtId="0" fontId="14" fillId="73" borderId="25" xfId="0" applyFont="1" applyFill="1" applyBorder="1" applyAlignment="1">
      <alignment horizontal="left" vertical="center"/>
    </xf>
    <xf numFmtId="0" fontId="12" fillId="73" borderId="25" xfId="0" applyFont="1" applyFill="1" applyBorder="1" applyAlignment="1">
      <alignment horizontal="left" vertical="center"/>
    </xf>
    <xf numFmtId="14" fontId="14" fillId="0" borderId="0" xfId="0" applyNumberFormat="1" applyFont="1" applyAlignment="1">
      <alignment vertical="center"/>
    </xf>
    <xf numFmtId="14" fontId="14" fillId="0" borderId="66" xfId="0" applyNumberFormat="1" applyFont="1" applyBorder="1" applyAlignment="1">
      <alignment vertical="center"/>
    </xf>
    <xf numFmtId="0" fontId="2" fillId="0" borderId="66" xfId="516" applyBorder="1" applyAlignment="1">
      <alignment vertical="center"/>
    </xf>
    <xf numFmtId="14" fontId="2" fillId="0" borderId="0" xfId="516" applyNumberFormat="1" applyAlignment="1">
      <alignment vertical="center"/>
    </xf>
    <xf numFmtId="14" fontId="2" fillId="0" borderId="66" xfId="516" applyNumberFormat="1" applyBorder="1" applyAlignment="1">
      <alignment vertical="center"/>
    </xf>
    <xf numFmtId="0" fontId="20" fillId="0" borderId="0" xfId="0" quotePrefix="1" applyFont="1"/>
    <xf numFmtId="0" fontId="27" fillId="0" borderId="18" xfId="528" applyFont="1" applyBorder="1" applyAlignment="1">
      <alignment vertical="center"/>
    </xf>
    <xf numFmtId="0" fontId="11" fillId="0" borderId="18" xfId="526" applyFont="1" applyBorder="1"/>
    <xf numFmtId="0" fontId="14" fillId="0" borderId="23" xfId="0" applyFont="1" applyBorder="1"/>
    <xf numFmtId="0" fontId="15" fillId="0" borderId="36" xfId="0" applyFont="1" applyBorder="1" applyAlignment="1">
      <alignment vertical="center"/>
    </xf>
    <xf numFmtId="0" fontId="9" fillId="0" borderId="0" xfId="516" applyFont="1" applyAlignment="1">
      <alignment vertical="center" wrapText="1"/>
    </xf>
    <xf numFmtId="0" fontId="110" fillId="77" borderId="18" xfId="0" applyFont="1" applyFill="1" applyBorder="1" applyAlignment="1" applyProtection="1">
      <alignment horizontal="center" vertical="center"/>
      <protection locked="0"/>
    </xf>
    <xf numFmtId="0" fontId="110" fillId="77" borderId="18" xfId="0" applyFont="1" applyFill="1" applyBorder="1" applyAlignment="1" applyProtection="1">
      <alignment horizontal="center" vertical="center" wrapText="1"/>
      <protection locked="0"/>
    </xf>
    <xf numFmtId="0" fontId="2" fillId="0" borderId="0" xfId="516" applyAlignment="1">
      <alignment vertical="center" wrapText="1"/>
    </xf>
    <xf numFmtId="0" fontId="86" fillId="0" borderId="69" xfId="0" quotePrefix="1" applyFont="1" applyBorder="1" applyAlignment="1">
      <alignment vertical="center" wrapText="1"/>
    </xf>
    <xf numFmtId="0" fontId="86" fillId="0" borderId="0" xfId="0" quotePrefix="1" applyFont="1" applyAlignment="1">
      <alignment vertical="center" wrapText="1"/>
    </xf>
    <xf numFmtId="0" fontId="15" fillId="0" borderId="18" xfId="516" applyFont="1" applyBorder="1" applyAlignment="1">
      <alignment horizontal="center" vertical="center" wrapText="1"/>
    </xf>
    <xf numFmtId="0" fontId="110" fillId="77" borderId="18" xfId="0" applyFont="1" applyFill="1" applyBorder="1" applyAlignment="1">
      <alignment horizontal="center" vertical="center"/>
    </xf>
    <xf numFmtId="164" fontId="2" fillId="72" borderId="0" xfId="516" applyNumberFormat="1" applyFill="1" applyAlignment="1">
      <alignment vertical="center"/>
    </xf>
    <xf numFmtId="0" fontId="16" fillId="0" borderId="0" xfId="0" quotePrefix="1" applyFont="1" applyAlignment="1">
      <alignment horizontal="center" vertical="center"/>
    </xf>
    <xf numFmtId="166" fontId="14" fillId="34" borderId="18" xfId="437" applyNumberFormat="1" applyFont="1" applyFill="1" applyBorder="1" applyAlignment="1" applyProtection="1">
      <alignment horizontal="center" vertical="center" wrapText="1"/>
    </xf>
    <xf numFmtId="166" fontId="64" fillId="0" borderId="0" xfId="428" applyNumberFormat="1" applyFont="1" applyFill="1" applyBorder="1" applyAlignment="1" applyProtection="1">
      <alignment horizontal="center" vertical="center" wrapText="1"/>
    </xf>
    <xf numFmtId="0" fontId="123" fillId="0" borderId="0" xfId="516" applyFont="1" applyAlignment="1">
      <alignment horizontal="left" vertical="center" wrapText="1"/>
    </xf>
    <xf numFmtId="0" fontId="117" fillId="0" borderId="18" xfId="0" applyFont="1" applyBorder="1" applyAlignment="1">
      <alignment horizontal="center" vertical="center"/>
    </xf>
    <xf numFmtId="0" fontId="117" fillId="0" borderId="18" xfId="0" applyFont="1" applyBorder="1" applyAlignment="1">
      <alignment horizontal="center" vertical="center" wrapText="1"/>
    </xf>
    <xf numFmtId="0" fontId="117" fillId="0" borderId="26" xfId="0" applyFont="1" applyBorder="1" applyAlignment="1">
      <alignment horizontal="center" vertical="center"/>
    </xf>
    <xf numFmtId="0" fontId="117" fillId="0" borderId="23" xfId="0" applyFont="1" applyBorder="1" applyAlignment="1">
      <alignment horizontal="center" vertical="center" wrapText="1"/>
    </xf>
    <xf numFmtId="0" fontId="109" fillId="0" borderId="0" xfId="0" applyFont="1" applyAlignment="1">
      <alignment vertical="center" wrapText="1"/>
    </xf>
    <xf numFmtId="0" fontId="16" fillId="0" borderId="0" xfId="0" applyFont="1" applyAlignment="1">
      <alignment vertical="top"/>
    </xf>
    <xf numFmtId="0" fontId="6" fillId="0" borderId="0" xfId="0" applyFont="1" applyAlignment="1">
      <alignment vertical="center" wrapText="1"/>
    </xf>
    <xf numFmtId="0" fontId="122" fillId="0" borderId="0" xfId="0" applyFont="1"/>
    <xf numFmtId="0" fontId="106" fillId="0" borderId="0" xfId="0" applyFont="1" applyAlignment="1">
      <alignment vertical="center"/>
    </xf>
    <xf numFmtId="0" fontId="15" fillId="0" borderId="18" xfId="0" applyFont="1" applyBorder="1" applyAlignment="1">
      <alignment horizontal="center" vertical="center"/>
    </xf>
    <xf numFmtId="0" fontId="27" fillId="0" borderId="18" xfId="0" applyFont="1" applyBorder="1" applyAlignment="1">
      <alignment horizontal="left" vertical="center" wrapText="1"/>
    </xf>
    <xf numFmtId="0" fontId="27" fillId="0" borderId="18" xfId="0" applyFont="1" applyBorder="1" applyAlignment="1">
      <alignment horizontal="center" vertical="center" wrapText="1"/>
    </xf>
    <xf numFmtId="0" fontId="9" fillId="0" borderId="18" xfId="0" applyFont="1" applyBorder="1" applyAlignment="1">
      <alignment horizontal="left" vertical="center" wrapText="1"/>
    </xf>
    <xf numFmtId="0" fontId="15" fillId="0" borderId="20" xfId="0" applyFont="1" applyBorder="1" applyAlignment="1">
      <alignment textRotation="90" wrapText="1"/>
    </xf>
    <xf numFmtId="0" fontId="16" fillId="79" borderId="0" xfId="0" applyFont="1" applyFill="1"/>
    <xf numFmtId="9" fontId="20" fillId="0" borderId="18" xfId="429" applyFont="1" applyBorder="1" applyAlignment="1" applyProtection="1">
      <alignment horizontal="center" vertical="center"/>
    </xf>
    <xf numFmtId="0" fontId="20" fillId="0" borderId="18" xfId="429" applyNumberFormat="1" applyFont="1" applyBorder="1" applyAlignment="1" applyProtection="1">
      <alignment horizontal="center" vertical="center"/>
    </xf>
    <xf numFmtId="9" fontId="20" fillId="34" borderId="18" xfId="429" applyFont="1" applyFill="1" applyBorder="1" applyAlignment="1" applyProtection="1">
      <alignment horizontal="center" vertical="center"/>
    </xf>
    <xf numFmtId="0" fontId="20" fillId="34" borderId="18" xfId="429" applyNumberFormat="1" applyFont="1" applyFill="1" applyBorder="1" applyAlignment="1" applyProtection="1">
      <alignment horizontal="center" vertical="center"/>
    </xf>
    <xf numFmtId="9" fontId="20" fillId="0" borderId="18" xfId="429" applyFont="1" applyFill="1" applyBorder="1" applyAlignment="1" applyProtection="1">
      <alignment horizontal="center" vertical="center"/>
    </xf>
    <xf numFmtId="9" fontId="20" fillId="74" borderId="18" xfId="429" applyFont="1" applyFill="1" applyBorder="1" applyAlignment="1" applyProtection="1">
      <alignment horizontal="center" vertical="center"/>
    </xf>
    <xf numFmtId="0" fontId="15" fillId="33" borderId="32" xfId="0" applyFont="1" applyFill="1" applyBorder="1" applyAlignment="1" applyProtection="1">
      <alignment horizontal="center" vertical="center"/>
      <protection locked="0"/>
    </xf>
    <xf numFmtId="10" fontId="15" fillId="0" borderId="35" xfId="0" applyNumberFormat="1" applyFont="1" applyBorder="1" applyAlignment="1">
      <alignment horizontal="center" vertical="center"/>
    </xf>
    <xf numFmtId="0" fontId="15" fillId="33" borderId="29" xfId="0" applyFont="1" applyFill="1" applyBorder="1" applyAlignment="1" applyProtection="1">
      <alignment horizontal="center" vertical="center"/>
      <protection locked="0"/>
    </xf>
    <xf numFmtId="0" fontId="15" fillId="0" borderId="20" xfId="0" applyFont="1" applyBorder="1" applyAlignment="1">
      <alignment horizontal="center" textRotation="90" wrapText="1"/>
    </xf>
    <xf numFmtId="0" fontId="27" fillId="0" borderId="18" xfId="0" applyFont="1" applyBorder="1" applyAlignment="1">
      <alignment vertical="center" wrapText="1"/>
    </xf>
    <xf numFmtId="0" fontId="2" fillId="0" borderId="0" xfId="0" applyFont="1" applyAlignment="1">
      <alignment horizontal="center" vertical="center" wrapText="1"/>
    </xf>
    <xf numFmtId="10" fontId="2" fillId="0" borderId="0" xfId="441" applyNumberFormat="1" applyFont="1" applyFill="1" applyBorder="1" applyAlignment="1" applyProtection="1">
      <alignment horizontal="center" vertical="center" wrapText="1"/>
    </xf>
    <xf numFmtId="164" fontId="2" fillId="0" borderId="0" xfId="441" applyNumberFormat="1" applyFont="1" applyFill="1" applyBorder="1" applyAlignment="1" applyProtection="1">
      <alignment horizontal="center" vertical="center" wrapText="1"/>
    </xf>
    <xf numFmtId="10" fontId="14" fillId="0" borderId="0" xfId="0" applyNumberFormat="1" applyFont="1" applyAlignment="1">
      <alignment vertical="center"/>
    </xf>
    <xf numFmtId="0" fontId="15" fillId="0" borderId="30" xfId="0" applyFont="1" applyBorder="1" applyAlignment="1">
      <alignment horizontal="center" vertical="center" wrapText="1"/>
    </xf>
    <xf numFmtId="0" fontId="126" fillId="0" borderId="0" xfId="0" applyFont="1"/>
    <xf numFmtId="0" fontId="20" fillId="0" borderId="18" xfId="0" quotePrefix="1" applyFont="1" applyBorder="1" applyAlignment="1">
      <alignment horizontal="center" vertical="center"/>
    </xf>
    <xf numFmtId="0" fontId="20" fillId="78" borderId="18" xfId="0" applyFont="1" applyFill="1" applyBorder="1" applyAlignment="1">
      <alignment horizontal="center" vertical="center"/>
    </xf>
    <xf numFmtId="0" fontId="15" fillId="34" borderId="93" xfId="0" applyFont="1" applyFill="1" applyBorder="1" applyAlignment="1">
      <alignment horizontal="center" vertical="center" wrapText="1"/>
    </xf>
    <xf numFmtId="0" fontId="15" fillId="34" borderId="93" xfId="0" applyFont="1" applyFill="1" applyBorder="1" applyAlignment="1">
      <alignment horizontal="center" vertical="top" wrapText="1"/>
    </xf>
    <xf numFmtId="0" fontId="78" fillId="29" borderId="34" xfId="0" applyFont="1" applyFill="1" applyBorder="1" applyAlignment="1">
      <alignment horizontal="center" vertical="center" wrapText="1"/>
    </xf>
    <xf numFmtId="0" fontId="78" fillId="38" borderId="34" xfId="0" applyFont="1" applyFill="1" applyBorder="1" applyAlignment="1">
      <alignment horizontal="center" vertical="center" wrapText="1"/>
    </xf>
    <xf numFmtId="0" fontId="15" fillId="0" borderId="69" xfId="0" applyFont="1" applyBorder="1" applyAlignment="1">
      <alignment horizontal="center" vertical="center"/>
    </xf>
    <xf numFmtId="0" fontId="15" fillId="0" borderId="46" xfId="0" applyFont="1" applyBorder="1" applyAlignment="1">
      <alignment horizontal="center" vertical="center"/>
    </xf>
    <xf numFmtId="0" fontId="12" fillId="0" borderId="98" xfId="0" applyFont="1" applyBorder="1" applyAlignment="1">
      <alignment horizontal="center" vertical="center" wrapText="1"/>
    </xf>
    <xf numFmtId="0" fontId="12" fillId="0" borderId="62" xfId="0" applyFont="1" applyBorder="1" applyAlignment="1">
      <alignment horizontal="center" vertical="center" wrapText="1"/>
    </xf>
    <xf numFmtId="10" fontId="15" fillId="0" borderId="49" xfId="0" applyNumberFormat="1" applyFont="1" applyBorder="1" applyAlignment="1">
      <alignment horizontal="center" vertical="center"/>
    </xf>
    <xf numFmtId="10" fontId="15" fillId="0" borderId="97" xfId="0" applyNumberFormat="1" applyFont="1" applyBorder="1" applyAlignment="1">
      <alignment horizontal="center" vertical="center"/>
    </xf>
    <xf numFmtId="0" fontId="20" fillId="0" borderId="18" xfId="429" applyNumberFormat="1" applyFont="1" applyFill="1" applyBorder="1" applyAlignment="1" applyProtection="1">
      <alignment horizontal="center" vertical="center"/>
    </xf>
    <xf numFmtId="49" fontId="20" fillId="78" borderId="18" xfId="0" applyNumberFormat="1" applyFont="1" applyFill="1" applyBorder="1" applyAlignment="1">
      <alignment horizontal="center" vertical="center"/>
    </xf>
    <xf numFmtId="1" fontId="63" fillId="78" borderId="18" xfId="0" applyNumberFormat="1" applyFont="1" applyFill="1" applyBorder="1" applyAlignment="1">
      <alignment horizontal="center" vertical="center"/>
    </xf>
    <xf numFmtId="0" fontId="20" fillId="78" borderId="18" xfId="429" applyNumberFormat="1" applyFont="1" applyFill="1" applyBorder="1" applyAlignment="1" applyProtection="1">
      <alignment horizontal="center" vertical="center"/>
    </xf>
    <xf numFmtId="164" fontId="6" fillId="0" borderId="29" xfId="429" applyNumberFormat="1" applyFont="1" applyFill="1" applyBorder="1" applyAlignment="1" applyProtection="1">
      <alignment horizontal="center" vertical="top" wrapText="1"/>
    </xf>
    <xf numFmtId="164" fontId="6" fillId="0" borderId="0" xfId="429" applyNumberFormat="1" applyFont="1" applyFill="1" applyBorder="1" applyAlignment="1" applyProtection="1">
      <alignment horizontal="center" vertical="center"/>
    </xf>
    <xf numFmtId="164" fontId="6" fillId="80" borderId="27" xfId="429" applyNumberFormat="1" applyFont="1" applyFill="1" applyBorder="1" applyAlignment="1" applyProtection="1">
      <alignment horizontal="center" vertical="center"/>
    </xf>
    <xf numFmtId="9" fontId="6" fillId="80" borderId="20" xfId="429" applyFont="1" applyFill="1" applyBorder="1" applyAlignment="1" applyProtection="1">
      <alignment horizontal="center" vertical="center"/>
    </xf>
    <xf numFmtId="164" fontId="6" fillId="81" borderId="70" xfId="429" applyNumberFormat="1" applyFont="1" applyFill="1" applyBorder="1" applyAlignment="1" applyProtection="1">
      <alignment horizontal="center" vertical="center"/>
    </xf>
    <xf numFmtId="164" fontId="6" fillId="81" borderId="28" xfId="429" applyNumberFormat="1" applyFont="1" applyFill="1" applyBorder="1" applyAlignment="1" applyProtection="1">
      <alignment horizontal="center" vertical="center"/>
    </xf>
    <xf numFmtId="164" fontId="6" fillId="0" borderId="27" xfId="429" applyNumberFormat="1" applyFont="1" applyFill="1" applyBorder="1" applyAlignment="1" applyProtection="1">
      <alignment horizontal="center" vertical="center"/>
    </xf>
    <xf numFmtId="164" fontId="6" fillId="83" borderId="32" xfId="429" applyNumberFormat="1" applyFont="1" applyFill="1" applyBorder="1" applyAlignment="1" applyProtection="1">
      <alignment horizontal="center" vertical="center"/>
    </xf>
    <xf numFmtId="164" fontId="6" fillId="83" borderId="29" xfId="429" applyNumberFormat="1" applyFont="1" applyFill="1" applyBorder="1" applyAlignment="1" applyProtection="1">
      <alignment horizontal="center" vertical="center"/>
    </xf>
    <xf numFmtId="164" fontId="6" fillId="83" borderId="27" xfId="429" applyNumberFormat="1" applyFont="1" applyFill="1" applyBorder="1" applyAlignment="1" applyProtection="1">
      <alignment horizontal="center" vertical="center"/>
    </xf>
    <xf numFmtId="164" fontId="6" fillId="83" borderId="20" xfId="429" applyNumberFormat="1" applyFont="1" applyFill="1" applyBorder="1" applyAlignment="1" applyProtection="1">
      <alignment horizontal="center" vertical="center"/>
    </xf>
    <xf numFmtId="0" fontId="12" fillId="0" borderId="23" xfId="0" applyFont="1" applyBorder="1" applyAlignment="1">
      <alignment horizontal="left" vertical="center"/>
    </xf>
    <xf numFmtId="0" fontId="12" fillId="72" borderId="23" xfId="0" applyFont="1" applyFill="1" applyBorder="1" applyAlignment="1">
      <alignment horizontal="left" vertical="center"/>
    </xf>
    <xf numFmtId="0" fontId="20" fillId="74" borderId="18" xfId="0" quotePrefix="1" applyFont="1" applyFill="1" applyBorder="1" applyAlignment="1">
      <alignment horizontal="center" vertical="center"/>
    </xf>
    <xf numFmtId="0" fontId="20" fillId="84" borderId="18" xfId="0" applyFont="1" applyFill="1" applyBorder="1" applyAlignment="1">
      <alignment horizontal="center" vertical="center"/>
    </xf>
    <xf numFmtId="0" fontId="15" fillId="33" borderId="18" xfId="0" applyFont="1" applyFill="1" applyBorder="1" applyAlignment="1" applyProtection="1">
      <alignment horizontal="center" vertical="center"/>
      <protection locked="0"/>
    </xf>
    <xf numFmtId="0" fontId="106" fillId="0" borderId="18" xfId="0" applyFont="1" applyBorder="1" applyAlignment="1">
      <alignment horizontal="left" vertical="center" indent="1"/>
    </xf>
    <xf numFmtId="0" fontId="106" fillId="0" borderId="18" xfId="0" applyFont="1" applyBorder="1" applyAlignment="1">
      <alignment horizontal="left" vertical="center" wrapText="1" indent="1"/>
    </xf>
    <xf numFmtId="10" fontId="20" fillId="34" borderId="18" xfId="0" applyNumberFormat="1" applyFont="1" applyFill="1" applyBorder="1" applyAlignment="1">
      <alignment horizontal="center" vertical="center"/>
    </xf>
    <xf numFmtId="0" fontId="128" fillId="0" borderId="0" xfId="0" applyFont="1"/>
    <xf numFmtId="0" fontId="12" fillId="0" borderId="18" xfId="0" applyFont="1" applyBorder="1" applyAlignment="1">
      <alignment vertical="center" wrapText="1"/>
    </xf>
    <xf numFmtId="10" fontId="12" fillId="0" borderId="18" xfId="0" applyNumberFormat="1" applyFont="1" applyBorder="1" applyAlignment="1">
      <alignment horizontal="center" vertical="center"/>
    </xf>
    <xf numFmtId="0" fontId="12" fillId="0" borderId="18" xfId="0" applyFont="1" applyBorder="1" applyAlignment="1">
      <alignment vertical="center"/>
    </xf>
    <xf numFmtId="0" fontId="106" fillId="0" borderId="0" xfId="0" applyFont="1" applyAlignment="1">
      <alignment horizontal="left" vertical="center" indent="1"/>
    </xf>
    <xf numFmtId="0" fontId="7" fillId="30" borderId="20" xfId="0" applyFont="1" applyFill="1" applyBorder="1" applyAlignment="1">
      <alignment horizontal="center" vertical="center" wrapText="1"/>
    </xf>
    <xf numFmtId="0" fontId="15" fillId="33" borderId="18" xfId="0" applyFont="1" applyFill="1" applyBorder="1" applyAlignment="1" applyProtection="1">
      <alignment horizontal="center" vertical="center" wrapText="1"/>
      <protection locked="0"/>
    </xf>
    <xf numFmtId="1" fontId="7" fillId="30" borderId="20" xfId="0" applyNumberFormat="1" applyFont="1" applyFill="1" applyBorder="1" applyAlignment="1">
      <alignment horizontal="center" vertical="center" wrapText="1"/>
    </xf>
    <xf numFmtId="0" fontId="12" fillId="27" borderId="0" xfId="0" applyFont="1" applyFill="1"/>
    <xf numFmtId="0" fontId="130" fillId="0" borderId="0" xfId="0" applyFont="1" applyAlignment="1">
      <alignment horizontal="left" vertical="top" wrapText="1"/>
    </xf>
    <xf numFmtId="0" fontId="131" fillId="0" borderId="0" xfId="0" applyFont="1"/>
    <xf numFmtId="1" fontId="12" fillId="0" borderId="0" xfId="0" quotePrefix="1" applyNumberFormat="1" applyFont="1" applyAlignment="1">
      <alignment vertical="center"/>
    </xf>
    <xf numFmtId="1" fontId="12" fillId="0" borderId="0" xfId="0" applyNumberFormat="1" applyFont="1" applyAlignment="1">
      <alignment vertical="center"/>
    </xf>
    <xf numFmtId="0" fontId="103" fillId="0" borderId="0" xfId="0" applyFont="1" applyAlignment="1">
      <alignment horizontal="left" vertical="center"/>
    </xf>
    <xf numFmtId="1" fontId="12" fillId="0" borderId="0" xfId="0" applyNumberFormat="1" applyFont="1"/>
    <xf numFmtId="0" fontId="0" fillId="0" borderId="18" xfId="0" applyBorder="1" applyAlignment="1">
      <alignment vertical="center"/>
    </xf>
    <xf numFmtId="0" fontId="13" fillId="0" borderId="18" xfId="0" applyFont="1" applyBorder="1" applyAlignment="1">
      <alignment horizontal="left" vertical="center"/>
    </xf>
    <xf numFmtId="0" fontId="0" fillId="0" borderId="18" xfId="0" applyBorder="1" applyAlignment="1">
      <alignment vertical="center" wrapText="1"/>
    </xf>
    <xf numFmtId="0" fontId="132" fillId="0" borderId="0" xfId="0" applyFont="1"/>
    <xf numFmtId="0" fontId="133" fillId="0" borderId="0" xfId="0" applyFont="1"/>
    <xf numFmtId="0" fontId="134" fillId="0" borderId="0" xfId="0" applyFont="1"/>
    <xf numFmtId="0" fontId="122" fillId="0" borderId="51" xfId="0" applyFont="1" applyBorder="1" applyAlignment="1">
      <alignment horizontal="center" vertical="center" wrapText="1"/>
    </xf>
    <xf numFmtId="0" fontId="122" fillId="0" borderId="24" xfId="0" applyFont="1" applyBorder="1" applyAlignment="1">
      <alignment horizontal="left" vertical="center"/>
    </xf>
    <xf numFmtId="0" fontId="108" fillId="0" borderId="0" xfId="0" applyFont="1"/>
    <xf numFmtId="0" fontId="2" fillId="0" borderId="0" xfId="0" applyFont="1" applyAlignment="1">
      <alignment vertical="top"/>
    </xf>
    <xf numFmtId="0" fontId="136" fillId="0" borderId="0" xfId="0" applyFont="1" applyAlignment="1">
      <alignment horizontal="left"/>
    </xf>
    <xf numFmtId="0" fontId="9" fillId="0" borderId="0" xfId="0"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center"/>
    </xf>
    <xf numFmtId="0" fontId="15" fillId="0" borderId="22" xfId="0" applyFont="1" applyBorder="1" applyAlignment="1">
      <alignment horizontal="center" vertical="center" wrapText="1"/>
    </xf>
    <xf numFmtId="1" fontId="15" fillId="85" borderId="50" xfId="516" applyNumberFormat="1" applyFont="1" applyFill="1" applyBorder="1" applyAlignment="1" applyProtection="1">
      <alignment horizontal="center" vertical="center" wrapText="1"/>
      <protection locked="0"/>
    </xf>
    <xf numFmtId="1" fontId="15" fillId="85" borderId="18" xfId="516" applyNumberFormat="1" applyFont="1" applyFill="1" applyBorder="1" applyAlignment="1" applyProtection="1">
      <alignment horizontal="center" vertical="center" wrapText="1"/>
      <protection locked="0"/>
    </xf>
    <xf numFmtId="1" fontId="15" fillId="85" borderId="51" xfId="516" applyNumberFormat="1" applyFont="1" applyFill="1" applyBorder="1" applyAlignment="1" applyProtection="1">
      <alignment horizontal="center" vertical="center" wrapText="1"/>
      <protection locked="0"/>
    </xf>
    <xf numFmtId="16" fontId="6" fillId="0" borderId="20" xfId="0" applyNumberFormat="1" applyFont="1" applyBorder="1" applyAlignment="1">
      <alignment vertical="center" wrapText="1"/>
    </xf>
    <xf numFmtId="1" fontId="7" fillId="35" borderId="20" xfId="0" applyNumberFormat="1" applyFont="1" applyFill="1" applyBorder="1" applyAlignment="1">
      <alignment horizontal="center" vertical="center"/>
    </xf>
    <xf numFmtId="0" fontId="6" fillId="0" borderId="27" xfId="0" applyFont="1" applyBorder="1" applyAlignment="1">
      <alignment vertical="center" wrapText="1"/>
    </xf>
    <xf numFmtId="10" fontId="7" fillId="27" borderId="20" xfId="429" applyNumberFormat="1" applyFont="1" applyFill="1" applyBorder="1" applyAlignment="1" applyProtection="1">
      <alignment horizontal="center" vertical="center" wrapText="1"/>
    </xf>
    <xf numFmtId="10" fontId="20" fillId="34" borderId="18" xfId="428" applyNumberFormat="1" applyFont="1" applyFill="1" applyBorder="1" applyAlignment="1">
      <alignment horizontal="center" vertical="center"/>
    </xf>
    <xf numFmtId="10" fontId="20" fillId="27" borderId="18" xfId="0" applyNumberFormat="1" applyFont="1" applyFill="1" applyBorder="1" applyAlignment="1">
      <alignment horizontal="center" vertical="center"/>
    </xf>
    <xf numFmtId="10" fontId="20" fillId="74" borderId="18" xfId="0" applyNumberFormat="1" applyFont="1" applyFill="1" applyBorder="1" applyAlignment="1">
      <alignment horizontal="center" vertical="center"/>
    </xf>
    <xf numFmtId="10" fontId="20" fillId="0" borderId="18" xfId="0" applyNumberFormat="1" applyFont="1" applyBorder="1" applyAlignment="1">
      <alignment horizontal="center" vertical="center"/>
    </xf>
    <xf numFmtId="0" fontId="12" fillId="0" borderId="64" xfId="0" applyFont="1" applyBorder="1" applyAlignment="1">
      <alignment horizontal="left" vertical="center"/>
    </xf>
    <xf numFmtId="49" fontId="15" fillId="85" borderId="54" xfId="516" applyNumberFormat="1" applyFont="1" applyFill="1" applyBorder="1" applyAlignment="1" applyProtection="1">
      <alignment horizontal="left" vertical="center" wrapText="1"/>
      <protection locked="0"/>
    </xf>
    <xf numFmtId="49" fontId="15" fillId="85" borderId="50" xfId="516" applyNumberFormat="1" applyFont="1" applyFill="1" applyBorder="1" applyAlignment="1" applyProtection="1">
      <alignment horizontal="left" vertical="center" wrapText="1"/>
      <protection locked="0"/>
    </xf>
    <xf numFmtId="49" fontId="15" fillId="85" borderId="56" xfId="516" applyNumberFormat="1" applyFont="1" applyFill="1" applyBorder="1" applyAlignment="1" applyProtection="1">
      <alignment horizontal="left" vertical="center" wrapText="1"/>
      <protection locked="0"/>
    </xf>
    <xf numFmtId="49" fontId="15" fillId="85" borderId="18" xfId="516" applyNumberFormat="1" applyFont="1" applyFill="1" applyBorder="1" applyAlignment="1" applyProtection="1">
      <alignment horizontal="left" vertical="center" wrapText="1"/>
      <protection locked="0"/>
    </xf>
    <xf numFmtId="49" fontId="15" fillId="85" borderId="58" xfId="516" applyNumberFormat="1" applyFont="1" applyFill="1" applyBorder="1" applyAlignment="1" applyProtection="1">
      <alignment horizontal="left" vertical="center" wrapText="1"/>
      <protection locked="0"/>
    </xf>
    <xf numFmtId="49" fontId="15" fillId="85" borderId="51" xfId="516" applyNumberFormat="1" applyFont="1" applyFill="1" applyBorder="1" applyAlignment="1" applyProtection="1">
      <alignment horizontal="left" vertical="center" wrapText="1"/>
      <protection locked="0"/>
    </xf>
    <xf numFmtId="0" fontId="122" fillId="0" borderId="18" xfId="0" applyFont="1" applyBorder="1" applyAlignment="1">
      <alignment horizontal="left" vertical="center" wrapText="1"/>
    </xf>
    <xf numFmtId="0" fontId="122" fillId="0" borderId="18" xfId="0" applyFont="1" applyBorder="1" applyAlignment="1">
      <alignment vertical="center" wrapText="1"/>
    </xf>
    <xf numFmtId="0" fontId="122" fillId="0" borderId="72" xfId="0" applyFont="1" applyBorder="1"/>
    <xf numFmtId="0" fontId="122" fillId="74" borderId="18" xfId="0" applyFont="1" applyFill="1" applyBorder="1"/>
    <xf numFmtId="0" fontId="122" fillId="0" borderId="18" xfId="0" applyFont="1" applyBorder="1" applyAlignment="1">
      <alignment horizontal="center"/>
    </xf>
    <xf numFmtId="0" fontId="122" fillId="0" borderId="18" xfId="0" applyFont="1" applyBorder="1" applyAlignment="1">
      <alignment horizontal="center" vertical="center" wrapText="1"/>
    </xf>
    <xf numFmtId="0" fontId="122" fillId="0" borderId="24" xfId="0" applyFont="1" applyBorder="1" applyAlignment="1">
      <alignment horizontal="center" vertical="center"/>
    </xf>
    <xf numFmtId="0" fontId="122" fillId="0" borderId="0" xfId="0" applyFont="1" applyAlignment="1">
      <alignment horizontal="center"/>
    </xf>
    <xf numFmtId="0" fontId="106" fillId="0" borderId="0" xfId="0" applyFont="1"/>
    <xf numFmtId="0" fontId="122" fillId="0" borderId="18" xfId="0" applyFont="1" applyBorder="1" applyAlignment="1">
      <alignment horizontal="center" vertical="center"/>
    </xf>
    <xf numFmtId="0" fontId="7" fillId="0" borderId="51" xfId="548" applyFont="1" applyBorder="1" applyAlignment="1">
      <alignment vertical="center"/>
    </xf>
    <xf numFmtId="0" fontId="7" fillId="73" borderId="0" xfId="548" applyFont="1" applyFill="1" applyAlignment="1">
      <alignment vertical="center"/>
    </xf>
    <xf numFmtId="0" fontId="7" fillId="0" borderId="0" xfId="548" applyFont="1" applyAlignment="1">
      <alignment vertical="center"/>
    </xf>
    <xf numFmtId="0" fontId="6" fillId="0" borderId="0" xfId="548" applyFont="1" applyAlignment="1">
      <alignment vertical="center"/>
    </xf>
    <xf numFmtId="0" fontId="6" fillId="0" borderId="24" xfId="0" applyFont="1" applyBorder="1" applyAlignment="1">
      <alignment vertical="center"/>
    </xf>
    <xf numFmtId="0" fontId="106" fillId="0" borderId="18" xfId="0" applyFont="1" applyBorder="1" applyAlignment="1">
      <alignment vertical="center" wrapText="1"/>
    </xf>
    <xf numFmtId="0" fontId="7" fillId="39" borderId="23" xfId="0" applyFont="1" applyFill="1" applyBorder="1" applyAlignment="1">
      <alignment vertical="center" wrapText="1"/>
    </xf>
    <xf numFmtId="0" fontId="12" fillId="39" borderId="0" xfId="0" applyFont="1" applyFill="1" applyAlignment="1">
      <alignment vertical="center"/>
    </xf>
    <xf numFmtId="0" fontId="24" fillId="38" borderId="20" xfId="0" applyFont="1" applyFill="1" applyBorder="1" applyAlignment="1">
      <alignment horizontal="center" vertical="center"/>
    </xf>
    <xf numFmtId="0" fontId="7" fillId="38" borderId="20" xfId="0" applyFont="1" applyFill="1" applyBorder="1" applyAlignment="1">
      <alignment horizontal="center" vertical="center"/>
    </xf>
    <xf numFmtId="0" fontId="12" fillId="38" borderId="20" xfId="0" applyFont="1" applyFill="1" applyBorder="1" applyAlignment="1">
      <alignment horizontal="center" vertical="center"/>
    </xf>
    <xf numFmtId="0" fontId="3" fillId="0" borderId="0" xfId="0" applyFont="1"/>
    <xf numFmtId="0" fontId="136" fillId="0" borderId="0" xfId="0" applyFont="1"/>
    <xf numFmtId="0" fontId="21" fillId="0" borderId="0" xfId="0" applyFont="1"/>
    <xf numFmtId="0" fontId="3" fillId="86" borderId="68" xfId="0" applyFont="1" applyFill="1" applyBorder="1" applyAlignment="1">
      <alignment horizontal="center" vertical="center" wrapText="1"/>
    </xf>
    <xf numFmtId="0" fontId="3" fillId="86" borderId="61" xfId="0" applyFont="1" applyFill="1" applyBorder="1" applyAlignment="1">
      <alignment horizontal="center" vertical="center" wrapText="1"/>
    </xf>
    <xf numFmtId="0" fontId="3" fillId="86" borderId="47" xfId="0" applyFont="1" applyFill="1" applyBorder="1" applyAlignment="1">
      <alignment horizontal="center" vertical="center" wrapText="1"/>
    </xf>
    <xf numFmtId="0" fontId="15" fillId="0" borderId="101" xfId="0" applyFont="1" applyBorder="1" applyAlignment="1">
      <alignment horizontal="left" vertical="center" wrapText="1"/>
    </xf>
    <xf numFmtId="0" fontId="15" fillId="0" borderId="21" xfId="0" applyFont="1" applyBorder="1" applyAlignment="1">
      <alignment horizontal="left" vertical="center" wrapText="1"/>
    </xf>
    <xf numFmtId="0" fontId="15" fillId="0" borderId="65" xfId="0" applyFont="1" applyBorder="1" applyAlignment="1">
      <alignment horizontal="left" vertical="center" wrapText="1"/>
    </xf>
    <xf numFmtId="0" fontId="15" fillId="0" borderId="102" xfId="0" applyFont="1" applyBorder="1" applyAlignment="1">
      <alignment horizontal="left" vertical="center" wrapText="1"/>
    </xf>
    <xf numFmtId="0" fontId="15" fillId="0" borderId="23" xfId="0" applyFont="1" applyBorder="1" applyAlignment="1">
      <alignment vertical="center" wrapText="1"/>
    </xf>
    <xf numFmtId="0" fontId="15" fillId="0" borderId="57" xfId="0" applyFont="1" applyBorder="1" applyAlignment="1">
      <alignment vertical="center" wrapText="1"/>
    </xf>
    <xf numFmtId="0" fontId="15" fillId="0" borderId="19" xfId="0" applyFont="1" applyBorder="1" applyAlignment="1">
      <alignment vertical="center" wrapText="1"/>
    </xf>
    <xf numFmtId="0" fontId="15" fillId="0" borderId="62" xfId="0" applyFont="1" applyBorder="1" applyAlignment="1">
      <alignment vertical="center" wrapText="1"/>
    </xf>
    <xf numFmtId="0" fontId="15" fillId="0" borderId="103" xfId="0" applyFont="1" applyBorder="1" applyAlignment="1">
      <alignment horizontal="left" vertical="center" wrapText="1"/>
    </xf>
    <xf numFmtId="0" fontId="15" fillId="0" borderId="104" xfId="0" applyFont="1" applyBorder="1" applyAlignment="1">
      <alignment vertical="center" wrapText="1"/>
    </xf>
    <xf numFmtId="0" fontId="15" fillId="0" borderId="59" xfId="0" applyFont="1" applyBorder="1" applyAlignment="1">
      <alignment vertical="center" wrapText="1"/>
    </xf>
    <xf numFmtId="0" fontId="15" fillId="0" borderId="56" xfId="0" applyFont="1" applyBorder="1" applyAlignment="1">
      <alignment horizontal="left" vertical="center" wrapText="1"/>
    </xf>
    <xf numFmtId="0" fontId="0" fillId="0" borderId="18" xfId="0" applyBorder="1" applyAlignment="1">
      <alignment horizontal="center"/>
    </xf>
    <xf numFmtId="0" fontId="122" fillId="0" borderId="18" xfId="0" applyFont="1" applyBorder="1" applyAlignment="1">
      <alignment wrapText="1"/>
    </xf>
    <xf numFmtId="1" fontId="15" fillId="85" borderId="60" xfId="516" applyNumberFormat="1" applyFont="1" applyFill="1" applyBorder="1" applyAlignment="1" applyProtection="1">
      <alignment horizontal="center" vertical="center" wrapText="1"/>
      <protection locked="0"/>
    </xf>
    <xf numFmtId="1" fontId="15" fillId="85" borderId="23" xfId="516" applyNumberFormat="1" applyFont="1" applyFill="1" applyBorder="1" applyAlignment="1" applyProtection="1">
      <alignment horizontal="center" vertical="center" wrapText="1"/>
      <protection locked="0"/>
    </xf>
    <xf numFmtId="1" fontId="15" fillId="85" borderId="104" xfId="516" applyNumberFormat="1" applyFont="1" applyFill="1" applyBorder="1" applyAlignment="1" applyProtection="1">
      <alignment horizontal="center" vertical="center" wrapText="1"/>
      <protection locked="0"/>
    </xf>
    <xf numFmtId="49" fontId="15" fillId="85" borderId="50" xfId="516" applyNumberFormat="1" applyFont="1" applyFill="1" applyBorder="1" applyAlignment="1" applyProtection="1">
      <alignment horizontal="center" vertical="center" wrapText="1"/>
      <protection locked="0"/>
    </xf>
    <xf numFmtId="49" fontId="15" fillId="85" borderId="18" xfId="516" applyNumberFormat="1" applyFont="1" applyFill="1" applyBorder="1" applyAlignment="1" applyProtection="1">
      <alignment horizontal="center" vertical="center" wrapText="1"/>
      <protection locked="0"/>
    </xf>
    <xf numFmtId="49" fontId="15" fillId="85" borderId="51" xfId="516" applyNumberFormat="1" applyFont="1" applyFill="1" applyBorder="1" applyAlignment="1" applyProtection="1">
      <alignment horizontal="center" vertical="center" wrapText="1"/>
      <protection locked="0"/>
    </xf>
    <xf numFmtId="49" fontId="108" fillId="0" borderId="33" xfId="0" applyNumberFormat="1" applyFont="1" applyBorder="1" applyAlignment="1">
      <alignment horizontal="center" vertical="center"/>
    </xf>
    <xf numFmtId="1" fontId="15" fillId="0" borderId="60" xfId="516" applyNumberFormat="1" applyFont="1" applyBorder="1" applyAlignment="1">
      <alignment horizontal="center" vertical="center" wrapText="1"/>
    </xf>
    <xf numFmtId="1" fontId="15" fillId="0" borderId="23" xfId="516" applyNumberFormat="1" applyFont="1" applyBorder="1" applyAlignment="1">
      <alignment horizontal="center" vertical="center" wrapText="1"/>
    </xf>
    <xf numFmtId="1" fontId="15" fillId="0" borderId="104" xfId="516" applyNumberFormat="1" applyFont="1" applyBorder="1" applyAlignment="1">
      <alignment horizontal="center" vertical="center" wrapText="1"/>
    </xf>
    <xf numFmtId="14" fontId="12" fillId="73" borderId="18" xfId="0" applyNumberFormat="1" applyFont="1" applyFill="1" applyBorder="1" applyAlignment="1">
      <alignment horizontal="left"/>
    </xf>
    <xf numFmtId="0" fontId="12" fillId="74" borderId="26" xfId="0" applyFont="1" applyFill="1" applyBorder="1" applyAlignment="1">
      <alignment horizontal="center" vertical="center" wrapText="1"/>
    </xf>
    <xf numFmtId="0" fontId="122" fillId="0" borderId="50" xfId="0" applyFont="1" applyBorder="1" applyAlignment="1" applyProtection="1">
      <alignment horizontal="center" vertical="center"/>
      <protection locked="0"/>
    </xf>
    <xf numFmtId="0" fontId="122" fillId="0" borderId="55" xfId="0" applyFont="1" applyBorder="1" applyAlignment="1" applyProtection="1">
      <alignment horizontal="center" vertical="center"/>
      <protection locked="0"/>
    </xf>
    <xf numFmtId="0" fontId="122" fillId="0" borderId="18" xfId="0" applyFont="1" applyBorder="1" applyAlignment="1" applyProtection="1">
      <alignment horizontal="center" vertical="center"/>
      <protection locked="0"/>
    </xf>
    <xf numFmtId="0" fontId="122" fillId="0" borderId="57" xfId="0" applyFont="1" applyBorder="1" applyAlignment="1" applyProtection="1">
      <alignment horizontal="center" vertical="center"/>
      <protection locked="0"/>
    </xf>
    <xf numFmtId="0" fontId="122" fillId="0" borderId="51" xfId="0" applyFont="1" applyBorder="1" applyAlignment="1" applyProtection="1">
      <alignment horizontal="center" vertical="center"/>
      <protection locked="0"/>
    </xf>
    <xf numFmtId="0" fontId="122" fillId="0" borderId="59" xfId="0" applyFont="1" applyBorder="1" applyAlignment="1" applyProtection="1">
      <alignment horizontal="center" vertical="center"/>
      <protection locked="0"/>
    </xf>
    <xf numFmtId="1" fontId="15" fillId="85" borderId="50" xfId="516" applyNumberFormat="1" applyFont="1" applyFill="1" applyBorder="1" applyAlignment="1" applyProtection="1">
      <alignment horizontal="center" vertical="center"/>
      <protection locked="0"/>
    </xf>
    <xf numFmtId="1" fontId="15" fillId="85" borderId="60" xfId="516" applyNumberFormat="1" applyFont="1" applyFill="1" applyBorder="1" applyAlignment="1" applyProtection="1">
      <alignment horizontal="center" vertical="center"/>
      <protection locked="0"/>
    </xf>
    <xf numFmtId="1" fontId="15" fillId="85" borderId="18" xfId="516" applyNumberFormat="1" applyFont="1" applyFill="1" applyBorder="1" applyAlignment="1" applyProtection="1">
      <alignment horizontal="center" vertical="center"/>
      <protection locked="0"/>
    </xf>
    <xf numFmtId="1" fontId="15" fillId="85" borderId="23" xfId="516" applyNumberFormat="1" applyFont="1" applyFill="1" applyBorder="1" applyAlignment="1" applyProtection="1">
      <alignment horizontal="center" vertical="center"/>
      <protection locked="0"/>
    </xf>
    <xf numFmtId="49" fontId="15" fillId="85" borderId="98" xfId="516" applyNumberFormat="1" applyFont="1" applyFill="1" applyBorder="1" applyAlignment="1" applyProtection="1">
      <alignment horizontal="left" vertical="center" wrapText="1"/>
      <protection locked="0"/>
    </xf>
    <xf numFmtId="49" fontId="15" fillId="85" borderId="22" xfId="516" applyNumberFormat="1" applyFont="1" applyFill="1" applyBorder="1" applyAlignment="1" applyProtection="1">
      <alignment horizontal="left" vertical="center" wrapText="1"/>
      <protection locked="0"/>
    </xf>
    <xf numFmtId="1" fontId="15" fillId="85" borderId="22" xfId="516" applyNumberFormat="1" applyFont="1" applyFill="1" applyBorder="1" applyAlignment="1" applyProtection="1">
      <alignment horizontal="center" vertical="center"/>
      <protection locked="0"/>
    </xf>
    <xf numFmtId="1" fontId="15" fillId="85" borderId="19" xfId="516" applyNumberFormat="1" applyFont="1" applyFill="1" applyBorder="1" applyAlignment="1" applyProtection="1">
      <alignment horizontal="center" vertical="center"/>
      <protection locked="0"/>
    </xf>
    <xf numFmtId="1" fontId="15" fillId="85" borderId="51" xfId="516" applyNumberFormat="1" applyFont="1" applyFill="1" applyBorder="1" applyAlignment="1" applyProtection="1">
      <alignment horizontal="center" vertical="center"/>
      <protection locked="0"/>
    </xf>
    <xf numFmtId="1" fontId="15" fillId="85" borderId="104" xfId="516" applyNumberFormat="1" applyFont="1" applyFill="1" applyBorder="1" applyAlignment="1" applyProtection="1">
      <alignment horizontal="center" vertical="center"/>
      <protection locked="0"/>
    </xf>
    <xf numFmtId="1" fontId="15" fillId="0" borderId="29" xfId="0" applyNumberFormat="1" applyFont="1" applyBorder="1" applyAlignment="1">
      <alignment horizontal="center" vertical="center"/>
    </xf>
    <xf numFmtId="0" fontId="122" fillId="0" borderId="0" xfId="0" quotePrefix="1" applyFont="1"/>
    <xf numFmtId="0" fontId="15" fillId="0" borderId="104" xfId="0" applyFont="1" applyBorder="1" applyAlignment="1">
      <alignment horizontal="center" vertical="center" wrapText="1"/>
    </xf>
    <xf numFmtId="49" fontId="15" fillId="85" borderId="55" xfId="516" applyNumberFormat="1" applyFont="1" applyFill="1" applyBorder="1" applyAlignment="1" applyProtection="1">
      <alignment horizontal="left" vertical="center" wrapText="1"/>
      <protection locked="0"/>
    </xf>
    <xf numFmtId="49" fontId="15" fillId="85" borderId="57" xfId="516" applyNumberFormat="1" applyFont="1" applyFill="1" applyBorder="1" applyAlignment="1" applyProtection="1">
      <alignment horizontal="left" vertical="center" wrapText="1"/>
      <protection locked="0"/>
    </xf>
    <xf numFmtId="49" fontId="15" fillId="85" borderId="59" xfId="516" applyNumberFormat="1" applyFont="1" applyFill="1" applyBorder="1" applyAlignment="1" applyProtection="1">
      <alignment horizontal="left" vertical="center" wrapText="1"/>
      <protection locked="0"/>
    </xf>
    <xf numFmtId="0" fontId="3" fillId="0" borderId="0" xfId="0" applyFont="1" applyAlignment="1">
      <alignment horizontal="justify" vertical="top"/>
    </xf>
    <xf numFmtId="0" fontId="3" fillId="0" borderId="0" xfId="0" applyFont="1" applyAlignment="1">
      <alignment horizontal="justify" vertical="top" wrapText="1"/>
    </xf>
    <xf numFmtId="0" fontId="2" fillId="0" borderId="18" xfId="516" applyBorder="1" applyAlignment="1">
      <alignment horizontal="center" vertical="center" wrapText="1"/>
    </xf>
    <xf numFmtId="0" fontId="2" fillId="0" borderId="23" xfId="516" applyBorder="1" applyAlignment="1">
      <alignment horizontal="center" vertical="center" wrapText="1"/>
    </xf>
    <xf numFmtId="0" fontId="2" fillId="0" borderId="25" xfId="516" applyBorder="1" applyAlignment="1">
      <alignment horizontal="center" vertical="center" wrapText="1"/>
    </xf>
    <xf numFmtId="0" fontId="2" fillId="0" borderId="26" xfId="516" applyBorder="1" applyAlignment="1">
      <alignment horizontal="center" vertical="center" wrapText="1"/>
    </xf>
    <xf numFmtId="0" fontId="14" fillId="0" borderId="18" xfId="0" applyFont="1" applyBorder="1" applyAlignment="1">
      <alignment horizontal="center" vertical="center"/>
    </xf>
    <xf numFmtId="0" fontId="2" fillId="33" borderId="23" xfId="516" applyFill="1" applyBorder="1" applyAlignment="1" applyProtection="1">
      <alignment horizontal="center" vertical="center"/>
      <protection locked="0"/>
    </xf>
    <xf numFmtId="0" fontId="2" fillId="33" borderId="25" xfId="516" applyFill="1" applyBorder="1" applyAlignment="1" applyProtection="1">
      <alignment horizontal="center" vertical="center"/>
      <protection locked="0"/>
    </xf>
    <xf numFmtId="0" fontId="2" fillId="33" borderId="26" xfId="516" applyFill="1" applyBorder="1" applyAlignment="1" applyProtection="1">
      <alignment horizontal="center" vertical="center"/>
      <protection locked="0"/>
    </xf>
    <xf numFmtId="0" fontId="9" fillId="0" borderId="18" xfId="0" applyFont="1" applyBorder="1" applyAlignment="1">
      <alignment horizontal="left" vertical="center" wrapText="1"/>
    </xf>
    <xf numFmtId="0" fontId="109" fillId="0" borderId="72" xfId="0" applyFont="1" applyBorder="1" applyAlignment="1">
      <alignment horizontal="left" vertical="center" wrapText="1"/>
    </xf>
    <xf numFmtId="0" fontId="109" fillId="0" borderId="72" xfId="0" applyFont="1" applyBorder="1" applyAlignment="1">
      <alignment horizontal="left" vertical="center"/>
    </xf>
    <xf numFmtId="0" fontId="9" fillId="0" borderId="23"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13" fillId="0" borderId="19"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64" xfId="0" applyFont="1" applyBorder="1" applyAlignment="1">
      <alignment horizontal="center" vertical="center" wrapText="1"/>
    </xf>
    <xf numFmtId="0" fontId="9" fillId="0" borderId="18" xfId="0" applyFont="1" applyBorder="1" applyAlignment="1">
      <alignment horizontal="center" vertical="center"/>
    </xf>
    <xf numFmtId="0" fontId="117" fillId="0" borderId="18" xfId="0" applyFont="1" applyBorder="1" applyAlignment="1">
      <alignment horizontal="center" vertical="center" wrapText="1"/>
    </xf>
    <xf numFmtId="0" fontId="111" fillId="0" borderId="18" xfId="0" applyFont="1" applyBorder="1" applyAlignment="1">
      <alignment horizontal="center" vertical="center" wrapText="1"/>
    </xf>
    <xf numFmtId="0" fontId="120" fillId="77" borderId="18" xfId="0" applyFont="1" applyFill="1" applyBorder="1" applyAlignment="1">
      <alignment horizontal="left" vertical="center" wrapText="1"/>
    </xf>
    <xf numFmtId="0" fontId="6" fillId="0" borderId="0" xfId="0" applyFont="1" applyAlignment="1">
      <alignment horizontal="justify" vertical="top" wrapText="1"/>
    </xf>
    <xf numFmtId="0" fontId="124" fillId="0" borderId="0" xfId="583" applyFont="1" applyFill="1" applyAlignment="1" applyProtection="1">
      <alignment horizontal="left" vertical="top" wrapText="1"/>
      <protection locked="0"/>
    </xf>
    <xf numFmtId="0" fontId="113" fillId="0" borderId="0" xfId="583" applyFont="1" applyFill="1" applyAlignment="1" applyProtection="1">
      <alignment horizontal="left" vertical="center" wrapText="1"/>
      <protection locked="0"/>
    </xf>
    <xf numFmtId="0" fontId="9" fillId="0" borderId="18" xfId="0" applyFont="1" applyBorder="1" applyAlignment="1">
      <alignment horizontal="left" vertical="center"/>
    </xf>
    <xf numFmtId="0" fontId="119" fillId="0" borderId="18" xfId="0" applyFont="1" applyBorder="1" applyAlignment="1">
      <alignment horizontal="left" vertical="center"/>
    </xf>
    <xf numFmtId="0" fontId="9" fillId="0" borderId="18" xfId="516" applyFont="1" applyBorder="1" applyAlignment="1">
      <alignment horizontal="left" vertical="center" wrapText="1"/>
    </xf>
    <xf numFmtId="0" fontId="9" fillId="0" borderId="94" xfId="516" applyFont="1" applyBorder="1" applyAlignment="1">
      <alignment horizontal="left" vertical="center" wrapText="1"/>
    </xf>
    <xf numFmtId="0" fontId="9" fillId="0" borderId="47" xfId="516" applyFont="1" applyBorder="1" applyAlignment="1">
      <alignment horizontal="left" vertical="center" wrapText="1"/>
    </xf>
    <xf numFmtId="0" fontId="15" fillId="33" borderId="18" xfId="0" applyFont="1" applyFill="1" applyBorder="1" applyAlignment="1" applyProtection="1">
      <alignment horizontal="center" vertical="center"/>
      <protection locked="0"/>
    </xf>
    <xf numFmtId="0" fontId="15" fillId="0" borderId="94" xfId="0" applyFont="1" applyBorder="1" applyAlignment="1">
      <alignment horizontal="center" vertical="center"/>
    </xf>
    <xf numFmtId="0" fontId="15" fillId="0" borderId="31" xfId="0" applyFont="1" applyBorder="1" applyAlignment="1">
      <alignment horizontal="center" vertical="center"/>
    </xf>
    <xf numFmtId="0" fontId="15" fillId="0" borderId="47" xfId="0" applyFont="1" applyBorder="1" applyAlignment="1">
      <alignment horizontal="center" vertical="center"/>
    </xf>
    <xf numFmtId="0" fontId="9" fillId="0" borderId="23" xfId="516" applyFont="1" applyBorder="1" applyAlignment="1">
      <alignment horizontal="center" vertical="center" wrapText="1"/>
    </xf>
    <xf numFmtId="0" fontId="9" fillId="0" borderId="25" xfId="516" applyFont="1" applyBorder="1" applyAlignment="1">
      <alignment horizontal="center" vertical="center" wrapText="1"/>
    </xf>
    <xf numFmtId="0" fontId="9" fillId="0" borderId="26" xfId="516" applyFont="1" applyBorder="1" applyAlignment="1">
      <alignment horizontal="center" vertical="center" wrapText="1"/>
    </xf>
    <xf numFmtId="0" fontId="6" fillId="0" borderId="0" xfId="0" applyFont="1" applyAlignment="1">
      <alignment horizontal="left" wrapText="1"/>
    </xf>
    <xf numFmtId="0" fontId="9" fillId="0" borderId="23" xfId="516" applyFont="1" applyBorder="1" applyAlignment="1">
      <alignment horizontal="left" vertical="center" wrapText="1"/>
    </xf>
    <xf numFmtId="0" fontId="15" fillId="0" borderId="0" xfId="516" applyFont="1" applyAlignment="1">
      <alignment horizontal="left" vertical="center" wrapText="1"/>
    </xf>
    <xf numFmtId="0" fontId="60" fillId="0" borderId="0" xfId="0" applyFont="1" applyAlignment="1">
      <alignment horizontal="left" vertical="top" indent="8"/>
    </xf>
    <xf numFmtId="49" fontId="14" fillId="33" borderId="23" xfId="0" applyNumberFormat="1" applyFont="1" applyFill="1" applyBorder="1" applyAlignment="1" applyProtection="1">
      <alignment horizontal="left" vertical="center"/>
      <protection locked="0"/>
    </xf>
    <xf numFmtId="49" fontId="14" fillId="33" borderId="25" xfId="0" applyNumberFormat="1" applyFont="1" applyFill="1" applyBorder="1" applyAlignment="1" applyProtection="1">
      <alignment horizontal="left" vertical="center"/>
      <protection locked="0"/>
    </xf>
    <xf numFmtId="49" fontId="14" fillId="33" borderId="26" xfId="0" applyNumberFormat="1" applyFont="1" applyFill="1" applyBorder="1" applyAlignment="1" applyProtection="1">
      <alignment horizontal="left" vertical="center"/>
      <protection locked="0"/>
    </xf>
    <xf numFmtId="0" fontId="2" fillId="33" borderId="23" xfId="516" applyFill="1" applyBorder="1" applyAlignment="1" applyProtection="1">
      <alignment vertical="center"/>
      <protection locked="0"/>
    </xf>
    <xf numFmtId="0" fontId="2" fillId="33" borderId="25" xfId="516" applyFill="1" applyBorder="1" applyAlignment="1" applyProtection="1">
      <alignment vertical="center"/>
      <protection locked="0"/>
    </xf>
    <xf numFmtId="0" fontId="2" fillId="33" borderId="26" xfId="516" applyFill="1" applyBorder="1" applyAlignment="1" applyProtection="1">
      <alignment vertical="center"/>
      <protection locked="0"/>
    </xf>
    <xf numFmtId="0" fontId="2" fillId="0" borderId="23" xfId="516" applyBorder="1" applyAlignment="1">
      <alignment horizontal="left" vertical="center"/>
    </xf>
    <xf numFmtId="0" fontId="2" fillId="0" borderId="25" xfId="516" applyBorder="1" applyAlignment="1">
      <alignment horizontal="left" vertical="center"/>
    </xf>
    <xf numFmtId="0" fontId="2" fillId="0" borderId="26" xfId="516" applyBorder="1" applyAlignment="1">
      <alignment horizontal="left" vertical="center"/>
    </xf>
    <xf numFmtId="14" fontId="2" fillId="33" borderId="25" xfId="516" applyNumberFormat="1" applyFill="1" applyBorder="1" applyAlignment="1" applyProtection="1">
      <alignment horizontal="center" vertical="center"/>
      <protection locked="0"/>
    </xf>
    <xf numFmtId="14" fontId="2" fillId="33" borderId="26" xfId="516" applyNumberFormat="1" applyFill="1" applyBorder="1" applyAlignment="1" applyProtection="1">
      <alignment horizontal="center" vertical="center"/>
      <protection locked="0"/>
    </xf>
    <xf numFmtId="0" fontId="14" fillId="33" borderId="23" xfId="0" applyFont="1" applyFill="1" applyBorder="1" applyAlignment="1" applyProtection="1">
      <alignment horizontal="left" vertical="center"/>
      <protection locked="0"/>
    </xf>
    <xf numFmtId="0" fontId="14" fillId="33" borderId="25" xfId="0" applyFont="1" applyFill="1" applyBorder="1" applyAlignment="1" applyProtection="1">
      <alignment horizontal="left" vertical="center"/>
      <protection locked="0"/>
    </xf>
    <xf numFmtId="0" fontId="14" fillId="33" borderId="26" xfId="0" applyFont="1" applyFill="1" applyBorder="1" applyAlignment="1" applyProtection="1">
      <alignment horizontal="left" vertical="center"/>
      <protection locked="0"/>
    </xf>
    <xf numFmtId="14" fontId="14" fillId="0" borderId="25" xfId="0" applyNumberFormat="1" applyFont="1" applyBorder="1" applyAlignment="1">
      <alignment horizontal="center" vertical="center"/>
    </xf>
    <xf numFmtId="14" fontId="14" fillId="0" borderId="26" xfId="0" applyNumberFormat="1" applyFont="1" applyBorder="1" applyAlignment="1">
      <alignment horizontal="center" vertical="center"/>
    </xf>
    <xf numFmtId="0" fontId="2" fillId="0" borderId="23" xfId="516" applyBorder="1" applyAlignment="1">
      <alignment horizontal="center" vertical="center"/>
    </xf>
    <xf numFmtId="0" fontId="2" fillId="0" borderId="25" xfId="516" applyBorder="1" applyAlignment="1">
      <alignment horizontal="center" vertical="center"/>
    </xf>
    <xf numFmtId="0" fontId="2" fillId="0" borderId="26" xfId="516" applyBorder="1" applyAlignment="1">
      <alignment horizontal="center" vertical="center"/>
    </xf>
    <xf numFmtId="0" fontId="14" fillId="27" borderId="0" xfId="0" applyFont="1" applyFill="1" applyAlignment="1">
      <alignment horizontal="center" vertical="center"/>
    </xf>
    <xf numFmtId="0" fontId="2" fillId="0" borderId="18" xfId="516" applyBorder="1" applyAlignment="1">
      <alignment horizontal="center" vertical="center"/>
    </xf>
    <xf numFmtId="0" fontId="2" fillId="33" borderId="23" xfId="516" applyFill="1" applyBorder="1" applyAlignment="1" applyProtection="1">
      <alignment horizontal="center" vertical="center" wrapText="1"/>
      <protection locked="0"/>
    </xf>
    <xf numFmtId="0" fontId="2" fillId="33" borderId="25" xfId="516" applyFill="1" applyBorder="1" applyAlignment="1" applyProtection="1">
      <alignment horizontal="center" vertical="center" wrapText="1"/>
      <protection locked="0"/>
    </xf>
    <xf numFmtId="0" fontId="2" fillId="33" borderId="26" xfId="516" applyFill="1" applyBorder="1" applyAlignment="1" applyProtection="1">
      <alignment horizontal="center" vertical="center" wrapText="1"/>
      <protection locked="0"/>
    </xf>
    <xf numFmtId="0" fontId="3" fillId="0" borderId="0" xfId="0" applyFont="1" applyAlignment="1">
      <alignment horizontal="justify" vertical="top"/>
    </xf>
    <xf numFmtId="0" fontId="3" fillId="0" borderId="0" xfId="0" applyFont="1" applyAlignment="1">
      <alignment horizontal="justify" vertical="top" wrapText="1"/>
    </xf>
    <xf numFmtId="0" fontId="3" fillId="0" borderId="0" xfId="0" applyFont="1" applyAlignment="1">
      <alignment horizontal="justify" wrapText="1"/>
    </xf>
    <xf numFmtId="0" fontId="9" fillId="0" borderId="25" xfId="516" applyFont="1" applyBorder="1" applyAlignment="1">
      <alignment horizontal="left" vertical="center" wrapText="1"/>
    </xf>
    <xf numFmtId="0" fontId="9" fillId="0" borderId="26" xfId="516" applyFont="1" applyBorder="1" applyAlignment="1">
      <alignment horizontal="left" vertical="center" wrapText="1"/>
    </xf>
    <xf numFmtId="0" fontId="134" fillId="0" borderId="68" xfId="0" applyFont="1" applyBorder="1" applyAlignment="1">
      <alignment horizontal="center" vertical="center"/>
    </xf>
    <xf numFmtId="0" fontId="134" fillId="0" borderId="27" xfId="0" applyFont="1" applyBorder="1" applyAlignment="1">
      <alignment horizontal="center" vertical="center"/>
    </xf>
    <xf numFmtId="0" fontId="122" fillId="0" borderId="105" xfId="0" applyFont="1" applyBorder="1" applyAlignment="1">
      <alignment horizontal="center" vertical="center" wrapText="1"/>
    </xf>
    <xf numFmtId="0" fontId="122" fillId="0" borderId="70" xfId="0" applyFont="1" applyBorder="1" applyAlignment="1">
      <alignment horizontal="center" vertical="center" wrapText="1"/>
    </xf>
    <xf numFmtId="0" fontId="122" fillId="0" borderId="106" xfId="0" applyFont="1" applyBorder="1" applyAlignment="1">
      <alignment horizontal="center" vertical="center" wrapText="1"/>
    </xf>
    <xf numFmtId="0" fontId="122" fillId="0" borderId="32" xfId="0" applyFont="1" applyBorder="1" applyAlignment="1">
      <alignment horizontal="center" vertical="center" wrapText="1"/>
    </xf>
    <xf numFmtId="0" fontId="106" fillId="0" borderId="0" xfId="0" applyFont="1" applyAlignment="1">
      <alignment horizontal="left" vertical="top" wrapText="1"/>
    </xf>
    <xf numFmtId="0" fontId="0" fillId="0" borderId="0" xfId="0" applyAlignment="1">
      <alignment horizontal="left" vertical="top" wrapText="1"/>
    </xf>
    <xf numFmtId="0" fontId="122" fillId="0" borderId="54" xfId="0" applyFont="1" applyBorder="1" applyAlignment="1">
      <alignment horizontal="center" vertical="center" wrapText="1"/>
    </xf>
    <xf numFmtId="0" fontId="122" fillId="0" borderId="58" xfId="0" applyFont="1" applyBorder="1" applyAlignment="1">
      <alignment horizontal="center" vertical="center" wrapText="1"/>
    </xf>
    <xf numFmtId="0" fontId="122" fillId="0" borderId="50" xfId="0" applyFont="1" applyBorder="1" applyAlignment="1">
      <alignment horizontal="center" vertical="center" wrapText="1"/>
    </xf>
    <xf numFmtId="0" fontId="122" fillId="0" borderId="51" xfId="0" applyFont="1" applyBorder="1" applyAlignment="1">
      <alignment horizontal="center" vertical="center" wrapText="1"/>
    </xf>
    <xf numFmtId="0" fontId="122" fillId="0" borderId="60" xfId="0" applyFont="1" applyBorder="1" applyAlignment="1">
      <alignment horizontal="center" vertical="center" wrapText="1"/>
    </xf>
    <xf numFmtId="0" fontId="122" fillId="0" borderId="52"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0" xfId="0" applyFont="1" applyAlignment="1">
      <alignment horizontal="left" vertical="center" wrapText="1"/>
    </xf>
    <xf numFmtId="0" fontId="15" fillId="0" borderId="54" xfId="0" applyFont="1" applyBorder="1" applyAlignment="1">
      <alignment horizontal="center" vertical="center" wrapText="1"/>
    </xf>
    <xf numFmtId="0" fontId="15" fillId="0" borderId="98"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107" xfId="0" applyFont="1" applyBorder="1" applyAlignment="1">
      <alignment horizontal="center" vertical="center" wrapText="1"/>
    </xf>
    <xf numFmtId="0" fontId="15" fillId="0" borderId="108"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109" xfId="0" applyFont="1" applyBorder="1" applyAlignment="1">
      <alignment horizontal="center" vertical="center" wrapText="1"/>
    </xf>
    <xf numFmtId="9" fontId="87" fillId="0" borderId="20" xfId="0" applyNumberFormat="1" applyFont="1" applyBorder="1" applyAlignment="1">
      <alignment horizontal="center" vertical="center" wrapText="1" readingOrder="1"/>
    </xf>
    <xf numFmtId="0" fontId="87" fillId="0" borderId="20" xfId="0" applyFont="1" applyBorder="1" applyAlignment="1">
      <alignment horizontal="center" vertical="center" wrapText="1" readingOrder="1"/>
    </xf>
    <xf numFmtId="0" fontId="69" fillId="0" borderId="28" xfId="0" applyFont="1" applyBorder="1" applyAlignment="1">
      <alignment horizontal="center" vertical="center" wrapText="1" readingOrder="1"/>
    </xf>
    <xf numFmtId="0" fontId="69" fillId="0" borderId="34" xfId="0" applyFont="1" applyBorder="1" applyAlignment="1">
      <alignment horizontal="center" vertical="center" wrapText="1" readingOrder="1"/>
    </xf>
    <xf numFmtId="0" fontId="69" fillId="0" borderId="29" xfId="0" applyFont="1" applyBorder="1" applyAlignment="1">
      <alignment horizontal="center" vertical="center" wrapText="1" readingOrder="1"/>
    </xf>
    <xf numFmtId="0" fontId="12" fillId="0" borderId="28" xfId="0" applyFont="1" applyBorder="1" applyAlignment="1">
      <alignment horizontal="center" vertical="center" wrapText="1" readingOrder="1"/>
    </xf>
    <xf numFmtId="0" fontId="12" fillId="0" borderId="34" xfId="0" applyFont="1" applyBorder="1" applyAlignment="1">
      <alignment horizontal="center" vertical="center" wrapText="1" readingOrder="1"/>
    </xf>
    <xf numFmtId="0" fontId="12" fillId="0" borderId="29" xfId="0" applyFont="1" applyBorder="1" applyAlignment="1">
      <alignment horizontal="center" vertical="center" wrapText="1" readingOrder="1"/>
    </xf>
    <xf numFmtId="49" fontId="6" fillId="0" borderId="82" xfId="0" applyNumberFormat="1" applyFont="1" applyBorder="1" applyAlignment="1">
      <alignment horizontal="center" vertical="center" wrapText="1" readingOrder="1"/>
    </xf>
    <xf numFmtId="49" fontId="6" fillId="0" borderId="99" xfId="0" applyNumberFormat="1" applyFont="1" applyBorder="1" applyAlignment="1">
      <alignment horizontal="center" vertical="center" wrapText="1" readingOrder="1"/>
    </xf>
    <xf numFmtId="49" fontId="6" fillId="0" borderId="83" xfId="0" applyNumberFormat="1" applyFont="1" applyBorder="1" applyAlignment="1">
      <alignment horizontal="center" vertical="center" wrapText="1" readingOrder="1"/>
    </xf>
    <xf numFmtId="49" fontId="6" fillId="0" borderId="100" xfId="0" applyNumberFormat="1" applyFont="1" applyBorder="1" applyAlignment="1">
      <alignment horizontal="center" vertical="center" wrapText="1" readingOrder="1"/>
    </xf>
    <xf numFmtId="49" fontId="87" fillId="0" borderId="28" xfId="0" applyNumberFormat="1" applyFont="1" applyBorder="1" applyAlignment="1">
      <alignment horizontal="center" vertical="center" wrapText="1" readingOrder="1"/>
    </xf>
    <xf numFmtId="49" fontId="87" fillId="0" borderId="34" xfId="0" applyNumberFormat="1" applyFont="1" applyBorder="1" applyAlignment="1">
      <alignment horizontal="center" vertical="center" wrapText="1" readingOrder="1"/>
    </xf>
    <xf numFmtId="49" fontId="87" fillId="0" borderId="29" xfId="0" applyNumberFormat="1" applyFont="1" applyBorder="1" applyAlignment="1">
      <alignment horizontal="center" vertical="center" wrapText="1" readingOrder="1"/>
    </xf>
    <xf numFmtId="0" fontId="6" fillId="0" borderId="20" xfId="0" applyFont="1" applyBorder="1" applyAlignment="1">
      <alignment horizontal="left" vertical="center" wrapText="1" readingOrder="1"/>
    </xf>
    <xf numFmtId="0" fontId="106" fillId="0" borderId="20" xfId="0" applyFont="1" applyBorder="1" applyAlignment="1">
      <alignment horizontal="left" vertical="center" wrapText="1" readingOrder="1"/>
    </xf>
    <xf numFmtId="0" fontId="107" fillId="0" borderId="20" xfId="0" applyFont="1" applyBorder="1" applyAlignment="1">
      <alignment horizontal="left" vertical="center" wrapText="1" readingOrder="1"/>
    </xf>
    <xf numFmtId="0" fontId="85" fillId="0" borderId="20" xfId="0" applyFont="1" applyBorder="1" applyAlignment="1">
      <alignment horizontal="left" vertical="center" wrapText="1" readingOrder="1"/>
    </xf>
    <xf numFmtId="0" fontId="12" fillId="0" borderId="0" xfId="0" applyFont="1" applyAlignment="1">
      <alignment horizontal="justify" vertical="center" wrapText="1"/>
    </xf>
    <xf numFmtId="0" fontId="12" fillId="0" borderId="0" xfId="0" applyFont="1" applyAlignment="1">
      <alignment horizontal="justify" vertical="center"/>
    </xf>
    <xf numFmtId="0" fontId="12" fillId="0" borderId="0" xfId="0" applyFont="1" applyAlignment="1">
      <alignment horizontal="left" wrapText="1"/>
    </xf>
    <xf numFmtId="0" fontId="53" fillId="0" borderId="0" xfId="0" applyFont="1" applyAlignment="1">
      <alignment horizontal="left" vertical="center" wrapText="1"/>
    </xf>
    <xf numFmtId="0" fontId="12" fillId="0" borderId="0" xfId="0" applyFont="1" applyAlignment="1">
      <alignment horizontal="left" vertical="top" wrapText="1"/>
    </xf>
    <xf numFmtId="0" fontId="12" fillId="0" borderId="0" xfId="0" applyFont="1" applyAlignment="1">
      <alignment horizontal="left" vertical="top"/>
    </xf>
    <xf numFmtId="0" fontId="6" fillId="33" borderId="28" xfId="0" quotePrefix="1" applyFont="1" applyFill="1" applyBorder="1" applyAlignment="1" applyProtection="1">
      <alignment horizontal="left" vertical="center" wrapText="1"/>
      <protection locked="0"/>
    </xf>
    <xf numFmtId="0" fontId="7" fillId="33" borderId="20" xfId="0" applyFont="1" applyFill="1" applyBorder="1" applyAlignment="1" applyProtection="1">
      <alignment horizontal="left" vertical="center" wrapText="1"/>
      <protection locked="0"/>
    </xf>
    <xf numFmtId="0" fontId="6" fillId="33" borderId="28" xfId="0" applyFont="1" applyFill="1" applyBorder="1" applyAlignment="1" applyProtection="1">
      <alignment horizontal="left" vertical="center" wrapText="1"/>
      <protection locked="0"/>
    </xf>
    <xf numFmtId="0" fontId="6" fillId="33" borderId="34" xfId="0" applyFont="1" applyFill="1" applyBorder="1" applyAlignment="1" applyProtection="1">
      <alignment horizontal="left" vertical="center" wrapText="1"/>
      <protection locked="0"/>
    </xf>
    <xf numFmtId="0" fontId="6" fillId="33" borderId="29" xfId="0" applyFont="1" applyFill="1" applyBorder="1" applyAlignment="1" applyProtection="1">
      <alignment horizontal="left" vertical="center" wrapText="1"/>
      <protection locked="0"/>
    </xf>
    <xf numFmtId="0" fontId="6" fillId="0" borderId="33" xfId="0" applyFont="1" applyBorder="1" applyAlignment="1">
      <alignment horizontal="center" vertical="center" wrapText="1" readingOrder="1"/>
    </xf>
    <xf numFmtId="0" fontId="6" fillId="0" borderId="70" xfId="0" applyFont="1" applyBorder="1" applyAlignment="1">
      <alignment horizontal="center" vertical="center" wrapText="1" readingOrder="1"/>
    </xf>
    <xf numFmtId="0" fontId="6" fillId="0" borderId="69" xfId="0" applyFont="1" applyBorder="1" applyAlignment="1">
      <alignment horizontal="center" vertical="center" wrapText="1" readingOrder="1"/>
    </xf>
    <xf numFmtId="0" fontId="6" fillId="0" borderId="36" xfId="0" applyFont="1" applyBorder="1" applyAlignment="1">
      <alignment horizontal="center" vertical="center" wrapText="1" readingOrder="1"/>
    </xf>
    <xf numFmtId="0" fontId="6" fillId="0" borderId="71" xfId="0" applyFont="1" applyBorder="1" applyAlignment="1">
      <alignment horizontal="center" vertical="center" wrapText="1" readingOrder="1"/>
    </xf>
    <xf numFmtId="0" fontId="6" fillId="0" borderId="32" xfId="0" applyFont="1" applyBorder="1" applyAlignment="1">
      <alignment horizontal="center" vertical="center" wrapText="1" readingOrder="1"/>
    </xf>
    <xf numFmtId="0" fontId="6" fillId="0" borderId="28" xfId="0" applyFont="1" applyBorder="1" applyAlignment="1">
      <alignment horizontal="left" vertical="center" wrapText="1" readingOrder="1"/>
    </xf>
    <xf numFmtId="0" fontId="6" fillId="0" borderId="34" xfId="0" applyFont="1" applyBorder="1" applyAlignment="1">
      <alignment horizontal="left" vertical="center" wrapText="1" readingOrder="1"/>
    </xf>
    <xf numFmtId="0" fontId="6" fillId="0" borderId="29" xfId="0" applyFont="1" applyBorder="1" applyAlignment="1">
      <alignment horizontal="left" vertical="center" wrapText="1" readingOrder="1"/>
    </xf>
    <xf numFmtId="0" fontId="6" fillId="0" borderId="33" xfId="0" applyFont="1" applyBorder="1" applyAlignment="1">
      <alignment horizontal="left" vertical="center" wrapText="1" readingOrder="1"/>
    </xf>
    <xf numFmtId="0" fontId="6" fillId="0" borderId="70" xfId="0" applyFont="1" applyBorder="1" applyAlignment="1">
      <alignment horizontal="left" vertical="center" wrapText="1" readingOrder="1"/>
    </xf>
    <xf numFmtId="0" fontId="6" fillId="0" borderId="69" xfId="0" applyFont="1" applyBorder="1" applyAlignment="1">
      <alignment horizontal="left" vertical="center" wrapText="1" readingOrder="1"/>
    </xf>
    <xf numFmtId="0" fontId="6" fillId="0" borderId="36" xfId="0" applyFont="1" applyBorder="1" applyAlignment="1">
      <alignment horizontal="left" vertical="center" wrapText="1" readingOrder="1"/>
    </xf>
    <xf numFmtId="0" fontId="6" fillId="0" borderId="71" xfId="0" applyFont="1" applyBorder="1" applyAlignment="1">
      <alignment horizontal="left" vertical="center" wrapText="1" readingOrder="1"/>
    </xf>
    <xf numFmtId="0" fontId="6" fillId="0" borderId="32" xfId="0" applyFont="1" applyBorder="1" applyAlignment="1">
      <alignment horizontal="left" vertical="center" wrapText="1" readingOrder="1"/>
    </xf>
    <xf numFmtId="0" fontId="87" fillId="0" borderId="28" xfId="0" applyFont="1" applyBorder="1" applyAlignment="1">
      <alignment horizontal="center" vertical="center" wrapText="1" readingOrder="1"/>
    </xf>
    <xf numFmtId="0" fontId="87" fillId="0" borderId="34" xfId="0" applyFont="1" applyBorder="1" applyAlignment="1">
      <alignment horizontal="center" vertical="center" wrapText="1" readingOrder="1"/>
    </xf>
    <xf numFmtId="0" fontId="87" fillId="0" borderId="29" xfId="0" applyFont="1" applyBorder="1" applyAlignment="1">
      <alignment horizontal="center" vertical="center" wrapText="1" readingOrder="1"/>
    </xf>
    <xf numFmtId="0" fontId="87" fillId="0" borderId="33" xfId="0" applyFont="1" applyBorder="1" applyAlignment="1">
      <alignment horizontal="center" vertical="center" wrapText="1" readingOrder="1"/>
    </xf>
    <xf numFmtId="0" fontId="87" fillId="0" borderId="70" xfId="0" applyFont="1" applyBorder="1" applyAlignment="1">
      <alignment horizontal="center" vertical="center" wrapText="1" readingOrder="1"/>
    </xf>
    <xf numFmtId="0" fontId="87" fillId="0" borderId="69" xfId="0" applyFont="1" applyBorder="1" applyAlignment="1">
      <alignment horizontal="center" vertical="center" wrapText="1" readingOrder="1"/>
    </xf>
    <xf numFmtId="0" fontId="87" fillId="0" borderId="36" xfId="0" applyFont="1" applyBorder="1" applyAlignment="1">
      <alignment horizontal="center" vertical="center" wrapText="1" readingOrder="1"/>
    </xf>
    <xf numFmtId="0" fontId="87" fillId="0" borderId="71" xfId="0" applyFont="1" applyBorder="1" applyAlignment="1">
      <alignment horizontal="center" vertical="center" wrapText="1" readingOrder="1"/>
    </xf>
    <xf numFmtId="0" fontId="87" fillId="0" borderId="32" xfId="0" applyFont="1" applyBorder="1" applyAlignment="1">
      <alignment horizontal="center" vertical="center" wrapText="1" readingOrder="1"/>
    </xf>
    <xf numFmtId="0" fontId="127" fillId="0" borderId="28" xfId="0" applyFont="1" applyBorder="1" applyAlignment="1">
      <alignment horizontal="center" vertical="center" wrapText="1"/>
    </xf>
    <xf numFmtId="0" fontId="127" fillId="0" borderId="34" xfId="0" applyFont="1" applyBorder="1" applyAlignment="1">
      <alignment horizontal="center" vertical="center" wrapText="1"/>
    </xf>
    <xf numFmtId="0" fontId="127" fillId="0" borderId="29" xfId="0" applyFont="1" applyBorder="1" applyAlignment="1">
      <alignment horizontal="center" vertical="center" wrapText="1"/>
    </xf>
    <xf numFmtId="49" fontId="68" fillId="0" borderId="28" xfId="0" applyNumberFormat="1" applyFont="1" applyBorder="1" applyAlignment="1">
      <alignment horizontal="center" vertical="center" wrapText="1" readingOrder="1"/>
    </xf>
    <xf numFmtId="49" fontId="68" fillId="0" borderId="34" xfId="0" applyNumberFormat="1" applyFont="1" applyBorder="1" applyAlignment="1">
      <alignment horizontal="center" vertical="center" wrapText="1" readingOrder="1"/>
    </xf>
    <xf numFmtId="49" fontId="68" fillId="0" borderId="29" xfId="0" applyNumberFormat="1" applyFont="1" applyBorder="1" applyAlignment="1">
      <alignment horizontal="center" vertical="center" wrapText="1" readingOrder="1"/>
    </xf>
    <xf numFmtId="0" fontId="68" fillId="0" borderId="33" xfId="0" applyFont="1" applyBorder="1" applyAlignment="1">
      <alignment horizontal="center" vertical="center" wrapText="1" readingOrder="1"/>
    </xf>
    <xf numFmtId="0" fontId="68" fillId="0" borderId="70" xfId="0" applyFont="1" applyBorder="1" applyAlignment="1">
      <alignment horizontal="center" vertical="center" wrapText="1" readingOrder="1"/>
    </xf>
    <xf numFmtId="0" fontId="68" fillId="0" borderId="69" xfId="0" applyFont="1" applyBorder="1" applyAlignment="1">
      <alignment horizontal="center" vertical="center" wrapText="1" readingOrder="1"/>
    </xf>
    <xf numFmtId="0" fontId="68" fillId="0" borderId="36" xfId="0" applyFont="1" applyBorder="1" applyAlignment="1">
      <alignment horizontal="center" vertical="center" wrapText="1" readingOrder="1"/>
    </xf>
    <xf numFmtId="0" fontId="68" fillId="0" borderId="71" xfId="0" applyFont="1" applyBorder="1" applyAlignment="1">
      <alignment horizontal="center" vertical="center" wrapText="1" readingOrder="1"/>
    </xf>
    <xf numFmtId="0" fontId="68" fillId="0" borderId="32" xfId="0" applyFont="1" applyBorder="1" applyAlignment="1">
      <alignment horizontal="center" vertical="center" wrapText="1" readingOrder="1"/>
    </xf>
    <xf numFmtId="0" fontId="68" fillId="0" borderId="28" xfId="0" applyFont="1" applyBorder="1" applyAlignment="1">
      <alignment horizontal="center" vertical="center" wrapText="1" readingOrder="1"/>
    </xf>
    <xf numFmtId="0" fontId="68" fillId="0" borderId="34" xfId="0" applyFont="1" applyBorder="1" applyAlignment="1">
      <alignment horizontal="center" vertical="center" wrapText="1" readingOrder="1"/>
    </xf>
    <xf numFmtId="0" fontId="68" fillId="0" borderId="29" xfId="0" applyFont="1" applyBorder="1" applyAlignment="1">
      <alignment horizontal="center" vertical="center" wrapText="1" readingOrder="1"/>
    </xf>
    <xf numFmtId="0" fontId="12" fillId="0" borderId="20" xfId="0" applyFont="1" applyBorder="1" applyAlignment="1">
      <alignment horizontal="left" vertical="center" wrapText="1" readingOrder="1"/>
    </xf>
    <xf numFmtId="0" fontId="0" fillId="0" borderId="20" xfId="0" applyBorder="1" applyAlignment="1">
      <alignment horizontal="left" vertical="center" wrapText="1" readingOrder="1"/>
    </xf>
    <xf numFmtId="0" fontId="12" fillId="0" borderId="28" xfId="0" applyFont="1" applyBorder="1" applyAlignment="1">
      <alignment horizontal="left" vertical="center" wrapText="1" readingOrder="1"/>
    </xf>
    <xf numFmtId="0" fontId="12" fillId="0" borderId="34" xfId="0" applyFont="1" applyBorder="1" applyAlignment="1">
      <alignment horizontal="left" vertical="center" wrapText="1" readingOrder="1"/>
    </xf>
    <xf numFmtId="0" fontId="12" fillId="0" borderId="29" xfId="0" applyFont="1" applyBorder="1" applyAlignment="1">
      <alignment horizontal="left" vertical="center" wrapText="1" readingOrder="1"/>
    </xf>
    <xf numFmtId="0" fontId="23" fillId="31" borderId="28" xfId="0" applyFont="1" applyFill="1" applyBorder="1" applyAlignment="1">
      <alignment horizontal="center" vertical="center" wrapText="1"/>
    </xf>
    <xf numFmtId="0" fontId="23" fillId="31" borderId="34" xfId="0" applyFont="1" applyFill="1" applyBorder="1" applyAlignment="1">
      <alignment horizontal="center" vertical="center" wrapText="1"/>
    </xf>
    <xf numFmtId="0" fontId="23" fillId="31" borderId="29" xfId="0" applyFont="1" applyFill="1" applyBorder="1" applyAlignment="1">
      <alignment horizontal="center" vertical="center" wrapText="1"/>
    </xf>
    <xf numFmtId="0" fontId="12" fillId="0" borderId="33" xfId="0" applyFont="1" applyBorder="1" applyAlignment="1">
      <alignment horizontal="left" vertical="center" wrapText="1" readingOrder="1"/>
    </xf>
    <xf numFmtId="0" fontId="12" fillId="0" borderId="70" xfId="0" applyFont="1" applyBorder="1" applyAlignment="1">
      <alignment horizontal="left" vertical="center" wrapText="1" readingOrder="1"/>
    </xf>
    <xf numFmtId="0" fontId="12" fillId="0" borderId="69" xfId="0" applyFont="1" applyBorder="1" applyAlignment="1">
      <alignment horizontal="left" vertical="center" wrapText="1" readingOrder="1"/>
    </xf>
    <xf numFmtId="0" fontId="12" fillId="0" borderId="36" xfId="0" applyFont="1" applyBorder="1" applyAlignment="1">
      <alignment horizontal="left" vertical="center" wrapText="1" readingOrder="1"/>
    </xf>
    <xf numFmtId="0" fontId="12" fillId="0" borderId="71" xfId="0" applyFont="1" applyBorder="1" applyAlignment="1">
      <alignment horizontal="left" vertical="center" wrapText="1" readingOrder="1"/>
    </xf>
    <xf numFmtId="0" fontId="12" fillId="0" borderId="32" xfId="0" applyFont="1" applyBorder="1" applyAlignment="1">
      <alignment horizontal="left" vertical="center" wrapText="1" readingOrder="1"/>
    </xf>
    <xf numFmtId="0" fontId="12" fillId="0" borderId="33" xfId="0" quotePrefix="1" applyFont="1" applyBorder="1" applyAlignment="1">
      <alignment horizontal="left" vertical="center" wrapText="1" readingOrder="1"/>
    </xf>
    <xf numFmtId="0" fontId="0" fillId="0" borderId="70" xfId="0" applyBorder="1" applyAlignment="1">
      <alignment horizontal="left" vertical="center" wrapText="1" readingOrder="1"/>
    </xf>
    <xf numFmtId="0" fontId="0" fillId="0" borderId="36" xfId="0" applyBorder="1" applyAlignment="1">
      <alignment horizontal="left" vertical="center" wrapText="1" readingOrder="1"/>
    </xf>
    <xf numFmtId="0" fontId="0" fillId="0" borderId="32" xfId="0" applyBorder="1" applyAlignment="1">
      <alignment horizontal="left" vertical="center" wrapText="1" readingOrder="1"/>
    </xf>
    <xf numFmtId="0" fontId="12" fillId="0" borderId="20" xfId="0" quotePrefix="1" applyFont="1" applyBorder="1" applyAlignment="1">
      <alignment horizontal="left" vertical="center" wrapText="1" readingOrder="1"/>
    </xf>
    <xf numFmtId="0" fontId="68" fillId="0" borderId="20" xfId="0" applyFont="1" applyBorder="1" applyAlignment="1">
      <alignment horizontal="center" vertical="center" wrapText="1" readingOrder="1"/>
    </xf>
    <xf numFmtId="0" fontId="12" fillId="0" borderId="28"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29" xfId="0" applyFont="1" applyBorder="1" applyAlignment="1">
      <alignment horizontal="center" vertical="center" wrapText="1"/>
    </xf>
    <xf numFmtId="1" fontId="24" fillId="33" borderId="28" xfId="0" applyNumberFormat="1" applyFont="1" applyFill="1" applyBorder="1" applyAlignment="1" applyProtection="1">
      <alignment horizontal="center" vertical="center"/>
      <protection locked="0"/>
    </xf>
    <xf numFmtId="1" fontId="24" fillId="33" borderId="34" xfId="0" applyNumberFormat="1" applyFont="1" applyFill="1" applyBorder="1" applyAlignment="1" applyProtection="1">
      <alignment horizontal="center" vertical="center"/>
      <protection locked="0"/>
    </xf>
    <xf numFmtId="1" fontId="24" fillId="33" borderId="29" xfId="0" applyNumberFormat="1" applyFont="1" applyFill="1" applyBorder="1" applyAlignment="1" applyProtection="1">
      <alignment horizontal="center" vertical="center"/>
      <protection locked="0"/>
    </xf>
    <xf numFmtId="0" fontId="27" fillId="0" borderId="68" xfId="0" applyFont="1" applyBorder="1" applyAlignment="1">
      <alignment horizontal="center" vertical="center"/>
    </xf>
    <xf numFmtId="0" fontId="27" fillId="0" borderId="27" xfId="0" applyFont="1" applyBorder="1" applyAlignment="1">
      <alignment horizontal="center" vertical="center"/>
    </xf>
    <xf numFmtId="0" fontId="12" fillId="0" borderId="20" xfId="0" applyFont="1" applyBorder="1" applyAlignment="1">
      <alignment vertical="center" wrapText="1"/>
    </xf>
    <xf numFmtId="49" fontId="12" fillId="0" borderId="33" xfId="0" applyNumberFormat="1" applyFont="1" applyBorder="1" applyAlignment="1">
      <alignment horizontal="center" vertical="center" wrapText="1" readingOrder="1"/>
    </xf>
    <xf numFmtId="49" fontId="12" fillId="0" borderId="70" xfId="0" applyNumberFormat="1" applyFont="1" applyBorder="1" applyAlignment="1">
      <alignment horizontal="center" vertical="center" wrapText="1" readingOrder="1"/>
    </xf>
    <xf numFmtId="49" fontId="12" fillId="0" borderId="69" xfId="0" applyNumberFormat="1" applyFont="1" applyBorder="1" applyAlignment="1">
      <alignment horizontal="center" vertical="center" wrapText="1" readingOrder="1"/>
    </xf>
    <xf numFmtId="49" fontId="12" fillId="0" borderId="36" xfId="0" applyNumberFormat="1" applyFont="1" applyBorder="1" applyAlignment="1">
      <alignment horizontal="center" vertical="center" wrapText="1" readingOrder="1"/>
    </xf>
    <xf numFmtId="49" fontId="12" fillId="0" borderId="71" xfId="0" applyNumberFormat="1" applyFont="1" applyBorder="1" applyAlignment="1">
      <alignment horizontal="center" vertical="center" wrapText="1" readingOrder="1"/>
    </xf>
    <xf numFmtId="49" fontId="12" fillId="0" borderId="32" xfId="0" applyNumberFormat="1" applyFont="1" applyBorder="1" applyAlignment="1">
      <alignment horizontal="center" vertical="center" wrapText="1" readingOrder="1"/>
    </xf>
    <xf numFmtId="0" fontId="27" fillId="0" borderId="28" xfId="0" applyFont="1" applyBorder="1" applyAlignment="1">
      <alignment horizontal="center" vertical="center" wrapText="1"/>
    </xf>
    <xf numFmtId="0" fontId="20" fillId="0" borderId="29" xfId="0" applyFont="1" applyBorder="1" applyAlignment="1">
      <alignment horizontal="center" vertical="center" wrapText="1"/>
    </xf>
    <xf numFmtId="1" fontId="24" fillId="35" borderId="28" xfId="0" applyNumberFormat="1" applyFont="1" applyFill="1" applyBorder="1" applyAlignment="1">
      <alignment horizontal="center" vertical="center"/>
    </xf>
    <xf numFmtId="1" fontId="0" fillId="35" borderId="34" xfId="0" applyNumberFormat="1" applyFill="1" applyBorder="1" applyAlignment="1">
      <alignment horizontal="center" vertical="center"/>
    </xf>
    <xf numFmtId="1" fontId="0" fillId="35" borderId="29" xfId="0" applyNumberFormat="1" applyFill="1" applyBorder="1" applyAlignment="1">
      <alignment horizontal="center" vertical="center"/>
    </xf>
    <xf numFmtId="0" fontId="83" fillId="0" borderId="28" xfId="0" applyFont="1" applyBorder="1" applyAlignment="1">
      <alignment horizontal="center" vertical="center" wrapText="1"/>
    </xf>
    <xf numFmtId="0" fontId="83" fillId="0" borderId="29" xfId="0" applyFont="1" applyBorder="1" applyAlignment="1">
      <alignment horizontal="center" vertical="center" wrapText="1"/>
    </xf>
    <xf numFmtId="0" fontId="27" fillId="0" borderId="33"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20" fillId="0" borderId="32" xfId="0" applyFont="1" applyBorder="1" applyAlignment="1">
      <alignment horizontal="center" vertical="center" wrapText="1"/>
    </xf>
    <xf numFmtId="9" fontId="68" fillId="0" borderId="29" xfId="0" applyNumberFormat="1" applyFont="1" applyBorder="1" applyAlignment="1">
      <alignment horizontal="center" vertical="center" wrapText="1" readingOrder="1"/>
    </xf>
    <xf numFmtId="0" fontId="27" fillId="0" borderId="70"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20" xfId="0" applyFont="1" applyBorder="1" applyAlignment="1">
      <alignment horizontal="center" vertical="center" wrapText="1"/>
    </xf>
    <xf numFmtId="0" fontId="0" fillId="0" borderId="20" xfId="0" applyBorder="1" applyAlignment="1">
      <alignment horizontal="center" vertical="center" wrapText="1"/>
    </xf>
    <xf numFmtId="0" fontId="20" fillId="0" borderId="20" xfId="0" applyFont="1" applyBorder="1" applyAlignment="1">
      <alignment horizontal="center" vertical="center" wrapText="1"/>
    </xf>
    <xf numFmtId="0" fontId="70" fillId="0" borderId="20" xfId="0" applyFont="1" applyBorder="1" applyAlignment="1">
      <alignment horizontal="center" vertical="center" wrapText="1"/>
    </xf>
    <xf numFmtId="0" fontId="83" fillId="0" borderId="20" xfId="0" applyFont="1" applyBorder="1" applyAlignment="1">
      <alignment horizontal="center" vertical="center" wrapText="1"/>
    </xf>
    <xf numFmtId="0" fontId="127" fillId="31" borderId="28" xfId="0" applyFont="1" applyFill="1" applyBorder="1" applyAlignment="1">
      <alignment horizontal="center" vertical="center" wrapText="1"/>
    </xf>
    <xf numFmtId="0" fontId="127" fillId="31" borderId="34" xfId="0" applyFont="1" applyFill="1" applyBorder="1" applyAlignment="1">
      <alignment horizontal="center" vertical="center" wrapText="1"/>
    </xf>
    <xf numFmtId="0" fontId="127" fillId="31" borderId="29" xfId="0" applyFont="1" applyFill="1" applyBorder="1" applyAlignment="1">
      <alignment horizontal="center" vertical="center" wrapText="1"/>
    </xf>
    <xf numFmtId="1" fontId="24" fillId="35" borderId="34" xfId="0" applyNumberFormat="1" applyFont="1" applyFill="1" applyBorder="1" applyAlignment="1">
      <alignment horizontal="center" vertical="center"/>
    </xf>
    <xf numFmtId="1" fontId="24" fillId="35" borderId="29" xfId="0" applyNumberFormat="1" applyFont="1" applyFill="1" applyBorder="1" applyAlignment="1">
      <alignment horizontal="center" vertical="center"/>
    </xf>
    <xf numFmtId="0" fontId="23" fillId="31" borderId="28" xfId="0" quotePrefix="1" applyFont="1" applyFill="1" applyBorder="1" applyAlignment="1">
      <alignment horizontal="center" vertical="center" wrapText="1"/>
    </xf>
    <xf numFmtId="0" fontId="23" fillId="31" borderId="34" xfId="0" quotePrefix="1" applyFont="1" applyFill="1" applyBorder="1" applyAlignment="1">
      <alignment horizontal="center" vertical="center" wrapText="1"/>
    </xf>
    <xf numFmtId="0" fontId="23" fillId="31" borderId="29" xfId="0" quotePrefix="1" applyFont="1" applyFill="1" applyBorder="1" applyAlignment="1">
      <alignment horizontal="center" vertical="center" wrapText="1"/>
    </xf>
    <xf numFmtId="0" fontId="12" fillId="0" borderId="33" xfId="0" applyFont="1" applyBorder="1" applyAlignment="1">
      <alignment horizontal="center" vertical="center" wrapText="1" readingOrder="1"/>
    </xf>
    <xf numFmtId="49" fontId="6" fillId="0" borderId="70" xfId="0" applyNumberFormat="1" applyFont="1" applyBorder="1" applyAlignment="1">
      <alignment horizontal="center" vertical="center" wrapText="1" readingOrder="1"/>
    </xf>
    <xf numFmtId="49" fontId="6" fillId="0" borderId="69" xfId="0" applyNumberFormat="1" applyFont="1" applyBorder="1" applyAlignment="1">
      <alignment horizontal="center" vertical="center" wrapText="1" readingOrder="1"/>
    </xf>
    <xf numFmtId="49" fontId="6" fillId="0" borderId="36" xfId="0" applyNumberFormat="1" applyFont="1" applyBorder="1" applyAlignment="1">
      <alignment horizontal="center" vertical="center" wrapText="1" readingOrder="1"/>
    </xf>
    <xf numFmtId="49" fontId="6" fillId="0" borderId="71" xfId="0" applyNumberFormat="1" applyFont="1" applyBorder="1" applyAlignment="1">
      <alignment horizontal="center" vertical="center" wrapText="1" readingOrder="1"/>
    </xf>
    <xf numFmtId="49" fontId="6" fillId="0" borderId="32" xfId="0" applyNumberFormat="1" applyFont="1" applyBorder="1" applyAlignment="1">
      <alignment horizontal="center" vertical="center" wrapText="1" readingOrder="1"/>
    </xf>
    <xf numFmtId="0" fontId="108" fillId="0" borderId="20" xfId="0" applyFont="1" applyBorder="1" applyAlignment="1">
      <alignment horizontal="left" vertical="center" wrapText="1" readingOrder="1"/>
    </xf>
    <xf numFmtId="0" fontId="9" fillId="30" borderId="23" xfId="516" applyFont="1" applyFill="1" applyBorder="1" applyAlignment="1">
      <alignment vertical="center"/>
    </xf>
    <xf numFmtId="0" fontId="0" fillId="0" borderId="26" xfId="0" applyBorder="1" applyAlignment="1">
      <alignment vertical="center"/>
    </xf>
    <xf numFmtId="0" fontId="9" fillId="30" borderId="25" xfId="516" applyFont="1" applyFill="1" applyBorder="1" applyAlignment="1">
      <alignment vertical="center"/>
    </xf>
    <xf numFmtId="0" fontId="27" fillId="30" borderId="25" xfId="0" applyFont="1" applyFill="1" applyBorder="1"/>
    <xf numFmtId="0" fontId="0" fillId="0" borderId="26" xfId="0" applyBorder="1"/>
    <xf numFmtId="164" fontId="6" fillId="83" borderId="33" xfId="429" applyNumberFormat="1" applyFont="1" applyFill="1" applyBorder="1" applyAlignment="1" applyProtection="1">
      <alignment horizontal="center" vertical="center"/>
    </xf>
    <xf numFmtId="164" fontId="6" fillId="83" borderId="70" xfId="429" applyNumberFormat="1" applyFont="1" applyFill="1" applyBorder="1" applyAlignment="1" applyProtection="1">
      <alignment horizontal="center" vertical="center"/>
    </xf>
    <xf numFmtId="164" fontId="6" fillId="83" borderId="71" xfId="429" applyNumberFormat="1" applyFont="1" applyFill="1" applyBorder="1" applyAlignment="1" applyProtection="1">
      <alignment horizontal="center" vertical="center"/>
    </xf>
    <xf numFmtId="164" fontId="6" fillId="83" borderId="32" xfId="429" applyNumberFormat="1" applyFont="1" applyFill="1" applyBorder="1" applyAlignment="1" applyProtection="1">
      <alignment horizontal="center" vertical="center"/>
    </xf>
    <xf numFmtId="164" fontId="6" fillId="0" borderId="20" xfId="429" applyNumberFormat="1" applyFont="1" applyFill="1" applyBorder="1" applyAlignment="1" applyProtection="1">
      <alignment horizontal="center" vertical="center"/>
    </xf>
    <xf numFmtId="164" fontId="6" fillId="80" borderId="33" xfId="429" applyNumberFormat="1" applyFont="1" applyFill="1" applyBorder="1" applyAlignment="1" applyProtection="1">
      <alignment horizontal="center" vertical="center"/>
    </xf>
    <xf numFmtId="164" fontId="6" fillId="80" borderId="70" xfId="429" applyNumberFormat="1" applyFont="1" applyFill="1" applyBorder="1" applyAlignment="1" applyProtection="1">
      <alignment horizontal="center" vertical="center"/>
    </xf>
    <xf numFmtId="164" fontId="6" fillId="80" borderId="69" xfId="429" applyNumberFormat="1" applyFont="1" applyFill="1" applyBorder="1" applyAlignment="1" applyProtection="1">
      <alignment horizontal="center" vertical="center"/>
    </xf>
    <xf numFmtId="164" fontId="6" fillId="80" borderId="36" xfId="429" applyNumberFormat="1" applyFont="1" applyFill="1" applyBorder="1" applyAlignment="1" applyProtection="1">
      <alignment horizontal="center" vertical="center"/>
    </xf>
    <xf numFmtId="164" fontId="6" fillId="82" borderId="68" xfId="429" applyNumberFormat="1" applyFont="1" applyFill="1" applyBorder="1" applyAlignment="1" applyProtection="1">
      <alignment horizontal="left" vertical="center" wrapText="1"/>
    </xf>
    <xf numFmtId="164" fontId="6" fillId="82" borderId="30" xfId="429" applyNumberFormat="1" applyFont="1" applyFill="1" applyBorder="1" applyAlignment="1" applyProtection="1">
      <alignment horizontal="left" vertical="center" wrapText="1"/>
    </xf>
    <xf numFmtId="164" fontId="6" fillId="82" borderId="27" xfId="429" applyNumberFormat="1" applyFont="1" applyFill="1" applyBorder="1" applyAlignment="1" applyProtection="1">
      <alignment horizontal="left" vertical="center" wrapText="1"/>
    </xf>
    <xf numFmtId="164" fontId="6" fillId="0" borderId="28" xfId="429" applyNumberFormat="1" applyFont="1" applyFill="1" applyBorder="1" applyAlignment="1" applyProtection="1">
      <alignment horizontal="center" wrapText="1"/>
    </xf>
    <xf numFmtId="164" fontId="6" fillId="0" borderId="34" xfId="429" applyNumberFormat="1" applyFont="1" applyFill="1" applyBorder="1" applyAlignment="1" applyProtection="1">
      <alignment horizontal="center" wrapText="1"/>
    </xf>
    <xf numFmtId="49" fontId="68" fillId="0" borderId="28" xfId="0" applyNumberFormat="1" applyFont="1" applyBorder="1" applyAlignment="1">
      <alignment horizontal="left" vertical="center" wrapText="1" readingOrder="1"/>
    </xf>
    <xf numFmtId="49" fontId="68" fillId="0" borderId="34" xfId="0" applyNumberFormat="1" applyFont="1" applyBorder="1" applyAlignment="1">
      <alignment horizontal="left" vertical="center" wrapText="1" readingOrder="1"/>
    </xf>
    <xf numFmtId="49" fontId="68" fillId="0" borderId="29" xfId="0" applyNumberFormat="1" applyFont="1" applyBorder="1" applyAlignment="1">
      <alignment horizontal="left" vertical="center" wrapText="1" readingOrder="1"/>
    </xf>
    <xf numFmtId="0" fontId="12" fillId="0" borderId="70" xfId="0" quotePrefix="1" applyFont="1" applyBorder="1" applyAlignment="1">
      <alignment horizontal="left" vertical="center" wrapText="1" readingOrder="1"/>
    </xf>
    <xf numFmtId="0" fontId="12" fillId="0" borderId="69" xfId="0" quotePrefix="1" applyFont="1" applyBorder="1" applyAlignment="1">
      <alignment horizontal="left" vertical="center" wrapText="1" readingOrder="1"/>
    </xf>
    <xf numFmtId="0" fontId="12" fillId="0" borderId="36" xfId="0" quotePrefix="1" applyFont="1" applyBorder="1" applyAlignment="1">
      <alignment horizontal="left" vertical="center" wrapText="1" readingOrder="1"/>
    </xf>
    <xf numFmtId="0" fontId="12" fillId="0" borderId="71" xfId="0" quotePrefix="1" applyFont="1" applyBorder="1" applyAlignment="1">
      <alignment horizontal="left" vertical="center" wrapText="1" readingOrder="1"/>
    </xf>
    <xf numFmtId="0" fontId="12" fillId="0" borderId="32" xfId="0" quotePrefix="1" applyFont="1" applyBorder="1" applyAlignment="1">
      <alignment horizontal="left" vertical="center" wrapText="1" readingOrder="1"/>
    </xf>
    <xf numFmtId="0" fontId="9" fillId="30" borderId="23" xfId="516" applyFont="1" applyFill="1" applyBorder="1" applyAlignment="1">
      <alignment horizontal="left" vertical="center"/>
    </xf>
    <xf numFmtId="0" fontId="9" fillId="30" borderId="25" xfId="516" applyFont="1" applyFill="1" applyBorder="1" applyAlignment="1">
      <alignment horizontal="left" vertical="center"/>
    </xf>
    <xf numFmtId="0" fontId="9" fillId="30" borderId="26" xfId="516" applyFont="1" applyFill="1" applyBorder="1" applyAlignment="1">
      <alignment horizontal="left" vertical="center"/>
    </xf>
    <xf numFmtId="0" fontId="82" fillId="0" borderId="22" xfId="0" applyFont="1" applyBorder="1" applyAlignment="1">
      <alignment horizontal="center" vertical="center" wrapText="1"/>
    </xf>
    <xf numFmtId="0" fontId="82" fillId="0" borderId="67" xfId="0" applyFont="1" applyBorder="1" applyAlignment="1">
      <alignment horizontal="center" vertical="center" wrapText="1"/>
    </xf>
    <xf numFmtId="0" fontId="82" fillId="0" borderId="23" xfId="0" applyFont="1" applyBorder="1" applyAlignment="1">
      <alignment horizontal="center" vertical="center" wrapText="1"/>
    </xf>
    <xf numFmtId="0" fontId="82" fillId="0" borderId="25" xfId="0" applyFont="1" applyBorder="1" applyAlignment="1">
      <alignment horizontal="center" vertical="center" wrapText="1"/>
    </xf>
    <xf numFmtId="0" fontId="82" fillId="0" borderId="26" xfId="0" applyFont="1" applyBorder="1" applyAlignment="1">
      <alignment horizontal="center" vertical="center" wrapText="1"/>
    </xf>
    <xf numFmtId="0" fontId="12" fillId="0" borderId="23" xfId="0" applyFont="1" applyBorder="1" applyAlignment="1">
      <alignment horizontal="center" vertical="center"/>
    </xf>
    <xf numFmtId="0" fontId="12" fillId="0" borderId="26" xfId="0" applyFont="1" applyBorder="1" applyAlignment="1">
      <alignment horizontal="center" vertical="center"/>
    </xf>
    <xf numFmtId="0" fontId="12" fillId="32" borderId="23" xfId="0" applyFont="1" applyFill="1" applyBorder="1" applyAlignment="1">
      <alignment horizontal="center" vertical="center" wrapText="1"/>
    </xf>
    <xf numFmtId="0" fontId="12" fillId="32" borderId="25" xfId="0" applyFont="1" applyFill="1" applyBorder="1" applyAlignment="1">
      <alignment horizontal="center" vertical="center" wrapText="1"/>
    </xf>
    <xf numFmtId="0" fontId="12" fillId="32" borderId="26" xfId="0" applyFont="1" applyFill="1" applyBorder="1" applyAlignment="1">
      <alignment horizontal="center" vertical="center" wrapText="1"/>
    </xf>
    <xf numFmtId="0" fontId="9" fillId="36" borderId="23" xfId="516" applyFont="1" applyFill="1" applyBorder="1" applyAlignment="1">
      <alignment vertical="center"/>
    </xf>
    <xf numFmtId="0" fontId="9" fillId="36" borderId="25" xfId="516" applyFont="1" applyFill="1" applyBorder="1" applyAlignment="1">
      <alignment vertical="center"/>
    </xf>
    <xf numFmtId="0" fontId="9" fillId="36" borderId="26" xfId="516" applyFont="1" applyFill="1" applyBorder="1" applyAlignment="1">
      <alignment vertical="center"/>
    </xf>
    <xf numFmtId="0" fontId="9" fillId="0" borderId="33" xfId="0" applyFont="1" applyBorder="1" applyAlignment="1">
      <alignment horizontal="center" textRotation="90" wrapText="1"/>
    </xf>
    <xf numFmtId="0" fontId="9" fillId="0" borderId="71" xfId="0" applyFont="1" applyBorder="1" applyAlignment="1">
      <alignment horizontal="center" textRotation="90" wrapText="1"/>
    </xf>
    <xf numFmtId="14" fontId="27" fillId="36" borderId="23" xfId="0" applyNumberFormat="1" applyFont="1" applyFill="1" applyBorder="1" applyAlignment="1">
      <alignment horizontal="center" vertical="center"/>
    </xf>
    <xf numFmtId="14" fontId="27" fillId="36" borderId="25" xfId="0" applyNumberFormat="1" applyFont="1" applyFill="1" applyBorder="1" applyAlignment="1">
      <alignment horizontal="center" vertical="center"/>
    </xf>
    <xf numFmtId="14" fontId="27" fillId="36" borderId="26" xfId="0" applyNumberFormat="1" applyFont="1" applyFill="1" applyBorder="1" applyAlignment="1">
      <alignment horizontal="center" vertical="center"/>
    </xf>
    <xf numFmtId="0" fontId="15" fillId="0" borderId="28" xfId="0" applyFont="1" applyBorder="1" applyAlignment="1">
      <alignment horizontal="center" textRotation="90" wrapText="1"/>
    </xf>
    <xf numFmtId="0" fontId="15" fillId="0" borderId="29" xfId="0" applyFont="1" applyBorder="1" applyAlignment="1">
      <alignment horizontal="center" textRotation="90" wrapText="1"/>
    </xf>
    <xf numFmtId="0" fontId="20" fillId="28" borderId="19" xfId="0" applyFont="1" applyFill="1" applyBorder="1" applyAlignment="1">
      <alignment horizontal="center" vertical="center"/>
    </xf>
    <xf numFmtId="0" fontId="20" fillId="28" borderId="75" xfId="0" applyFont="1" applyFill="1" applyBorder="1" applyAlignment="1">
      <alignment horizontal="center" vertical="center"/>
    </xf>
    <xf numFmtId="0" fontId="20" fillId="28" borderId="63" xfId="0" applyFont="1" applyFill="1" applyBorder="1" applyAlignment="1">
      <alignment horizontal="center" vertical="center"/>
    </xf>
    <xf numFmtId="0" fontId="20" fillId="32" borderId="19" xfId="0" applyFont="1" applyFill="1" applyBorder="1" applyAlignment="1">
      <alignment horizontal="center" vertical="center"/>
    </xf>
    <xf numFmtId="0" fontId="20" fillId="32" borderId="63" xfId="0" applyFont="1" applyFill="1" applyBorder="1" applyAlignment="1">
      <alignment horizontal="center" vertical="center"/>
    </xf>
    <xf numFmtId="0" fontId="15" fillId="0" borderId="82" xfId="0" applyFont="1" applyBorder="1" applyAlignment="1">
      <alignment horizontal="center" textRotation="90" wrapText="1"/>
    </xf>
    <xf numFmtId="0" fontId="15" fillId="0" borderId="83" xfId="0" applyFont="1" applyBorder="1" applyAlignment="1">
      <alignment horizontal="center" textRotation="90" wrapText="1"/>
    </xf>
    <xf numFmtId="0" fontId="20" fillId="32" borderId="21" xfId="0" applyFont="1" applyFill="1" applyBorder="1" applyAlignment="1">
      <alignment horizontal="center" vertical="center" wrapText="1"/>
    </xf>
    <xf numFmtId="0" fontId="20" fillId="32" borderId="64" xfId="0" applyFont="1" applyFill="1" applyBorder="1" applyAlignment="1">
      <alignment horizontal="center" vertical="center" wrapText="1"/>
    </xf>
    <xf numFmtId="0" fontId="15" fillId="34" borderId="38" xfId="0" applyFont="1" applyFill="1" applyBorder="1" applyAlignment="1">
      <alignment horizontal="center" vertical="center" wrapText="1"/>
    </xf>
    <xf numFmtId="0" fontId="15" fillId="34" borderId="34" xfId="0" applyFont="1" applyFill="1" applyBorder="1" applyAlignment="1">
      <alignment horizontal="center" vertical="center" wrapText="1"/>
    </xf>
    <xf numFmtId="0" fontId="9" fillId="36" borderId="23" xfId="516" applyFont="1" applyFill="1" applyBorder="1" applyAlignment="1">
      <alignment horizontal="left" vertical="center"/>
    </xf>
    <xf numFmtId="0" fontId="9" fillId="36" borderId="25" xfId="516" applyFont="1" applyFill="1" applyBorder="1" applyAlignment="1">
      <alignment horizontal="left" vertical="center"/>
    </xf>
    <xf numFmtId="0" fontId="9" fillId="36" borderId="26" xfId="516" applyFont="1" applyFill="1" applyBorder="1" applyAlignment="1">
      <alignment horizontal="left" vertical="center"/>
    </xf>
    <xf numFmtId="0" fontId="23" fillId="31" borderId="21" xfId="0" applyFont="1" applyFill="1" applyBorder="1" applyAlignment="1">
      <alignment horizontal="center" vertical="center" wrapText="1"/>
    </xf>
    <xf numFmtId="0" fontId="23" fillId="31" borderId="72" xfId="0" applyFont="1" applyFill="1" applyBorder="1" applyAlignment="1">
      <alignment horizontal="center" vertical="center" wrapText="1"/>
    </xf>
    <xf numFmtId="0" fontId="12" fillId="0" borderId="0" xfId="0" applyFont="1" applyAlignment="1">
      <alignment horizontal="left" vertical="center" wrapText="1"/>
    </xf>
    <xf numFmtId="0" fontId="24" fillId="0" borderId="23" xfId="0" applyFont="1" applyBorder="1" applyAlignment="1">
      <alignment horizontal="center" vertical="center"/>
    </xf>
    <xf numFmtId="0" fontId="24" fillId="0" borderId="26" xfId="0" applyFont="1" applyBorder="1" applyAlignment="1">
      <alignment horizontal="center" vertical="center"/>
    </xf>
    <xf numFmtId="0" fontId="24" fillId="0" borderId="18" xfId="0" applyFont="1" applyBorder="1" applyAlignment="1">
      <alignment horizontal="left" vertical="center" wrapText="1"/>
    </xf>
    <xf numFmtId="0" fontId="0" fillId="0" borderId="18" xfId="0" applyBorder="1" applyAlignment="1">
      <alignment horizontal="left" vertical="center" wrapText="1"/>
    </xf>
    <xf numFmtId="10" fontId="15" fillId="0" borderId="68" xfId="0" applyNumberFormat="1" applyFont="1" applyBorder="1" applyAlignment="1">
      <alignment horizontal="center" vertical="center"/>
    </xf>
    <xf numFmtId="10" fontId="15" fillId="0" borderId="30" xfId="0" applyNumberFormat="1" applyFont="1" applyBorder="1" applyAlignment="1">
      <alignment horizontal="center" vertical="center"/>
    </xf>
    <xf numFmtId="10" fontId="15" fillId="0" borderId="27" xfId="0" applyNumberFormat="1" applyFont="1" applyBorder="1" applyAlignment="1">
      <alignment horizontal="center" vertical="center"/>
    </xf>
    <xf numFmtId="10" fontId="15" fillId="0" borderId="46" xfId="0" applyNumberFormat="1" applyFont="1" applyBorder="1" applyAlignment="1">
      <alignment horizontal="center" vertical="center"/>
    </xf>
    <xf numFmtId="10" fontId="15" fillId="0" borderId="95" xfId="0" applyNumberFormat="1" applyFont="1" applyBorder="1" applyAlignment="1">
      <alignment horizontal="center" vertical="center"/>
    </xf>
    <xf numFmtId="10" fontId="15" fillId="0" borderId="96" xfId="0" applyNumberFormat="1" applyFont="1" applyBorder="1" applyAlignment="1">
      <alignment horizontal="center" vertical="center"/>
    </xf>
    <xf numFmtId="0" fontId="15" fillId="0" borderId="68" xfId="0" applyFont="1" applyBorder="1" applyAlignment="1">
      <alignment horizontal="center" vertical="center"/>
    </xf>
    <xf numFmtId="0" fontId="15" fillId="0" borderId="27" xfId="0" applyFont="1" applyBorder="1" applyAlignment="1">
      <alignment horizontal="center" vertical="center"/>
    </xf>
    <xf numFmtId="0" fontId="15" fillId="0" borderId="46" xfId="0" applyFont="1" applyBorder="1" applyAlignment="1">
      <alignment horizontal="center" vertical="center"/>
    </xf>
    <xf numFmtId="0" fontId="15" fillId="0" borderId="96" xfId="0" applyFont="1" applyBorder="1" applyAlignment="1">
      <alignment horizontal="center" vertical="center"/>
    </xf>
    <xf numFmtId="0" fontId="9" fillId="0" borderId="78"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0" fontId="12" fillId="0" borderId="23" xfId="0" applyFont="1" applyBorder="1" applyAlignment="1">
      <alignment horizontal="justify" vertical="center"/>
    </xf>
    <xf numFmtId="0" fontId="12" fillId="0" borderId="25" xfId="0" applyFont="1" applyBorder="1" applyAlignment="1">
      <alignment horizontal="justify" vertical="center"/>
    </xf>
    <xf numFmtId="0" fontId="12" fillId="0" borderId="26" xfId="0" applyFont="1" applyBorder="1" applyAlignment="1">
      <alignment horizontal="justify" vertical="center"/>
    </xf>
    <xf numFmtId="0" fontId="24" fillId="0" borderId="25" xfId="0" applyFont="1" applyBorder="1" applyAlignment="1">
      <alignment horizontal="center" vertical="center"/>
    </xf>
    <xf numFmtId="0" fontId="12" fillId="0" borderId="18" xfId="0" applyFont="1" applyBorder="1" applyAlignment="1">
      <alignment horizontal="justify" vertical="center"/>
    </xf>
    <xf numFmtId="0" fontId="122" fillId="0" borderId="70" xfId="0" applyFont="1" applyBorder="1" applyAlignment="1">
      <alignment horizontal="center" textRotation="90" wrapText="1"/>
    </xf>
    <xf numFmtId="0" fontId="122" fillId="0" borderId="32" xfId="0" applyFont="1" applyBorder="1" applyAlignment="1">
      <alignment horizontal="center" textRotation="90" wrapText="1"/>
    </xf>
    <xf numFmtId="0" fontId="9" fillId="0" borderId="49" xfId="0" applyFont="1" applyBorder="1" applyAlignment="1">
      <alignment horizontal="center" textRotation="90" wrapText="1"/>
    </xf>
    <xf numFmtId="0" fontId="9" fillId="0" borderId="81" xfId="0" applyFont="1" applyBorder="1" applyAlignment="1">
      <alignment horizontal="center" textRotation="90" wrapText="1"/>
    </xf>
    <xf numFmtId="0" fontId="15" fillId="34" borderId="28" xfId="0" applyFont="1" applyFill="1" applyBorder="1" applyAlignment="1">
      <alignment horizontal="center" vertical="top" wrapText="1"/>
    </xf>
    <xf numFmtId="0" fontId="15" fillId="34" borderId="34" xfId="0" applyFont="1" applyFill="1" applyBorder="1" applyAlignment="1">
      <alignment horizontal="center" vertical="top" wrapText="1"/>
    </xf>
    <xf numFmtId="0" fontId="56" fillId="0" borderId="0" xfId="0" applyFont="1" applyAlignment="1">
      <alignment horizontal="justify" vertical="justify" wrapText="1"/>
    </xf>
    <xf numFmtId="3" fontId="6" fillId="74" borderId="18" xfId="0" applyNumberFormat="1" applyFont="1" applyFill="1" applyBorder="1" applyAlignment="1">
      <alignment horizontal="center" vertical="center" wrapText="1"/>
    </xf>
    <xf numFmtId="0" fontId="24" fillId="76" borderId="18" xfId="0" applyFont="1" applyFill="1" applyBorder="1" applyAlignment="1">
      <alignment horizontal="center" vertical="center" wrapText="1"/>
    </xf>
    <xf numFmtId="0" fontId="20" fillId="0" borderId="0" xfId="0" applyFont="1" applyAlignment="1">
      <alignment horizontal="center" vertical="center"/>
    </xf>
    <xf numFmtId="0" fontId="12" fillId="0" borderId="23" xfId="0" applyFont="1" applyBorder="1" applyAlignment="1">
      <alignment horizontal="justify" vertical="center" wrapText="1"/>
    </xf>
    <xf numFmtId="0" fontId="0" fillId="0" borderId="25" xfId="0" applyBorder="1" applyAlignment="1">
      <alignment horizontal="justify" vertical="center" wrapText="1"/>
    </xf>
    <xf numFmtId="0" fontId="0" fillId="0" borderId="26" xfId="0" applyBorder="1" applyAlignment="1">
      <alignment horizontal="justify" vertical="center" wrapText="1"/>
    </xf>
    <xf numFmtId="0" fontId="12" fillId="0" borderId="25" xfId="0" applyFont="1" applyBorder="1" applyAlignment="1">
      <alignment horizontal="justify" vertical="center" wrapText="1"/>
    </xf>
    <xf numFmtId="0" fontId="12" fillId="0" borderId="26" xfId="0" applyFont="1" applyBorder="1" applyAlignment="1">
      <alignment horizontal="justify" vertical="center" wrapText="1"/>
    </xf>
    <xf numFmtId="0" fontId="20" fillId="0" borderId="0" xfId="0" applyFont="1" applyAlignment="1">
      <alignment horizontal="left"/>
    </xf>
    <xf numFmtId="0" fontId="20" fillId="0" borderId="66" xfId="0" applyFont="1" applyBorder="1" applyAlignment="1">
      <alignment horizontal="left"/>
    </xf>
    <xf numFmtId="0" fontId="20" fillId="29" borderId="19" xfId="0" applyFont="1" applyFill="1" applyBorder="1" applyAlignment="1">
      <alignment horizontal="center" vertical="center"/>
    </xf>
    <xf numFmtId="0" fontId="20" fillId="29" borderId="75" xfId="0" applyFont="1" applyFill="1" applyBorder="1" applyAlignment="1">
      <alignment horizontal="center" vertical="center"/>
    </xf>
    <xf numFmtId="0" fontId="20" fillId="29" borderId="63" xfId="0" applyFont="1" applyFill="1" applyBorder="1" applyAlignment="1">
      <alignment horizontal="center" vertical="center"/>
    </xf>
    <xf numFmtId="0" fontId="20" fillId="32" borderId="75" xfId="0" applyFont="1" applyFill="1" applyBorder="1" applyAlignment="1">
      <alignment horizontal="center" vertical="center"/>
    </xf>
    <xf numFmtId="0" fontId="115" fillId="0" borderId="0" xfId="0" applyFont="1" applyAlignment="1">
      <alignment horizontal="left" vertical="center"/>
    </xf>
    <xf numFmtId="0" fontId="116" fillId="0" borderId="0" xfId="0" applyFont="1" applyAlignment="1">
      <alignment horizontal="left" vertical="center"/>
    </xf>
    <xf numFmtId="0" fontId="20" fillId="31" borderId="19" xfId="0" applyFont="1" applyFill="1" applyBorder="1" applyAlignment="1">
      <alignment horizontal="center" vertical="center"/>
    </xf>
    <xf numFmtId="0" fontId="20" fillId="31" borderId="75" xfId="0" applyFont="1" applyFill="1" applyBorder="1" applyAlignment="1">
      <alignment horizontal="center" vertical="center"/>
    </xf>
    <xf numFmtId="0" fontId="20" fillId="31" borderId="63" xfId="0" applyFont="1" applyFill="1" applyBorder="1" applyAlignment="1">
      <alignment horizontal="center" vertical="center"/>
    </xf>
    <xf numFmtId="0" fontId="20" fillId="28" borderId="21" xfId="0" applyFont="1" applyFill="1" applyBorder="1" applyAlignment="1">
      <alignment horizontal="center" vertical="center" wrapText="1"/>
    </xf>
    <xf numFmtId="0" fontId="20" fillId="28" borderId="72" xfId="0" applyFont="1" applyFill="1" applyBorder="1" applyAlignment="1">
      <alignment horizontal="center" vertical="center" wrapText="1"/>
    </xf>
    <xf numFmtId="0" fontId="20" fillId="28" borderId="64" xfId="0" applyFont="1" applyFill="1" applyBorder="1" applyAlignment="1">
      <alignment horizontal="center" vertical="center" wrapText="1"/>
    </xf>
    <xf numFmtId="0" fontId="15" fillId="0" borderId="76" xfId="0" applyFont="1" applyBorder="1" applyAlignment="1">
      <alignment horizontal="center" textRotation="90" wrapText="1"/>
    </xf>
    <xf numFmtId="0" fontId="15" fillId="0" borderId="77" xfId="0" applyFont="1" applyBorder="1" applyAlignment="1">
      <alignment horizontal="center" textRotation="90" wrapText="1"/>
    </xf>
    <xf numFmtId="0" fontId="20" fillId="29" borderId="21" xfId="0" applyFont="1" applyFill="1" applyBorder="1" applyAlignment="1">
      <alignment horizontal="center" vertical="center" wrapText="1"/>
    </xf>
    <xf numFmtId="0" fontId="20" fillId="29" borderId="72" xfId="0" applyFont="1" applyFill="1" applyBorder="1" applyAlignment="1">
      <alignment horizontal="center" vertical="center" wrapText="1"/>
    </xf>
    <xf numFmtId="0" fontId="20" fillId="29" borderId="64" xfId="0" applyFont="1" applyFill="1" applyBorder="1" applyAlignment="1">
      <alignment horizontal="center" vertical="center" wrapText="1"/>
    </xf>
    <xf numFmtId="0" fontId="15" fillId="0" borderId="70" xfId="0" applyFont="1" applyBorder="1" applyAlignment="1">
      <alignment horizontal="center" textRotation="90" wrapText="1"/>
    </xf>
    <xf numFmtId="0" fontId="15" fillId="0" borderId="32" xfId="0" applyFont="1" applyBorder="1" applyAlignment="1">
      <alignment horizontal="center" textRotation="90" wrapText="1"/>
    </xf>
    <xf numFmtId="0" fontId="15" fillId="0" borderId="33" xfId="0" applyFont="1" applyBorder="1" applyAlignment="1">
      <alignment horizontal="center" wrapText="1"/>
    </xf>
    <xf numFmtId="0" fontId="15" fillId="0" borderId="70" xfId="0" applyFont="1" applyBorder="1" applyAlignment="1">
      <alignment horizontal="center" wrapText="1"/>
    </xf>
    <xf numFmtId="0" fontId="15" fillId="0" borderId="68"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27" xfId="0" applyFont="1" applyBorder="1" applyAlignment="1">
      <alignment horizontal="center" vertical="center" wrapText="1"/>
    </xf>
    <xf numFmtId="0" fontId="20" fillId="32" borderId="72" xfId="0" applyFont="1" applyFill="1" applyBorder="1" applyAlignment="1">
      <alignment horizontal="center" vertical="center" wrapText="1"/>
    </xf>
    <xf numFmtId="0" fontId="9" fillId="0" borderId="73" xfId="0" applyFont="1" applyBorder="1" applyAlignment="1">
      <alignment horizontal="center" vertical="center" wrapText="1"/>
    </xf>
    <xf numFmtId="0" fontId="9" fillId="0" borderId="74"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63" xfId="0" applyFont="1" applyBorder="1" applyAlignment="1">
      <alignment horizontal="center" vertical="center"/>
    </xf>
    <xf numFmtId="0" fontId="12" fillId="32" borderId="18" xfId="0" applyFont="1" applyFill="1" applyBorder="1" applyAlignment="1">
      <alignment horizontal="center" vertical="center" wrapText="1"/>
    </xf>
    <xf numFmtId="0" fontId="59" fillId="0" borderId="0" xfId="0" applyFont="1"/>
    <xf numFmtId="0" fontId="12" fillId="28" borderId="26" xfId="0" applyFont="1" applyFill="1" applyBorder="1" applyAlignment="1">
      <alignment horizontal="center" vertical="center" wrapText="1"/>
    </xf>
    <xf numFmtId="0" fontId="12" fillId="28" borderId="18" xfId="0" applyFont="1" applyFill="1" applyBorder="1" applyAlignment="1">
      <alignment horizontal="center" vertical="center" wrapText="1"/>
    </xf>
    <xf numFmtId="0" fontId="12" fillId="29" borderId="26" xfId="0" applyFont="1" applyFill="1" applyBorder="1" applyAlignment="1">
      <alignment horizontal="center" vertical="center" wrapText="1"/>
    </xf>
    <xf numFmtId="0" fontId="12" fillId="29" borderId="18" xfId="0" applyFont="1" applyFill="1" applyBorder="1" applyAlignment="1">
      <alignment horizontal="center" vertical="center" wrapText="1"/>
    </xf>
    <xf numFmtId="0" fontId="12" fillId="0" borderId="2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8" xfId="0" quotePrefix="1" applyFont="1" applyBorder="1" applyAlignment="1">
      <alignment horizontal="center" vertical="center"/>
    </xf>
    <xf numFmtId="0" fontId="12" fillId="0" borderId="18" xfId="0" applyFont="1" applyBorder="1" applyAlignment="1">
      <alignment horizontal="center" vertical="center"/>
    </xf>
    <xf numFmtId="0" fontId="27" fillId="0" borderId="18" xfId="0" applyFont="1" applyBorder="1" applyAlignment="1">
      <alignment horizontal="center" vertical="center"/>
    </xf>
    <xf numFmtId="0" fontId="11" fillId="0" borderId="18" xfId="0" applyFont="1" applyBorder="1" applyAlignment="1">
      <alignment horizontal="center" vertical="center"/>
    </xf>
    <xf numFmtId="0" fontId="27" fillId="0" borderId="19" xfId="0" applyFont="1" applyBorder="1" applyAlignment="1">
      <alignment horizontal="center" vertical="center" wrapText="1"/>
    </xf>
    <xf numFmtId="0" fontId="11" fillId="0" borderId="21" xfId="0" applyFont="1" applyBorder="1" applyAlignment="1">
      <alignment horizontal="center" vertical="center"/>
    </xf>
    <xf numFmtId="0" fontId="27" fillId="0" borderId="22"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18" xfId="0" applyFont="1" applyBorder="1" applyAlignment="1">
      <alignment horizontal="center" vertical="center" wrapText="1"/>
    </xf>
    <xf numFmtId="0" fontId="12" fillId="29" borderId="34" xfId="0" applyFont="1" applyFill="1" applyBorder="1" applyAlignment="1">
      <alignment horizontal="center" vertical="center" wrapText="1"/>
    </xf>
    <xf numFmtId="0" fontId="78" fillId="29" borderId="34" xfId="0" applyFont="1" applyFill="1" applyBorder="1" applyAlignment="1">
      <alignment horizontal="center" vertical="center" wrapText="1"/>
    </xf>
    <xf numFmtId="0" fontId="12" fillId="38" borderId="34" xfId="0" applyFont="1" applyFill="1" applyBorder="1" applyAlignment="1">
      <alignment horizontal="center" vertical="center" wrapText="1"/>
    </xf>
    <xf numFmtId="0" fontId="78" fillId="38" borderId="34" xfId="0" applyFont="1" applyFill="1" applyBorder="1" applyAlignment="1">
      <alignment horizontal="center" vertical="center" wrapText="1"/>
    </xf>
    <xf numFmtId="0" fontId="20" fillId="0" borderId="18" xfId="0" applyFont="1" applyBorder="1" applyAlignment="1" applyProtection="1">
      <alignment horizontal="left" vertical="center" wrapText="1"/>
      <protection locked="0"/>
    </xf>
    <xf numFmtId="0" fontId="63" fillId="0" borderId="18" xfId="0" applyFont="1" applyBorder="1" applyAlignment="1" applyProtection="1">
      <alignment horizontal="left" vertical="center"/>
      <protection locked="0"/>
    </xf>
    <xf numFmtId="0" fontId="27" fillId="0" borderId="19" xfId="0" applyFont="1" applyBorder="1" applyAlignment="1">
      <alignment horizontal="center" vertical="center"/>
    </xf>
    <xf numFmtId="0" fontId="27" fillId="0" borderId="18" xfId="0" applyFont="1" applyBorder="1" applyAlignment="1">
      <alignment horizontal="left" vertical="center" wrapText="1"/>
    </xf>
    <xf numFmtId="0" fontId="11" fillId="0" borderId="18" xfId="0" applyFont="1" applyBorder="1" applyAlignment="1">
      <alignment horizontal="left" vertical="center"/>
    </xf>
    <xf numFmtId="0" fontId="12" fillId="0" borderId="0" xfId="0" applyFont="1" applyFill="1" applyAlignment="1">
      <alignment vertical="center"/>
    </xf>
  </cellXfs>
  <cellStyles count="584">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3" xfId="11" xr:uid="{00000000-0005-0000-0000-00000A000000}"/>
    <cellStyle name="20 % - Akzent1 4" xfId="12" xr:uid="{00000000-0005-0000-0000-00000B000000}"/>
    <cellStyle name="20 % - Akzent1 4 2" xfId="13" xr:uid="{00000000-0005-0000-0000-00000C000000}"/>
    <cellStyle name="20 % - Akzent1 4 3" xfId="14" xr:uid="{00000000-0005-0000-0000-00000D000000}"/>
    <cellStyle name="20 % - Akzent1 5" xfId="15" xr:uid="{00000000-0005-0000-0000-00000E000000}"/>
    <cellStyle name="20 % - Akzent1 6" xfId="16" xr:uid="{00000000-0005-0000-0000-00000F000000}"/>
    <cellStyle name="20 % - Akzent1 7" xfId="17" xr:uid="{00000000-0005-0000-0000-000010000000}"/>
    <cellStyle name="20 % - Akzent2 2" xfId="18" xr:uid="{00000000-0005-0000-0000-000011000000}"/>
    <cellStyle name="20 % - Akzent2 2 2" xfId="19" xr:uid="{00000000-0005-0000-0000-000012000000}"/>
    <cellStyle name="20 % - Akzent2 2 3" xfId="20" xr:uid="{00000000-0005-0000-0000-000013000000}"/>
    <cellStyle name="20 % - Akzent2 2 3 2" xfId="21" xr:uid="{00000000-0005-0000-0000-000014000000}"/>
    <cellStyle name="20 % - Akzent2 2 3 2 2" xfId="22" xr:uid="{00000000-0005-0000-0000-000015000000}"/>
    <cellStyle name="20 % - Akzent2 2 3 2 3" xfId="23" xr:uid="{00000000-0005-0000-0000-000016000000}"/>
    <cellStyle name="20 % - Akzent2 2 3 3" xfId="24" xr:uid="{00000000-0005-0000-0000-000017000000}"/>
    <cellStyle name="20 % - Akzent2 2 4" xfId="25" xr:uid="{00000000-0005-0000-0000-000018000000}"/>
    <cellStyle name="20 % - Akzent2 3" xfId="26" xr:uid="{00000000-0005-0000-0000-000019000000}"/>
    <cellStyle name="20 % - Akzent2 3 2" xfId="27" xr:uid="{00000000-0005-0000-0000-00001A000000}"/>
    <cellStyle name="20 % - Akzent2 3 3" xfId="28" xr:uid="{00000000-0005-0000-0000-00001B000000}"/>
    <cellStyle name="20 % - Akzent2 4" xfId="29" xr:uid="{00000000-0005-0000-0000-00001C000000}"/>
    <cellStyle name="20 % - Akzent2 4 2" xfId="30" xr:uid="{00000000-0005-0000-0000-00001D000000}"/>
    <cellStyle name="20 % - Akzent2 4 3" xfId="31" xr:uid="{00000000-0005-0000-0000-00001E000000}"/>
    <cellStyle name="20 % - Akzent2 5" xfId="32" xr:uid="{00000000-0005-0000-0000-00001F000000}"/>
    <cellStyle name="20 % - Akzent2 6" xfId="33" xr:uid="{00000000-0005-0000-0000-000020000000}"/>
    <cellStyle name="20 % - Akzent2 7" xfId="34" xr:uid="{00000000-0005-0000-0000-000021000000}"/>
    <cellStyle name="20 % - Akzent3 2" xfId="35" xr:uid="{00000000-0005-0000-0000-000022000000}"/>
    <cellStyle name="20 % - Akzent3 2 2" xfId="36" xr:uid="{00000000-0005-0000-0000-000023000000}"/>
    <cellStyle name="20 % - Akzent3 2 3" xfId="37" xr:uid="{00000000-0005-0000-0000-000024000000}"/>
    <cellStyle name="20 % - Akzent3 2 3 2" xfId="38" xr:uid="{00000000-0005-0000-0000-000025000000}"/>
    <cellStyle name="20 % - Akzent3 2 3 2 2" xfId="39" xr:uid="{00000000-0005-0000-0000-000026000000}"/>
    <cellStyle name="20 % - Akzent3 2 3 2 3" xfId="40" xr:uid="{00000000-0005-0000-0000-000027000000}"/>
    <cellStyle name="20 % - Akzent3 2 3 3" xfId="41" xr:uid="{00000000-0005-0000-0000-000028000000}"/>
    <cellStyle name="20 % - Akzent3 2 4" xfId="42" xr:uid="{00000000-0005-0000-0000-000029000000}"/>
    <cellStyle name="20 % - Akzent3 3" xfId="43" xr:uid="{00000000-0005-0000-0000-00002A000000}"/>
    <cellStyle name="20 % - Akzent3 3 2" xfId="44" xr:uid="{00000000-0005-0000-0000-00002B000000}"/>
    <cellStyle name="20 % - Akzent3 3 3" xfId="45" xr:uid="{00000000-0005-0000-0000-00002C000000}"/>
    <cellStyle name="20 % - Akzent3 4" xfId="46" xr:uid="{00000000-0005-0000-0000-00002D000000}"/>
    <cellStyle name="20 % - Akzent3 4 2" xfId="47" xr:uid="{00000000-0005-0000-0000-00002E000000}"/>
    <cellStyle name="20 % - Akzent3 4 3" xfId="48" xr:uid="{00000000-0005-0000-0000-00002F000000}"/>
    <cellStyle name="20 % - Akzent3 5" xfId="49" xr:uid="{00000000-0005-0000-0000-000030000000}"/>
    <cellStyle name="20 % - Akzent3 6" xfId="50" xr:uid="{00000000-0005-0000-0000-000031000000}"/>
    <cellStyle name="20 % - Akzent3 7" xfId="51" xr:uid="{00000000-0005-0000-0000-000032000000}"/>
    <cellStyle name="20 % - Akzent4 2" xfId="52" xr:uid="{00000000-0005-0000-0000-000033000000}"/>
    <cellStyle name="20 % - Akzent4 2 2" xfId="53" xr:uid="{00000000-0005-0000-0000-000034000000}"/>
    <cellStyle name="20 % - Akzent4 2 3" xfId="54" xr:uid="{00000000-0005-0000-0000-000035000000}"/>
    <cellStyle name="20 % - Akzent4 2 3 2" xfId="55" xr:uid="{00000000-0005-0000-0000-000036000000}"/>
    <cellStyle name="20 % - Akzent4 2 3 2 2" xfId="56" xr:uid="{00000000-0005-0000-0000-000037000000}"/>
    <cellStyle name="20 % - Akzent4 2 3 2 3" xfId="57" xr:uid="{00000000-0005-0000-0000-000038000000}"/>
    <cellStyle name="20 % - Akzent4 2 3 3" xfId="58" xr:uid="{00000000-0005-0000-0000-000039000000}"/>
    <cellStyle name="20 % - Akzent4 2 4" xfId="59" xr:uid="{00000000-0005-0000-0000-00003A000000}"/>
    <cellStyle name="20 % - Akzent4 3" xfId="60" xr:uid="{00000000-0005-0000-0000-00003B000000}"/>
    <cellStyle name="20 % - Akzent4 3 2" xfId="61" xr:uid="{00000000-0005-0000-0000-00003C000000}"/>
    <cellStyle name="20 % - Akzent4 3 3" xfId="62" xr:uid="{00000000-0005-0000-0000-00003D000000}"/>
    <cellStyle name="20 % - Akzent4 4" xfId="63" xr:uid="{00000000-0005-0000-0000-00003E000000}"/>
    <cellStyle name="20 % - Akzent4 4 2" xfId="64" xr:uid="{00000000-0005-0000-0000-00003F000000}"/>
    <cellStyle name="20 % - Akzent4 4 3" xfId="65" xr:uid="{00000000-0005-0000-0000-000040000000}"/>
    <cellStyle name="20 % - Akzent4 5" xfId="66" xr:uid="{00000000-0005-0000-0000-000041000000}"/>
    <cellStyle name="20 % - Akzent4 6" xfId="67" xr:uid="{00000000-0005-0000-0000-000042000000}"/>
    <cellStyle name="20 % - Akzent4 7" xfId="68" xr:uid="{00000000-0005-0000-0000-000043000000}"/>
    <cellStyle name="20 % - Akzent5 2" xfId="69" xr:uid="{00000000-0005-0000-0000-000044000000}"/>
    <cellStyle name="20 % - Akzent5 2 2" xfId="70" xr:uid="{00000000-0005-0000-0000-000045000000}"/>
    <cellStyle name="20 % - Akzent5 2 2 2" xfId="71" xr:uid="{00000000-0005-0000-0000-000046000000}"/>
    <cellStyle name="20 % - Akzent5 2 2 3" xfId="72" xr:uid="{00000000-0005-0000-0000-000047000000}"/>
    <cellStyle name="20 % - Akzent5 2 3" xfId="73" xr:uid="{00000000-0005-0000-0000-000048000000}"/>
    <cellStyle name="20 % - Akzent5 3" xfId="74" xr:uid="{00000000-0005-0000-0000-000049000000}"/>
    <cellStyle name="20 % - Akzent5 3 2" xfId="75" xr:uid="{00000000-0005-0000-0000-00004A000000}"/>
    <cellStyle name="20 % - Akzent5 3 3" xfId="76" xr:uid="{00000000-0005-0000-0000-00004B000000}"/>
    <cellStyle name="20 % - Akzent5 4" xfId="77" xr:uid="{00000000-0005-0000-0000-00004C000000}"/>
    <cellStyle name="20 % - Akzent5 4 2" xfId="78" xr:uid="{00000000-0005-0000-0000-00004D000000}"/>
    <cellStyle name="20 % - Akzent5 4 3" xfId="79" xr:uid="{00000000-0005-0000-0000-00004E000000}"/>
    <cellStyle name="20 % - Akzent5 5" xfId="80" xr:uid="{00000000-0005-0000-0000-00004F000000}"/>
    <cellStyle name="20 % - Akzent5 6" xfId="81" xr:uid="{00000000-0005-0000-0000-000050000000}"/>
    <cellStyle name="20 % - Akzent5 7" xfId="82" xr:uid="{00000000-0005-0000-0000-000051000000}"/>
    <cellStyle name="20 % - Akzent6 2" xfId="83" xr:uid="{00000000-0005-0000-0000-000052000000}"/>
    <cellStyle name="20 % - Akzent6 3" xfId="84" xr:uid="{00000000-0005-0000-0000-000053000000}"/>
    <cellStyle name="20 % - Akzent6 3 2" xfId="85" xr:uid="{00000000-0005-0000-0000-000054000000}"/>
    <cellStyle name="20 % - Akzent6 3 3" xfId="86" xr:uid="{00000000-0005-0000-0000-000055000000}"/>
    <cellStyle name="20 % - Akzent6 4" xfId="87" xr:uid="{00000000-0005-0000-0000-000056000000}"/>
    <cellStyle name="20 % - Akzent6 4 2" xfId="88" xr:uid="{00000000-0005-0000-0000-000057000000}"/>
    <cellStyle name="20 % - Akzent6 4 3" xfId="89" xr:uid="{00000000-0005-0000-0000-000058000000}"/>
    <cellStyle name="20 % - Akzent6 5" xfId="90" xr:uid="{00000000-0005-0000-0000-000059000000}"/>
    <cellStyle name="20 % - Akzent6 6" xfId="91" xr:uid="{00000000-0005-0000-0000-00005A000000}"/>
    <cellStyle name="20 % - Akzent6 7" xfId="92" xr:uid="{00000000-0005-0000-0000-00005B000000}"/>
    <cellStyle name="40 % - Akzent1 2" xfId="93" xr:uid="{00000000-0005-0000-0000-00005C000000}"/>
    <cellStyle name="40 % - Akzent1 2 2" xfId="94" xr:uid="{00000000-0005-0000-0000-00005D000000}"/>
    <cellStyle name="40 % - Akzent1 2 3" xfId="95" xr:uid="{00000000-0005-0000-0000-00005E000000}"/>
    <cellStyle name="40 % - Akzent1 3" xfId="96" xr:uid="{00000000-0005-0000-0000-00005F000000}"/>
    <cellStyle name="40 % - Akzent1 3 2" xfId="97" xr:uid="{00000000-0005-0000-0000-000060000000}"/>
    <cellStyle name="40 % - Akzent1 3 3" xfId="98" xr:uid="{00000000-0005-0000-0000-000061000000}"/>
    <cellStyle name="40 % - Akzent1 4" xfId="99" xr:uid="{00000000-0005-0000-0000-000062000000}"/>
    <cellStyle name="40 % - Akzent1 4 2" xfId="100" xr:uid="{00000000-0005-0000-0000-000063000000}"/>
    <cellStyle name="40 % - Akzent1 4 3" xfId="101" xr:uid="{00000000-0005-0000-0000-000064000000}"/>
    <cellStyle name="40 % - Akzent1 5" xfId="102" xr:uid="{00000000-0005-0000-0000-000065000000}"/>
    <cellStyle name="40 % - Akzent1 6" xfId="103" xr:uid="{00000000-0005-0000-0000-000066000000}"/>
    <cellStyle name="40 % - Akzent1 7" xfId="104" xr:uid="{00000000-0005-0000-0000-000067000000}"/>
    <cellStyle name="40 % - Akzent2 2" xfId="105" xr:uid="{00000000-0005-0000-0000-000068000000}"/>
    <cellStyle name="40 % - Akzent2 3" xfId="106" xr:uid="{00000000-0005-0000-0000-000069000000}"/>
    <cellStyle name="40 % - Akzent2 3 2" xfId="107" xr:uid="{00000000-0005-0000-0000-00006A000000}"/>
    <cellStyle name="40 % - Akzent2 3 3" xfId="108" xr:uid="{00000000-0005-0000-0000-00006B000000}"/>
    <cellStyle name="40 % - Akzent2 4" xfId="109" xr:uid="{00000000-0005-0000-0000-00006C000000}"/>
    <cellStyle name="40 % - Akzent2 4 2" xfId="110" xr:uid="{00000000-0005-0000-0000-00006D000000}"/>
    <cellStyle name="40 % - Akzent2 4 3" xfId="111" xr:uid="{00000000-0005-0000-0000-00006E000000}"/>
    <cellStyle name="40 % - Akzent2 5" xfId="112" xr:uid="{00000000-0005-0000-0000-00006F000000}"/>
    <cellStyle name="40 % - Akzent2 6" xfId="113" xr:uid="{00000000-0005-0000-0000-000070000000}"/>
    <cellStyle name="40 % - Akzent2 7" xfId="114" xr:uid="{00000000-0005-0000-0000-000071000000}"/>
    <cellStyle name="40 % - Akzent3 2" xfId="115" xr:uid="{00000000-0005-0000-0000-000072000000}"/>
    <cellStyle name="40 % - Akzent3 2 2" xfId="116" xr:uid="{00000000-0005-0000-0000-000073000000}"/>
    <cellStyle name="40 % - Akzent3 2 3" xfId="117" xr:uid="{00000000-0005-0000-0000-000074000000}"/>
    <cellStyle name="40 % - Akzent3 2 3 2" xfId="118" xr:uid="{00000000-0005-0000-0000-000075000000}"/>
    <cellStyle name="40 % - Akzent3 2 3 2 2" xfId="119" xr:uid="{00000000-0005-0000-0000-000076000000}"/>
    <cellStyle name="40 % - Akzent3 2 3 2 3" xfId="120" xr:uid="{00000000-0005-0000-0000-000077000000}"/>
    <cellStyle name="40 % - Akzent3 2 3 3" xfId="121" xr:uid="{00000000-0005-0000-0000-000078000000}"/>
    <cellStyle name="40 % - Akzent3 2 4" xfId="122" xr:uid="{00000000-0005-0000-0000-000079000000}"/>
    <cellStyle name="40 % - Akzent3 3" xfId="123" xr:uid="{00000000-0005-0000-0000-00007A000000}"/>
    <cellStyle name="40 % - Akzent3 3 2" xfId="124" xr:uid="{00000000-0005-0000-0000-00007B000000}"/>
    <cellStyle name="40 % - Akzent3 3 3" xfId="125" xr:uid="{00000000-0005-0000-0000-00007C000000}"/>
    <cellStyle name="40 % - Akzent3 4" xfId="126" xr:uid="{00000000-0005-0000-0000-00007D000000}"/>
    <cellStyle name="40 % - Akzent3 4 2" xfId="127" xr:uid="{00000000-0005-0000-0000-00007E000000}"/>
    <cellStyle name="40 % - Akzent3 4 3" xfId="128" xr:uid="{00000000-0005-0000-0000-00007F000000}"/>
    <cellStyle name="40 % - Akzent3 5" xfId="129" xr:uid="{00000000-0005-0000-0000-000080000000}"/>
    <cellStyle name="40 % - Akzent3 6" xfId="130" xr:uid="{00000000-0005-0000-0000-000081000000}"/>
    <cellStyle name="40 % - Akzent3 7" xfId="131" xr:uid="{00000000-0005-0000-0000-000082000000}"/>
    <cellStyle name="40 % - Akzent4 2" xfId="132" xr:uid="{00000000-0005-0000-0000-000083000000}"/>
    <cellStyle name="40 % - Akzent4 2 2" xfId="133" xr:uid="{00000000-0005-0000-0000-000084000000}"/>
    <cellStyle name="40 % - Akzent4 2 2 2" xfId="134" xr:uid="{00000000-0005-0000-0000-000085000000}"/>
    <cellStyle name="40 % - Akzent4 2 2 3" xfId="135" xr:uid="{00000000-0005-0000-0000-000086000000}"/>
    <cellStyle name="40 % - Akzent4 2 3" xfId="136" xr:uid="{00000000-0005-0000-0000-000087000000}"/>
    <cellStyle name="40 % - Akzent4 3" xfId="137" xr:uid="{00000000-0005-0000-0000-000088000000}"/>
    <cellStyle name="40 % - Akzent4 3 2" xfId="138" xr:uid="{00000000-0005-0000-0000-000089000000}"/>
    <cellStyle name="40 % - Akzent4 3 3" xfId="139" xr:uid="{00000000-0005-0000-0000-00008A000000}"/>
    <cellStyle name="40 % - Akzent4 4" xfId="140" xr:uid="{00000000-0005-0000-0000-00008B000000}"/>
    <cellStyle name="40 % - Akzent4 4 2" xfId="141" xr:uid="{00000000-0005-0000-0000-00008C000000}"/>
    <cellStyle name="40 % - Akzent4 4 3" xfId="142" xr:uid="{00000000-0005-0000-0000-00008D000000}"/>
    <cellStyle name="40 % - Akzent4 5" xfId="143" xr:uid="{00000000-0005-0000-0000-00008E000000}"/>
    <cellStyle name="40 % - Akzent4 6" xfId="144" xr:uid="{00000000-0005-0000-0000-00008F000000}"/>
    <cellStyle name="40 % - Akzent4 7" xfId="145" xr:uid="{00000000-0005-0000-0000-000090000000}"/>
    <cellStyle name="40 % - Akzent5 2" xfId="146" xr:uid="{00000000-0005-0000-0000-000091000000}"/>
    <cellStyle name="40 % - Akzent5 2 2" xfId="147" xr:uid="{00000000-0005-0000-0000-000092000000}"/>
    <cellStyle name="40 % - Akzent5 2 3" xfId="148" xr:uid="{00000000-0005-0000-0000-000093000000}"/>
    <cellStyle name="40 % - Akzent5 3" xfId="149" xr:uid="{00000000-0005-0000-0000-000094000000}"/>
    <cellStyle name="40 % - Akzent5 3 2" xfId="150" xr:uid="{00000000-0005-0000-0000-000095000000}"/>
    <cellStyle name="40 % - Akzent5 3 3" xfId="151" xr:uid="{00000000-0005-0000-0000-000096000000}"/>
    <cellStyle name="40 % - Akzent5 4" xfId="152" xr:uid="{00000000-0005-0000-0000-000097000000}"/>
    <cellStyle name="40 % - Akzent5 4 2" xfId="153" xr:uid="{00000000-0005-0000-0000-000098000000}"/>
    <cellStyle name="40 % - Akzent5 4 3" xfId="154" xr:uid="{00000000-0005-0000-0000-000099000000}"/>
    <cellStyle name="40 % - Akzent5 5" xfId="155" xr:uid="{00000000-0005-0000-0000-00009A000000}"/>
    <cellStyle name="40 % - Akzent5 6" xfId="156" xr:uid="{00000000-0005-0000-0000-00009B000000}"/>
    <cellStyle name="40 % - Akzent5 7" xfId="157" xr:uid="{00000000-0005-0000-0000-00009C000000}"/>
    <cellStyle name="40 % - Akzent6 2" xfId="158" xr:uid="{00000000-0005-0000-0000-00009D000000}"/>
    <cellStyle name="40 % - Akzent6 2 2" xfId="159" xr:uid="{00000000-0005-0000-0000-00009E000000}"/>
    <cellStyle name="40 % - Akzent6 2 2 2" xfId="160" xr:uid="{00000000-0005-0000-0000-00009F000000}"/>
    <cellStyle name="40 % - Akzent6 2 2 3" xfId="161" xr:uid="{00000000-0005-0000-0000-0000A0000000}"/>
    <cellStyle name="40 % - Akzent6 2 3" xfId="162" xr:uid="{00000000-0005-0000-0000-0000A1000000}"/>
    <cellStyle name="40 % - Akzent6 3" xfId="163" xr:uid="{00000000-0005-0000-0000-0000A2000000}"/>
    <cellStyle name="40 % - Akzent6 3 2" xfId="164" xr:uid="{00000000-0005-0000-0000-0000A3000000}"/>
    <cellStyle name="40 % - Akzent6 3 3" xfId="165" xr:uid="{00000000-0005-0000-0000-0000A4000000}"/>
    <cellStyle name="40 % - Akzent6 4" xfId="166" xr:uid="{00000000-0005-0000-0000-0000A5000000}"/>
    <cellStyle name="40 % - Akzent6 4 2" xfId="167" xr:uid="{00000000-0005-0000-0000-0000A6000000}"/>
    <cellStyle name="40 % - Akzent6 4 3" xfId="168" xr:uid="{00000000-0005-0000-0000-0000A7000000}"/>
    <cellStyle name="40 % - Akzent6 5" xfId="169" xr:uid="{00000000-0005-0000-0000-0000A8000000}"/>
    <cellStyle name="40 % - Akzent6 6" xfId="170" xr:uid="{00000000-0005-0000-0000-0000A9000000}"/>
    <cellStyle name="40 % - Akzent6 7" xfId="171" xr:uid="{00000000-0005-0000-0000-0000AA000000}"/>
    <cellStyle name="60 % - Akzent1 2" xfId="172" xr:uid="{00000000-0005-0000-0000-0000AB000000}"/>
    <cellStyle name="60 % - Akzent1 2 2" xfId="173" xr:uid="{00000000-0005-0000-0000-0000AC000000}"/>
    <cellStyle name="60 % - Akzent1 2 2 2" xfId="174" xr:uid="{00000000-0005-0000-0000-0000AD000000}"/>
    <cellStyle name="60 % - Akzent1 2 2 3" xfId="175" xr:uid="{00000000-0005-0000-0000-0000AE000000}"/>
    <cellStyle name="60 % - Akzent1 2 3" xfId="176" xr:uid="{00000000-0005-0000-0000-0000AF000000}"/>
    <cellStyle name="60 % - Akzent1 3" xfId="177" xr:uid="{00000000-0005-0000-0000-0000B0000000}"/>
    <cellStyle name="60 % - Akzent1 4" xfId="178" xr:uid="{00000000-0005-0000-0000-0000B1000000}"/>
    <cellStyle name="60 % - Akzent1 5" xfId="179" xr:uid="{00000000-0005-0000-0000-0000B2000000}"/>
    <cellStyle name="60 % - Akzent1 6" xfId="180" xr:uid="{00000000-0005-0000-0000-0000B3000000}"/>
    <cellStyle name="60 % - Akzent2 2" xfId="181" xr:uid="{00000000-0005-0000-0000-0000B4000000}"/>
    <cellStyle name="60 % - Akzent2 3" xfId="182" xr:uid="{00000000-0005-0000-0000-0000B5000000}"/>
    <cellStyle name="60 % - Akzent2 4" xfId="183" xr:uid="{00000000-0005-0000-0000-0000B6000000}"/>
    <cellStyle name="60 % - Akzent2 5" xfId="184" xr:uid="{00000000-0005-0000-0000-0000B7000000}"/>
    <cellStyle name="60 % - Akzent2 6" xfId="185" xr:uid="{00000000-0005-0000-0000-0000B8000000}"/>
    <cellStyle name="60 % - Akzent3 2" xfId="186" xr:uid="{00000000-0005-0000-0000-0000B9000000}"/>
    <cellStyle name="60 % - Akzent3 3" xfId="187" xr:uid="{00000000-0005-0000-0000-0000BA000000}"/>
    <cellStyle name="60 % - Akzent3 4" xfId="188" xr:uid="{00000000-0005-0000-0000-0000BB000000}"/>
    <cellStyle name="60 % - Akzent3 5" xfId="189" xr:uid="{00000000-0005-0000-0000-0000BC000000}"/>
    <cellStyle name="60 % - Akzent3 6" xfId="190" xr:uid="{00000000-0005-0000-0000-0000BD000000}"/>
    <cellStyle name="60 % - Akzent4 2" xfId="191" xr:uid="{00000000-0005-0000-0000-0000BE000000}"/>
    <cellStyle name="60 % - Akzent4 2 2" xfId="192" xr:uid="{00000000-0005-0000-0000-0000BF000000}"/>
    <cellStyle name="60 % - Akzent4 2 3" xfId="193" xr:uid="{00000000-0005-0000-0000-0000C0000000}"/>
    <cellStyle name="60 % - Akzent4 2 3 2" xfId="194" xr:uid="{00000000-0005-0000-0000-0000C1000000}"/>
    <cellStyle name="60 % - Akzent4 2 3 2 2" xfId="195" xr:uid="{00000000-0005-0000-0000-0000C2000000}"/>
    <cellStyle name="60 % - Akzent4 2 3 2 3" xfId="196" xr:uid="{00000000-0005-0000-0000-0000C3000000}"/>
    <cellStyle name="60 % - Akzent4 2 3 3" xfId="197" xr:uid="{00000000-0005-0000-0000-0000C4000000}"/>
    <cellStyle name="60 % - Akzent4 2 4" xfId="198" xr:uid="{00000000-0005-0000-0000-0000C5000000}"/>
    <cellStyle name="60 % - Akzent4 3" xfId="199" xr:uid="{00000000-0005-0000-0000-0000C6000000}"/>
    <cellStyle name="60 % - Akzent4 4" xfId="200" xr:uid="{00000000-0005-0000-0000-0000C7000000}"/>
    <cellStyle name="60 % - Akzent4 5" xfId="201" xr:uid="{00000000-0005-0000-0000-0000C8000000}"/>
    <cellStyle name="60 % - Akzent4 6" xfId="202" xr:uid="{00000000-0005-0000-0000-0000C9000000}"/>
    <cellStyle name="60 % - Akzent5 2" xfId="203" xr:uid="{00000000-0005-0000-0000-0000CA000000}"/>
    <cellStyle name="60 % - Akzent5 2 2" xfId="204" xr:uid="{00000000-0005-0000-0000-0000CB000000}"/>
    <cellStyle name="60 % - Akzent5 2 2 2" xfId="205" xr:uid="{00000000-0005-0000-0000-0000CC000000}"/>
    <cellStyle name="60 % - Akzent5 2 2 3" xfId="206" xr:uid="{00000000-0005-0000-0000-0000CD000000}"/>
    <cellStyle name="60 % - Akzent5 2 3" xfId="207" xr:uid="{00000000-0005-0000-0000-0000CE000000}"/>
    <cellStyle name="60 % - Akzent5 3" xfId="208" xr:uid="{00000000-0005-0000-0000-0000CF000000}"/>
    <cellStyle name="60 % - Akzent5 4" xfId="209" xr:uid="{00000000-0005-0000-0000-0000D0000000}"/>
    <cellStyle name="60 % - Akzent5 5" xfId="210" xr:uid="{00000000-0005-0000-0000-0000D1000000}"/>
    <cellStyle name="60 % - Akzent5 6" xfId="211" xr:uid="{00000000-0005-0000-0000-0000D2000000}"/>
    <cellStyle name="60 % - Akzent6 2" xfId="212" xr:uid="{00000000-0005-0000-0000-0000D3000000}"/>
    <cellStyle name="60 % - Akzent6 2 2" xfId="213" xr:uid="{00000000-0005-0000-0000-0000D4000000}"/>
    <cellStyle name="60 % - Akzent6 2 3" xfId="214" xr:uid="{00000000-0005-0000-0000-0000D5000000}"/>
    <cellStyle name="60 % - Akzent6 2 3 2" xfId="215" xr:uid="{00000000-0005-0000-0000-0000D6000000}"/>
    <cellStyle name="60 % - Akzent6 2 3 2 2" xfId="216" xr:uid="{00000000-0005-0000-0000-0000D7000000}"/>
    <cellStyle name="60 % - Akzent6 2 3 2 3" xfId="217" xr:uid="{00000000-0005-0000-0000-0000D8000000}"/>
    <cellStyle name="60 % - Akzent6 2 3 3" xfId="218" xr:uid="{00000000-0005-0000-0000-0000D9000000}"/>
    <cellStyle name="60 % - Akzent6 2 4" xfId="219" xr:uid="{00000000-0005-0000-0000-0000DA000000}"/>
    <cellStyle name="60 % - Akzent6 3" xfId="220" xr:uid="{00000000-0005-0000-0000-0000DB000000}"/>
    <cellStyle name="60 % - Akzent6 4" xfId="221" xr:uid="{00000000-0005-0000-0000-0000DC000000}"/>
    <cellStyle name="60 % - Akzent6 5" xfId="222" xr:uid="{00000000-0005-0000-0000-0000DD000000}"/>
    <cellStyle name="60 % - Akzent6 6" xfId="223" xr:uid="{00000000-0005-0000-0000-0000DE000000}"/>
    <cellStyle name="Accent1" xfId="224" xr:uid="{00000000-0005-0000-0000-0000DF000000}"/>
    <cellStyle name="Accent1 2" xfId="225" xr:uid="{00000000-0005-0000-0000-0000E0000000}"/>
    <cellStyle name="Accent1 3" xfId="226" xr:uid="{00000000-0005-0000-0000-0000E1000000}"/>
    <cellStyle name="Accent1 3 2" xfId="227" xr:uid="{00000000-0005-0000-0000-0000E2000000}"/>
    <cellStyle name="Accent1 3 3" xfId="228" xr:uid="{00000000-0005-0000-0000-0000E3000000}"/>
    <cellStyle name="Accent1 4" xfId="229" xr:uid="{00000000-0005-0000-0000-0000E4000000}"/>
    <cellStyle name="Accent1 5" xfId="230" xr:uid="{00000000-0005-0000-0000-0000E5000000}"/>
    <cellStyle name="Accent2" xfId="231" xr:uid="{00000000-0005-0000-0000-0000E6000000}"/>
    <cellStyle name="Accent2 2" xfId="232" xr:uid="{00000000-0005-0000-0000-0000E7000000}"/>
    <cellStyle name="Accent2 3" xfId="233" xr:uid="{00000000-0005-0000-0000-0000E8000000}"/>
    <cellStyle name="Accent2 4" xfId="234" xr:uid="{00000000-0005-0000-0000-0000E9000000}"/>
    <cellStyle name="Accent3" xfId="252" xr:uid="{00000000-0005-0000-0000-0000EA000000}"/>
    <cellStyle name="Accent3 2" xfId="235" xr:uid="{00000000-0005-0000-0000-0000EB000000}"/>
    <cellStyle name="Accent3 3" xfId="236" xr:uid="{00000000-0005-0000-0000-0000EC000000}"/>
    <cellStyle name="Accent4" xfId="237" xr:uid="{00000000-0005-0000-0000-0000ED000000}"/>
    <cellStyle name="Accent4 2" xfId="238" xr:uid="{00000000-0005-0000-0000-0000EE000000}"/>
    <cellStyle name="Accent4 3" xfId="239" xr:uid="{00000000-0005-0000-0000-0000EF000000}"/>
    <cellStyle name="Accent4 3 2" xfId="240" xr:uid="{00000000-0005-0000-0000-0000F0000000}"/>
    <cellStyle name="Accent4 3 3" xfId="241" xr:uid="{00000000-0005-0000-0000-0000F1000000}"/>
    <cellStyle name="Accent4 4" xfId="242" xr:uid="{00000000-0005-0000-0000-0000F2000000}"/>
    <cellStyle name="Accent4 5" xfId="243" xr:uid="{00000000-0005-0000-0000-0000F3000000}"/>
    <cellStyle name="Accent5" xfId="257" xr:uid="{00000000-0005-0000-0000-0000F4000000}"/>
    <cellStyle name="Accent5 2" xfId="244" xr:uid="{00000000-0005-0000-0000-0000F5000000}"/>
    <cellStyle name="Accent5 3" xfId="245" xr:uid="{00000000-0005-0000-0000-0000F6000000}"/>
    <cellStyle name="Accent6" xfId="260" xr:uid="{00000000-0005-0000-0000-0000F7000000}"/>
    <cellStyle name="Accent6 2" xfId="246" xr:uid="{00000000-0005-0000-0000-0000F8000000}"/>
    <cellStyle name="Accent6 3" xfId="247" xr:uid="{00000000-0005-0000-0000-0000F9000000}"/>
    <cellStyle name="Akzent1 2" xfId="248" xr:uid="{00000000-0005-0000-0000-0000FA000000}"/>
    <cellStyle name="Akzent1 3" xfId="249" xr:uid="{00000000-0005-0000-0000-0000FB000000}"/>
    <cellStyle name="Akzent2 2" xfId="250" xr:uid="{00000000-0005-0000-0000-0000FC000000}"/>
    <cellStyle name="Akzent2 3" xfId="251" xr:uid="{00000000-0005-0000-0000-0000FD000000}"/>
    <cellStyle name="Akzent3 2" xfId="253" xr:uid="{00000000-0005-0000-0000-0000FE000000}"/>
    <cellStyle name="Akzent3 3" xfId="254" xr:uid="{00000000-0005-0000-0000-0000FF000000}"/>
    <cellStyle name="Akzent4 2" xfId="255" xr:uid="{00000000-0005-0000-0000-000000010000}"/>
    <cellStyle name="Akzent4 3" xfId="256" xr:uid="{00000000-0005-0000-0000-000001010000}"/>
    <cellStyle name="Akzent5 2" xfId="258" xr:uid="{00000000-0005-0000-0000-000002010000}"/>
    <cellStyle name="Akzent5 3" xfId="259" xr:uid="{00000000-0005-0000-0000-000003010000}"/>
    <cellStyle name="Akzent6 2" xfId="261" xr:uid="{00000000-0005-0000-0000-000004010000}"/>
    <cellStyle name="Akzent6 3" xfId="262" xr:uid="{00000000-0005-0000-0000-000005010000}"/>
    <cellStyle name="Ausgabe 2" xfId="263" xr:uid="{00000000-0005-0000-0000-000006010000}"/>
    <cellStyle name="Ausgabe 2 2" xfId="264" xr:uid="{00000000-0005-0000-0000-000007010000}"/>
    <cellStyle name="Ausgabe 2 2 2" xfId="265" xr:uid="{00000000-0005-0000-0000-000008010000}"/>
    <cellStyle name="Ausgabe 2 2 3" xfId="266" xr:uid="{00000000-0005-0000-0000-000009010000}"/>
    <cellStyle name="Ausgabe 2 3" xfId="267" xr:uid="{00000000-0005-0000-0000-00000A010000}"/>
    <cellStyle name="Ausgabe 2 3 2" xfId="268" xr:uid="{00000000-0005-0000-0000-00000B010000}"/>
    <cellStyle name="Ausgabe 2 3 2 2" xfId="269" xr:uid="{00000000-0005-0000-0000-00000C010000}"/>
    <cellStyle name="Ausgabe 2 3 2 3" xfId="270" xr:uid="{00000000-0005-0000-0000-00000D010000}"/>
    <cellStyle name="Ausgabe 2 3 3" xfId="271" xr:uid="{00000000-0005-0000-0000-00000E010000}"/>
    <cellStyle name="Ausgabe 2 4" xfId="272" xr:uid="{00000000-0005-0000-0000-00000F010000}"/>
    <cellStyle name="Ausgabe 2 5" xfId="273" xr:uid="{00000000-0005-0000-0000-000010010000}"/>
    <cellStyle name="Ausgabe 3" xfId="274" xr:uid="{00000000-0005-0000-0000-000011010000}"/>
    <cellStyle name="Ausgabe 3 2" xfId="275" xr:uid="{00000000-0005-0000-0000-000012010000}"/>
    <cellStyle name="Ausgabe 3 3" xfId="276" xr:uid="{00000000-0005-0000-0000-000013010000}"/>
    <cellStyle name="Ausgabe 4" xfId="277" xr:uid="{00000000-0005-0000-0000-000014010000}"/>
    <cellStyle name="Ausgabe 5" xfId="278" xr:uid="{00000000-0005-0000-0000-000015010000}"/>
    <cellStyle name="Ausgabe 6" xfId="279" xr:uid="{00000000-0005-0000-0000-000016010000}"/>
    <cellStyle name="Ausgabe 7" xfId="280" xr:uid="{00000000-0005-0000-0000-000017010000}"/>
    <cellStyle name="Ausgabe 7 2" xfId="281" xr:uid="{00000000-0005-0000-0000-000018010000}"/>
    <cellStyle name="Ausgabe 7 3" xfId="282" xr:uid="{00000000-0005-0000-0000-000019010000}"/>
    <cellStyle name="Ausgabe 7 3 2" xfId="283" xr:uid="{00000000-0005-0000-0000-00001A010000}"/>
    <cellStyle name="Ausgabe 7 3 3" xfId="284" xr:uid="{00000000-0005-0000-0000-00001B010000}"/>
    <cellStyle name="Ausgabe 7 4" xfId="285" xr:uid="{00000000-0005-0000-0000-00001C010000}"/>
    <cellStyle name="Ausgabe 8" xfId="286" xr:uid="{00000000-0005-0000-0000-00001D010000}"/>
    <cellStyle name="Ausgabe 8 2" xfId="287" xr:uid="{00000000-0005-0000-0000-00001E010000}"/>
    <cellStyle name="Ausgabe 8 3" xfId="288" xr:uid="{00000000-0005-0000-0000-00001F010000}"/>
    <cellStyle name="Bad" xfId="513" xr:uid="{00000000-0005-0000-0000-000020010000}"/>
    <cellStyle name="Bad 2" xfId="289" xr:uid="{00000000-0005-0000-0000-000021010000}"/>
    <cellStyle name="Bad 3" xfId="290" xr:uid="{00000000-0005-0000-0000-000022010000}"/>
    <cellStyle name="Berechnung 2" xfId="291" xr:uid="{00000000-0005-0000-0000-000023010000}"/>
    <cellStyle name="Berechnung 2 2" xfId="292" xr:uid="{00000000-0005-0000-0000-000024010000}"/>
    <cellStyle name="Berechnung 2 3" xfId="293" xr:uid="{00000000-0005-0000-0000-000025010000}"/>
    <cellStyle name="Berechnung 2 3 2" xfId="294" xr:uid="{00000000-0005-0000-0000-000026010000}"/>
    <cellStyle name="Berechnung 2 3 2 2" xfId="295" xr:uid="{00000000-0005-0000-0000-000027010000}"/>
    <cellStyle name="Berechnung 2 3 2 3" xfId="296" xr:uid="{00000000-0005-0000-0000-000028010000}"/>
    <cellStyle name="Berechnung 2 3 3" xfId="297" xr:uid="{00000000-0005-0000-0000-000029010000}"/>
    <cellStyle name="Berechnung 2 4" xfId="298" xr:uid="{00000000-0005-0000-0000-00002A010000}"/>
    <cellStyle name="Berechnung 3" xfId="299" xr:uid="{00000000-0005-0000-0000-00002B010000}"/>
    <cellStyle name="Berechnung 4" xfId="300" xr:uid="{00000000-0005-0000-0000-00002C010000}"/>
    <cellStyle name="Berechnung 5" xfId="301" xr:uid="{00000000-0005-0000-0000-00002D010000}"/>
    <cellStyle name="Berechnung 6" xfId="302" xr:uid="{00000000-0005-0000-0000-00002E010000}"/>
    <cellStyle name="Berechnung 7" xfId="303" xr:uid="{00000000-0005-0000-0000-00002F010000}"/>
    <cellStyle name="Berechnung 7 2" xfId="304" xr:uid="{00000000-0005-0000-0000-000030010000}"/>
    <cellStyle name="Berechnung 7 3" xfId="305" xr:uid="{00000000-0005-0000-0000-000031010000}"/>
    <cellStyle name="Berechnung 8" xfId="306" xr:uid="{00000000-0005-0000-0000-000032010000}"/>
    <cellStyle name="Calculation 2" xfId="307" xr:uid="{00000000-0005-0000-0000-000033010000}"/>
    <cellStyle name="Check Cell" xfId="577" xr:uid="{00000000-0005-0000-0000-000034010000}"/>
    <cellStyle name="Check Cell 2" xfId="308" xr:uid="{00000000-0005-0000-0000-000035010000}"/>
    <cellStyle name="Check Cell 3" xfId="309" xr:uid="{00000000-0005-0000-0000-000036010000}"/>
    <cellStyle name="Check Cell 4" xfId="310" xr:uid="{00000000-0005-0000-0000-000037010000}"/>
    <cellStyle name="Eingabe 2" xfId="311" xr:uid="{00000000-0005-0000-0000-000038010000}"/>
    <cellStyle name="Eingabe 3" xfId="312" xr:uid="{00000000-0005-0000-0000-000039010000}"/>
    <cellStyle name="Eingabe 4" xfId="313" xr:uid="{00000000-0005-0000-0000-00003A010000}"/>
    <cellStyle name="Eingabe 5" xfId="314" xr:uid="{00000000-0005-0000-0000-00003B010000}"/>
    <cellStyle name="Eingabe 6" xfId="315" xr:uid="{00000000-0005-0000-0000-00003C010000}"/>
    <cellStyle name="Eingabe 7" xfId="316" xr:uid="{00000000-0005-0000-0000-00003D010000}"/>
    <cellStyle name="Ergebnis 2" xfId="317" xr:uid="{00000000-0005-0000-0000-00003E010000}"/>
    <cellStyle name="Ergebnis 2 2" xfId="318" xr:uid="{00000000-0005-0000-0000-00003F010000}"/>
    <cellStyle name="Ergebnis 2 2 2" xfId="319" xr:uid="{00000000-0005-0000-0000-000040010000}"/>
    <cellStyle name="Ergebnis 2 3" xfId="320" xr:uid="{00000000-0005-0000-0000-000041010000}"/>
    <cellStyle name="Ergebnis 2 4" xfId="321" xr:uid="{00000000-0005-0000-0000-000042010000}"/>
    <cellStyle name="Ergebnis 2 4 2" xfId="322" xr:uid="{00000000-0005-0000-0000-000043010000}"/>
    <cellStyle name="Ergebnis 2 4 2 2" xfId="323" xr:uid="{00000000-0005-0000-0000-000044010000}"/>
    <cellStyle name="Ergebnis 2 4 2 3" xfId="324" xr:uid="{00000000-0005-0000-0000-000045010000}"/>
    <cellStyle name="Ergebnis 2 4 3" xfId="325" xr:uid="{00000000-0005-0000-0000-000046010000}"/>
    <cellStyle name="Ergebnis 2 5" xfId="326" xr:uid="{00000000-0005-0000-0000-000047010000}"/>
    <cellStyle name="Ergebnis 3" xfId="327" xr:uid="{00000000-0005-0000-0000-000048010000}"/>
    <cellStyle name="Ergebnis 3 2" xfId="328" xr:uid="{00000000-0005-0000-0000-000049010000}"/>
    <cellStyle name="Ergebnis 4" xfId="329" xr:uid="{00000000-0005-0000-0000-00004A010000}"/>
    <cellStyle name="Ergebnis 4 2" xfId="330" xr:uid="{00000000-0005-0000-0000-00004B010000}"/>
    <cellStyle name="Ergebnis 5" xfId="331" xr:uid="{00000000-0005-0000-0000-00004C010000}"/>
    <cellStyle name="Ergebnis 6" xfId="332" xr:uid="{00000000-0005-0000-0000-00004D010000}"/>
    <cellStyle name="Ergebnis 7" xfId="333" xr:uid="{00000000-0005-0000-0000-00004E010000}"/>
    <cellStyle name="Ergebnis 8" xfId="334" xr:uid="{00000000-0005-0000-0000-00004F010000}"/>
    <cellStyle name="Ergebnis 8 2" xfId="335" xr:uid="{00000000-0005-0000-0000-000050010000}"/>
    <cellStyle name="Ergebnis 8 3" xfId="336" xr:uid="{00000000-0005-0000-0000-000051010000}"/>
    <cellStyle name="Ergebnis 9" xfId="337" xr:uid="{00000000-0005-0000-0000-000052010000}"/>
    <cellStyle name="Erklärender Text 2" xfId="338" xr:uid="{00000000-0005-0000-0000-000053010000}"/>
    <cellStyle name="Erklärender Text 3" xfId="339" xr:uid="{00000000-0005-0000-0000-000054010000}"/>
    <cellStyle name="Erklärender Text 4" xfId="340" xr:uid="{00000000-0005-0000-0000-000055010000}"/>
    <cellStyle name="Erklärender Text 5" xfId="341" xr:uid="{00000000-0005-0000-0000-000056010000}"/>
    <cellStyle name="Erklärender Text 6" xfId="342" xr:uid="{00000000-0005-0000-0000-000057010000}"/>
    <cellStyle name="Good" xfId="345" xr:uid="{00000000-0005-0000-0000-000058010000}"/>
    <cellStyle name="Good 2" xfId="343" xr:uid="{00000000-0005-0000-0000-000059010000}"/>
    <cellStyle name="Good 3" xfId="344" xr:uid="{00000000-0005-0000-0000-00005A010000}"/>
    <cellStyle name="Gut 2" xfId="346" xr:uid="{00000000-0005-0000-0000-00005B010000}"/>
    <cellStyle name="Gut 3" xfId="347" xr:uid="{00000000-0005-0000-0000-00005C010000}"/>
    <cellStyle name="Heading 1" xfId="348" xr:uid="{00000000-0005-0000-0000-00005D010000}"/>
    <cellStyle name="Heading 1 2" xfId="349" xr:uid="{00000000-0005-0000-0000-00005E010000}"/>
    <cellStyle name="Heading 1 2 2" xfId="350" xr:uid="{00000000-0005-0000-0000-00005F010000}"/>
    <cellStyle name="Heading 1 2 3" xfId="351" xr:uid="{00000000-0005-0000-0000-000060010000}"/>
    <cellStyle name="Heading 1 3" xfId="352" xr:uid="{00000000-0005-0000-0000-000061010000}"/>
    <cellStyle name="Heading 1 4" xfId="353" xr:uid="{00000000-0005-0000-0000-000062010000}"/>
    <cellStyle name="Heading 2" xfId="354" xr:uid="{00000000-0005-0000-0000-000063010000}"/>
    <cellStyle name="Heading 2 2" xfId="355" xr:uid="{00000000-0005-0000-0000-000064010000}"/>
    <cellStyle name="Heading 2 2 2" xfId="356" xr:uid="{00000000-0005-0000-0000-000065010000}"/>
    <cellStyle name="Heading 2 2 3" xfId="357" xr:uid="{00000000-0005-0000-0000-000066010000}"/>
    <cellStyle name="Heading 2 3" xfId="358" xr:uid="{00000000-0005-0000-0000-000067010000}"/>
    <cellStyle name="Heading 2 4" xfId="359" xr:uid="{00000000-0005-0000-0000-000068010000}"/>
    <cellStyle name="Heading 3" xfId="360" xr:uid="{00000000-0005-0000-0000-000069010000}"/>
    <cellStyle name="Heading 3 2" xfId="361" xr:uid="{00000000-0005-0000-0000-00006A010000}"/>
    <cellStyle name="Heading 3 2 2" xfId="362" xr:uid="{00000000-0005-0000-0000-00006B010000}"/>
    <cellStyle name="Heading 3 2 3" xfId="363" xr:uid="{00000000-0005-0000-0000-00006C010000}"/>
    <cellStyle name="Heading 3 3" xfId="364" xr:uid="{00000000-0005-0000-0000-00006D010000}"/>
    <cellStyle name="Heading 3 4" xfId="365" xr:uid="{00000000-0005-0000-0000-00006E010000}"/>
    <cellStyle name="Heading 4" xfId="366" xr:uid="{00000000-0005-0000-0000-00006F010000}"/>
    <cellStyle name="Heading 4 2" xfId="367" xr:uid="{00000000-0005-0000-0000-000070010000}"/>
    <cellStyle name="Heading 4 2 2" xfId="368" xr:uid="{00000000-0005-0000-0000-000071010000}"/>
    <cellStyle name="Heading 4 2 3" xfId="369" xr:uid="{00000000-0005-0000-0000-000072010000}"/>
    <cellStyle name="Heading 4 3" xfId="370" xr:uid="{00000000-0005-0000-0000-000073010000}"/>
    <cellStyle name="Heading 4 4" xfId="371" xr:uid="{00000000-0005-0000-0000-000074010000}"/>
    <cellStyle name="Hyperlink" xfId="583" builtinId="8"/>
    <cellStyle name="Input 2" xfId="372" xr:uid="{00000000-0005-0000-0000-000076010000}"/>
    <cellStyle name="Linked Cell" xfId="566" xr:uid="{00000000-0005-0000-0000-000077010000}"/>
    <cellStyle name="Linked Cell 2" xfId="373" xr:uid="{00000000-0005-0000-0000-000078010000}"/>
    <cellStyle name="Linked Cell 3" xfId="374" xr:uid="{00000000-0005-0000-0000-000079010000}"/>
    <cellStyle name="Neutral" xfId="375" builtinId="28" customBuiltin="1"/>
    <cellStyle name="Normal" xfId="0" builtinId="0"/>
    <cellStyle name="Normal 2" xfId="376" xr:uid="{00000000-0005-0000-0000-00007B010000}"/>
    <cellStyle name="Note" xfId="377" xr:uid="{00000000-0005-0000-0000-00007C010000}"/>
    <cellStyle name="Note 2" xfId="378" xr:uid="{00000000-0005-0000-0000-00007D010000}"/>
    <cellStyle name="Note 2 2" xfId="379" xr:uid="{00000000-0005-0000-0000-00007E010000}"/>
    <cellStyle name="Note 3" xfId="380" xr:uid="{00000000-0005-0000-0000-00007F010000}"/>
    <cellStyle name="Note 4" xfId="381" xr:uid="{00000000-0005-0000-0000-000080010000}"/>
    <cellStyle name="Note 5" xfId="382" xr:uid="{00000000-0005-0000-0000-000081010000}"/>
    <cellStyle name="Notiz 2" xfId="383" xr:uid="{00000000-0005-0000-0000-000082010000}"/>
    <cellStyle name="Notiz 2 2" xfId="384" xr:uid="{00000000-0005-0000-0000-000083010000}"/>
    <cellStyle name="Notiz 2 2 2" xfId="385" xr:uid="{00000000-0005-0000-0000-000084010000}"/>
    <cellStyle name="Notiz 2 2 2 2" xfId="386" xr:uid="{00000000-0005-0000-0000-000085010000}"/>
    <cellStyle name="Notiz 2 2 2 2 2" xfId="387" xr:uid="{00000000-0005-0000-0000-000086010000}"/>
    <cellStyle name="Notiz 2 2 2 3" xfId="388" xr:uid="{00000000-0005-0000-0000-000087010000}"/>
    <cellStyle name="Notiz 2 2 3" xfId="389" xr:uid="{00000000-0005-0000-0000-000088010000}"/>
    <cellStyle name="Notiz 2 2 3 2" xfId="390" xr:uid="{00000000-0005-0000-0000-000089010000}"/>
    <cellStyle name="Notiz 2 2 4" xfId="391" xr:uid="{00000000-0005-0000-0000-00008A010000}"/>
    <cellStyle name="Notiz 2 2 4 2" xfId="392" xr:uid="{00000000-0005-0000-0000-00008B010000}"/>
    <cellStyle name="Notiz 2 2 4 3" xfId="393" xr:uid="{00000000-0005-0000-0000-00008C010000}"/>
    <cellStyle name="Notiz 2 2 4 3 2" xfId="394" xr:uid="{00000000-0005-0000-0000-00008D010000}"/>
    <cellStyle name="Notiz 2 2 4 4" xfId="395" xr:uid="{00000000-0005-0000-0000-00008E010000}"/>
    <cellStyle name="Notiz 2 2 5" xfId="396" xr:uid="{00000000-0005-0000-0000-00008F010000}"/>
    <cellStyle name="Notiz 2 2 5 2" xfId="397" xr:uid="{00000000-0005-0000-0000-000090010000}"/>
    <cellStyle name="Notiz 2 2 5 3" xfId="398" xr:uid="{00000000-0005-0000-0000-000091010000}"/>
    <cellStyle name="Notiz 2 2 5 4" xfId="399" xr:uid="{00000000-0005-0000-0000-000092010000}"/>
    <cellStyle name="Notiz 2 3" xfId="400" xr:uid="{00000000-0005-0000-0000-000093010000}"/>
    <cellStyle name="Notiz 2 3 2" xfId="401" xr:uid="{00000000-0005-0000-0000-000094010000}"/>
    <cellStyle name="Notiz 2 3 2 2" xfId="402" xr:uid="{00000000-0005-0000-0000-000095010000}"/>
    <cellStyle name="Notiz 2 3 3" xfId="403" xr:uid="{00000000-0005-0000-0000-000096010000}"/>
    <cellStyle name="Notiz 2 4" xfId="404" xr:uid="{00000000-0005-0000-0000-000097010000}"/>
    <cellStyle name="Notiz 2 4 2" xfId="405" xr:uid="{00000000-0005-0000-0000-000098010000}"/>
    <cellStyle name="Notiz 2 5" xfId="406" xr:uid="{00000000-0005-0000-0000-000099010000}"/>
    <cellStyle name="Notiz 3" xfId="407" xr:uid="{00000000-0005-0000-0000-00009A010000}"/>
    <cellStyle name="Notiz 3 2" xfId="408" xr:uid="{00000000-0005-0000-0000-00009B010000}"/>
    <cellStyle name="Notiz 3 2 2" xfId="409" xr:uid="{00000000-0005-0000-0000-00009C010000}"/>
    <cellStyle name="Notiz 3 2 2 2" xfId="410" xr:uid="{00000000-0005-0000-0000-00009D010000}"/>
    <cellStyle name="Notiz 3 2 3" xfId="411" xr:uid="{00000000-0005-0000-0000-00009E010000}"/>
    <cellStyle name="Notiz 3 3" xfId="412" xr:uid="{00000000-0005-0000-0000-00009F010000}"/>
    <cellStyle name="Notiz 3 3 2" xfId="413" xr:uid="{00000000-0005-0000-0000-0000A0010000}"/>
    <cellStyle name="Notiz 3 4" xfId="414" xr:uid="{00000000-0005-0000-0000-0000A1010000}"/>
    <cellStyle name="Notiz 4" xfId="415" xr:uid="{00000000-0005-0000-0000-0000A2010000}"/>
    <cellStyle name="Notiz 4 2" xfId="416" xr:uid="{00000000-0005-0000-0000-0000A3010000}"/>
    <cellStyle name="Notiz 4 2 2" xfId="417" xr:uid="{00000000-0005-0000-0000-0000A4010000}"/>
    <cellStyle name="Notiz 4 3" xfId="418" xr:uid="{00000000-0005-0000-0000-0000A5010000}"/>
    <cellStyle name="Notiz 5" xfId="419" xr:uid="{00000000-0005-0000-0000-0000A6010000}"/>
    <cellStyle name="Notiz 5 2" xfId="420" xr:uid="{00000000-0005-0000-0000-0000A7010000}"/>
    <cellStyle name="Notiz 5 2 2" xfId="421" xr:uid="{00000000-0005-0000-0000-0000A8010000}"/>
    <cellStyle name="Notiz 5 3" xfId="422" xr:uid="{00000000-0005-0000-0000-0000A9010000}"/>
    <cellStyle name="Notiz 6" xfId="423" xr:uid="{00000000-0005-0000-0000-0000AA010000}"/>
    <cellStyle name="Notiz 6 2" xfId="424" xr:uid="{00000000-0005-0000-0000-0000AB010000}"/>
    <cellStyle name="Notiz 7" xfId="425" xr:uid="{00000000-0005-0000-0000-0000AC010000}"/>
    <cellStyle name="Notiz 8" xfId="426" xr:uid="{00000000-0005-0000-0000-0000AD010000}"/>
    <cellStyle name="Output 2" xfId="427" xr:uid="{00000000-0005-0000-0000-0000AE010000}"/>
    <cellStyle name="Percent" xfId="428" builtinId="5"/>
    <cellStyle name="Percent 2" xfId="429" xr:uid="{00000000-0005-0000-0000-0000AF010000}"/>
    <cellStyle name="Prozent 10" xfId="430" xr:uid="{00000000-0005-0000-0000-0000B1010000}"/>
    <cellStyle name="Prozent 10 2" xfId="431" xr:uid="{00000000-0005-0000-0000-0000B2010000}"/>
    <cellStyle name="Prozent 10 3" xfId="432" xr:uid="{00000000-0005-0000-0000-0000B3010000}"/>
    <cellStyle name="Prozent 10 4" xfId="433" xr:uid="{00000000-0005-0000-0000-0000B4010000}"/>
    <cellStyle name="Prozent 11" xfId="434" xr:uid="{00000000-0005-0000-0000-0000B5010000}"/>
    <cellStyle name="Prozent 12" xfId="435" xr:uid="{00000000-0005-0000-0000-0000B6010000}"/>
    <cellStyle name="Prozent 2" xfId="436" xr:uid="{00000000-0005-0000-0000-0000B7010000}"/>
    <cellStyle name="Prozent 3" xfId="437" xr:uid="{00000000-0005-0000-0000-0000B8010000}"/>
    <cellStyle name="Prozent 3 2" xfId="438" xr:uid="{00000000-0005-0000-0000-0000B9010000}"/>
    <cellStyle name="Prozent 3 2 2" xfId="439" xr:uid="{00000000-0005-0000-0000-0000BA010000}"/>
    <cellStyle name="Prozent 3 2 2 2" xfId="440" xr:uid="{00000000-0005-0000-0000-0000BB010000}"/>
    <cellStyle name="Prozent 3 2 2 2 2" xfId="441" xr:uid="{00000000-0005-0000-0000-0000BC010000}"/>
    <cellStyle name="Prozent 3 2 2 3" xfId="442" xr:uid="{00000000-0005-0000-0000-0000BD010000}"/>
    <cellStyle name="Prozent 3 2 3" xfId="443" xr:uid="{00000000-0005-0000-0000-0000BE010000}"/>
    <cellStyle name="Prozent 3 2 3 2" xfId="444" xr:uid="{00000000-0005-0000-0000-0000BF010000}"/>
    <cellStyle name="Prozent 3 2 4" xfId="445" xr:uid="{00000000-0005-0000-0000-0000C0010000}"/>
    <cellStyle name="Prozent 3 2 4 2" xfId="446" xr:uid="{00000000-0005-0000-0000-0000C1010000}"/>
    <cellStyle name="Prozent 3 2 4 3" xfId="447" xr:uid="{00000000-0005-0000-0000-0000C2010000}"/>
    <cellStyle name="Prozent 3 2 5" xfId="448" xr:uid="{00000000-0005-0000-0000-0000C3010000}"/>
    <cellStyle name="Prozent 3 3" xfId="449" xr:uid="{00000000-0005-0000-0000-0000C4010000}"/>
    <cellStyle name="Prozent 3 3 2" xfId="450" xr:uid="{00000000-0005-0000-0000-0000C5010000}"/>
    <cellStyle name="Prozent 3 3 2 2" xfId="451" xr:uid="{00000000-0005-0000-0000-0000C6010000}"/>
    <cellStyle name="Prozent 3 3 3" xfId="452" xr:uid="{00000000-0005-0000-0000-0000C7010000}"/>
    <cellStyle name="Prozent 3 4" xfId="453" xr:uid="{00000000-0005-0000-0000-0000C8010000}"/>
    <cellStyle name="Prozent 3 4 2" xfId="454" xr:uid="{00000000-0005-0000-0000-0000C9010000}"/>
    <cellStyle name="Prozent 3 5" xfId="455" xr:uid="{00000000-0005-0000-0000-0000CA010000}"/>
    <cellStyle name="Prozent 4" xfId="456" xr:uid="{00000000-0005-0000-0000-0000CB010000}"/>
    <cellStyle name="Prozent 4 2" xfId="457" xr:uid="{00000000-0005-0000-0000-0000CC010000}"/>
    <cellStyle name="Prozent 4 2 2" xfId="458" xr:uid="{00000000-0005-0000-0000-0000CD010000}"/>
    <cellStyle name="Prozent 4 2 2 2" xfId="459" xr:uid="{00000000-0005-0000-0000-0000CE010000}"/>
    <cellStyle name="Prozent 4 2 2 2 2" xfId="460" xr:uid="{00000000-0005-0000-0000-0000CF010000}"/>
    <cellStyle name="Prozent 4 2 2 3" xfId="461" xr:uid="{00000000-0005-0000-0000-0000D0010000}"/>
    <cellStyle name="Prozent 4 2 3" xfId="462" xr:uid="{00000000-0005-0000-0000-0000D1010000}"/>
    <cellStyle name="Prozent 4 2 3 2" xfId="463" xr:uid="{00000000-0005-0000-0000-0000D2010000}"/>
    <cellStyle name="Prozent 4 2 4" xfId="464" xr:uid="{00000000-0005-0000-0000-0000D3010000}"/>
    <cellStyle name="Prozent 4 3" xfId="465" xr:uid="{00000000-0005-0000-0000-0000D4010000}"/>
    <cellStyle name="Prozent 4 3 2" xfId="466" xr:uid="{00000000-0005-0000-0000-0000D5010000}"/>
    <cellStyle name="Prozent 4 3 2 2" xfId="467" xr:uid="{00000000-0005-0000-0000-0000D6010000}"/>
    <cellStyle name="Prozent 4 3 3" xfId="468" xr:uid="{00000000-0005-0000-0000-0000D7010000}"/>
    <cellStyle name="Prozent 4 3 3 2" xfId="469" xr:uid="{00000000-0005-0000-0000-0000D8010000}"/>
    <cellStyle name="Prozent 4 3 4" xfId="470" xr:uid="{00000000-0005-0000-0000-0000D9010000}"/>
    <cellStyle name="Prozent 4 3 4 2" xfId="471" xr:uid="{00000000-0005-0000-0000-0000DA010000}"/>
    <cellStyle name="Prozent 4 3 4 3" xfId="472" xr:uid="{00000000-0005-0000-0000-0000DB010000}"/>
    <cellStyle name="Prozent 4 3 4 4" xfId="473" xr:uid="{00000000-0005-0000-0000-0000DC010000}"/>
    <cellStyle name="Prozent 4 4" xfId="474" xr:uid="{00000000-0005-0000-0000-0000DD010000}"/>
    <cellStyle name="Prozent 4 4 2" xfId="475" xr:uid="{00000000-0005-0000-0000-0000DE010000}"/>
    <cellStyle name="Prozent 4 5" xfId="476" xr:uid="{00000000-0005-0000-0000-0000DF010000}"/>
    <cellStyle name="Prozent 5" xfId="477" xr:uid="{00000000-0005-0000-0000-0000E0010000}"/>
    <cellStyle name="Prozent 5 2" xfId="478" xr:uid="{00000000-0005-0000-0000-0000E1010000}"/>
    <cellStyle name="Prozent 5 2 2" xfId="479" xr:uid="{00000000-0005-0000-0000-0000E2010000}"/>
    <cellStyle name="Prozent 5 2 2 2" xfId="480" xr:uid="{00000000-0005-0000-0000-0000E3010000}"/>
    <cellStyle name="Prozent 5 2 3" xfId="481" xr:uid="{00000000-0005-0000-0000-0000E4010000}"/>
    <cellStyle name="Prozent 5 3" xfId="482" xr:uid="{00000000-0005-0000-0000-0000E5010000}"/>
    <cellStyle name="Prozent 5 3 2" xfId="483" xr:uid="{00000000-0005-0000-0000-0000E6010000}"/>
    <cellStyle name="Prozent 5 4" xfId="484" xr:uid="{00000000-0005-0000-0000-0000E7010000}"/>
    <cellStyle name="Prozent 5 4 2" xfId="485" xr:uid="{00000000-0005-0000-0000-0000E8010000}"/>
    <cellStyle name="Prozent 5 4 3" xfId="486" xr:uid="{00000000-0005-0000-0000-0000E9010000}"/>
    <cellStyle name="Prozent 5 4 3 2" xfId="487" xr:uid="{00000000-0005-0000-0000-0000EA010000}"/>
    <cellStyle name="Prozent 5 4 4" xfId="488" xr:uid="{00000000-0005-0000-0000-0000EB010000}"/>
    <cellStyle name="Prozent 5 5" xfId="489" xr:uid="{00000000-0005-0000-0000-0000EC010000}"/>
    <cellStyle name="Prozent 5 5 2" xfId="490" xr:uid="{00000000-0005-0000-0000-0000ED010000}"/>
    <cellStyle name="Prozent 5 5 3" xfId="491" xr:uid="{00000000-0005-0000-0000-0000EE010000}"/>
    <cellStyle name="Prozent 5 5 4" xfId="492" xr:uid="{00000000-0005-0000-0000-0000EF010000}"/>
    <cellStyle name="Prozent 6" xfId="493" xr:uid="{00000000-0005-0000-0000-0000F0010000}"/>
    <cellStyle name="Prozent 6 2" xfId="494" xr:uid="{00000000-0005-0000-0000-0000F1010000}"/>
    <cellStyle name="Prozent 6 2 2" xfId="495" xr:uid="{00000000-0005-0000-0000-0000F2010000}"/>
    <cellStyle name="Prozent 6 3" xfId="496" xr:uid="{00000000-0005-0000-0000-0000F3010000}"/>
    <cellStyle name="Prozent 7" xfId="497" xr:uid="{00000000-0005-0000-0000-0000F4010000}"/>
    <cellStyle name="Prozent 7 2" xfId="498" xr:uid="{00000000-0005-0000-0000-0000F5010000}"/>
    <cellStyle name="Prozent 7 2 2" xfId="499" xr:uid="{00000000-0005-0000-0000-0000F6010000}"/>
    <cellStyle name="Prozent 7 3" xfId="500" xr:uid="{00000000-0005-0000-0000-0000F7010000}"/>
    <cellStyle name="Prozent 8" xfId="501" xr:uid="{00000000-0005-0000-0000-0000F8010000}"/>
    <cellStyle name="Prozent 8 2" xfId="502" xr:uid="{00000000-0005-0000-0000-0000F9010000}"/>
    <cellStyle name="Prozent 8 2 2" xfId="503" xr:uid="{00000000-0005-0000-0000-0000FA010000}"/>
    <cellStyle name="Prozent 8 2 3" xfId="504" xr:uid="{00000000-0005-0000-0000-0000FB010000}"/>
    <cellStyle name="Prozent 8 3" xfId="505" xr:uid="{00000000-0005-0000-0000-0000FC010000}"/>
    <cellStyle name="Prozent 8 3 2" xfId="506" xr:uid="{00000000-0005-0000-0000-0000FD010000}"/>
    <cellStyle name="Prozent 8 3 2 2" xfId="507" xr:uid="{00000000-0005-0000-0000-0000FE010000}"/>
    <cellStyle name="Prozent 8 3 2 3" xfId="508" xr:uid="{00000000-0005-0000-0000-0000FF010000}"/>
    <cellStyle name="Prozent 8 3 3" xfId="509" xr:uid="{00000000-0005-0000-0000-000000020000}"/>
    <cellStyle name="Prozent 8 3 3 2" xfId="510" xr:uid="{00000000-0005-0000-0000-000001020000}"/>
    <cellStyle name="Prozent 8 3 3 3" xfId="511" xr:uid="{00000000-0005-0000-0000-000002020000}"/>
    <cellStyle name="Prozent 9" xfId="512" xr:uid="{00000000-0005-0000-0000-000003020000}"/>
    <cellStyle name="Schlecht 2" xfId="514" xr:uid="{00000000-0005-0000-0000-000004020000}"/>
    <cellStyle name="Schlecht 3" xfId="515" xr:uid="{00000000-0005-0000-0000-000005020000}"/>
    <cellStyle name="Standard 2" xfId="516" xr:uid="{00000000-0005-0000-0000-000007020000}"/>
    <cellStyle name="Standard 2 2" xfId="517" xr:uid="{00000000-0005-0000-0000-000008020000}"/>
    <cellStyle name="Standard 2 2 2" xfId="518" xr:uid="{00000000-0005-0000-0000-000009020000}"/>
    <cellStyle name="Standard 2 2 3" xfId="519" xr:uid="{00000000-0005-0000-0000-00000A020000}"/>
    <cellStyle name="Standard 2 3" xfId="520" xr:uid="{00000000-0005-0000-0000-00000B020000}"/>
    <cellStyle name="Standard 2 4" xfId="521" xr:uid="{00000000-0005-0000-0000-00000C020000}"/>
    <cellStyle name="Standard 2 5" xfId="522" xr:uid="{00000000-0005-0000-0000-00000D020000}"/>
    <cellStyle name="Standard 2 6" xfId="523" xr:uid="{00000000-0005-0000-0000-00000E020000}"/>
    <cellStyle name="Standard 3" xfId="524" xr:uid="{00000000-0005-0000-0000-00000F020000}"/>
    <cellStyle name="Standard 3 2" xfId="525" xr:uid="{00000000-0005-0000-0000-000010020000}"/>
    <cellStyle name="Standard 3 2 2" xfId="526" xr:uid="{00000000-0005-0000-0000-000011020000}"/>
    <cellStyle name="Standard 3 2 2 2" xfId="527" xr:uid="{00000000-0005-0000-0000-000012020000}"/>
    <cellStyle name="Standard 3 2 2 2 2" xfId="528" xr:uid="{00000000-0005-0000-0000-000013020000}"/>
    <cellStyle name="Standard 3 2 2 3" xfId="529" xr:uid="{00000000-0005-0000-0000-000014020000}"/>
    <cellStyle name="Standard 3 2 3" xfId="530" xr:uid="{00000000-0005-0000-0000-000015020000}"/>
    <cellStyle name="Standard 3 2 3 2" xfId="531" xr:uid="{00000000-0005-0000-0000-000016020000}"/>
    <cellStyle name="Standard 3 2 4" xfId="532" xr:uid="{00000000-0005-0000-0000-000017020000}"/>
    <cellStyle name="Standard 3 2 4 2" xfId="533" xr:uid="{00000000-0005-0000-0000-000018020000}"/>
    <cellStyle name="Standard 3 2 4 3" xfId="534" xr:uid="{00000000-0005-0000-0000-000019020000}"/>
    <cellStyle name="Standard 3 2 5" xfId="535" xr:uid="{00000000-0005-0000-0000-00001A020000}"/>
    <cellStyle name="Standard 3 2 6" xfId="536" xr:uid="{00000000-0005-0000-0000-00001B020000}"/>
    <cellStyle name="Standard 3 3" xfId="537" xr:uid="{00000000-0005-0000-0000-00001C020000}"/>
    <cellStyle name="Standard 3 3 2" xfId="538" xr:uid="{00000000-0005-0000-0000-00001D020000}"/>
    <cellStyle name="Standard 3 3 2 2" xfId="539" xr:uid="{00000000-0005-0000-0000-00001E020000}"/>
    <cellStyle name="Standard 3 3 3" xfId="540" xr:uid="{00000000-0005-0000-0000-00001F020000}"/>
    <cellStyle name="Standard 3 4" xfId="541" xr:uid="{00000000-0005-0000-0000-000020020000}"/>
    <cellStyle name="Standard 3 4 2" xfId="542" xr:uid="{00000000-0005-0000-0000-000021020000}"/>
    <cellStyle name="Standard 3 5" xfId="543" xr:uid="{00000000-0005-0000-0000-000022020000}"/>
    <cellStyle name="Standard 3 6" xfId="544" xr:uid="{00000000-0005-0000-0000-000023020000}"/>
    <cellStyle name="Standard 4" xfId="545" xr:uid="{00000000-0005-0000-0000-000024020000}"/>
    <cellStyle name="Standard 5" xfId="546" xr:uid="{00000000-0005-0000-0000-000025020000}"/>
    <cellStyle name="Standard 5 2" xfId="547" xr:uid="{00000000-0005-0000-0000-000026020000}"/>
    <cellStyle name="Standard_Werte" xfId="548" xr:uid="{00000000-0005-0000-0000-000027020000}"/>
    <cellStyle name="Title" xfId="549" xr:uid="{00000000-0005-0000-0000-000028020000}"/>
    <cellStyle name="Title 2" xfId="550" xr:uid="{00000000-0005-0000-0000-000029020000}"/>
    <cellStyle name="Title 2 2" xfId="551" xr:uid="{00000000-0005-0000-0000-00002A020000}"/>
    <cellStyle name="Title 2 3" xfId="552" xr:uid="{00000000-0005-0000-0000-00002B020000}"/>
    <cellStyle name="Title 3" xfId="553" xr:uid="{00000000-0005-0000-0000-00002C020000}"/>
    <cellStyle name="Title 4" xfId="554" xr:uid="{00000000-0005-0000-0000-00002D020000}"/>
    <cellStyle name="Total 2" xfId="555" xr:uid="{00000000-0005-0000-0000-00002E020000}"/>
    <cellStyle name="Überschrift 1 2" xfId="556" xr:uid="{00000000-0005-0000-0000-00002F020000}"/>
    <cellStyle name="Überschrift 1 3" xfId="557" xr:uid="{00000000-0005-0000-0000-000030020000}"/>
    <cellStyle name="Überschrift 2 2" xfId="558" xr:uid="{00000000-0005-0000-0000-000031020000}"/>
    <cellStyle name="Überschrift 2 3" xfId="559" xr:uid="{00000000-0005-0000-0000-000032020000}"/>
    <cellStyle name="Überschrift 3 2" xfId="560" xr:uid="{00000000-0005-0000-0000-000033020000}"/>
    <cellStyle name="Überschrift 3 3" xfId="561" xr:uid="{00000000-0005-0000-0000-000034020000}"/>
    <cellStyle name="Überschrift 4 2" xfId="562" xr:uid="{00000000-0005-0000-0000-000035020000}"/>
    <cellStyle name="Überschrift 4 3" xfId="563" xr:uid="{00000000-0005-0000-0000-000036020000}"/>
    <cellStyle name="Überschrift 5" xfId="564" xr:uid="{00000000-0005-0000-0000-000037020000}"/>
    <cellStyle name="Überschrift 6" xfId="565" xr:uid="{00000000-0005-0000-0000-000038020000}"/>
    <cellStyle name="Verknüpfte Zelle 2" xfId="567" xr:uid="{00000000-0005-0000-0000-000039020000}"/>
    <cellStyle name="Verknüpfte Zelle 3" xfId="568" xr:uid="{00000000-0005-0000-0000-00003A020000}"/>
    <cellStyle name="Warnender Text 2" xfId="569" xr:uid="{00000000-0005-0000-0000-00003B020000}"/>
    <cellStyle name="Warnender Text 2 2" xfId="570" xr:uid="{00000000-0005-0000-0000-00003C020000}"/>
    <cellStyle name="Warnender Text 2 3" xfId="571" xr:uid="{00000000-0005-0000-0000-00003D020000}"/>
    <cellStyle name="Warnender Text 2 3 2" xfId="572" xr:uid="{00000000-0005-0000-0000-00003E020000}"/>
    <cellStyle name="Warnender Text 3" xfId="573" xr:uid="{00000000-0005-0000-0000-00003F020000}"/>
    <cellStyle name="Warnender Text 4" xfId="574" xr:uid="{00000000-0005-0000-0000-000040020000}"/>
    <cellStyle name="Warnender Text 5" xfId="575" xr:uid="{00000000-0005-0000-0000-000041020000}"/>
    <cellStyle name="Warnender Text 6" xfId="576" xr:uid="{00000000-0005-0000-0000-000042020000}"/>
    <cellStyle name="Zelle überprüfen 2" xfId="578" xr:uid="{00000000-0005-0000-0000-000043020000}"/>
    <cellStyle name="Zelle überprüfen 2 2" xfId="579" xr:uid="{00000000-0005-0000-0000-000044020000}"/>
    <cellStyle name="Zelle überprüfen 2 3" xfId="580" xr:uid="{00000000-0005-0000-0000-000045020000}"/>
    <cellStyle name="Zelle überprüfen 3" xfId="581" xr:uid="{00000000-0005-0000-0000-000046020000}"/>
    <cellStyle name="Zelle überprüfen 4" xfId="582" xr:uid="{00000000-0005-0000-0000-000047020000}"/>
  </cellStyles>
  <dxfs count="150">
    <dxf>
      <fill>
        <patternFill>
          <bgColor rgb="FFFF7C80"/>
        </patternFill>
      </fill>
    </dxf>
    <dxf>
      <fill>
        <patternFill>
          <bgColor theme="1" tint="0.34998626667073579"/>
        </patternFill>
      </fill>
    </dxf>
    <dxf>
      <fill>
        <patternFill>
          <bgColor theme="0" tint="-0.24994659260841701"/>
        </patternFill>
      </fill>
    </dxf>
    <dxf>
      <fill>
        <patternFill>
          <bgColor theme="4" tint="0.79998168889431442"/>
        </patternFill>
      </fill>
    </dxf>
    <dxf>
      <fill>
        <patternFill>
          <bgColor rgb="FFBFBFBF"/>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rgb="FFFF7C80"/>
        </patternFill>
      </fill>
    </dxf>
    <dxf>
      <fill>
        <patternFill>
          <bgColor theme="0" tint="-0.24994659260841701"/>
        </patternFill>
      </fill>
    </dxf>
    <dxf>
      <fill>
        <patternFill>
          <bgColor theme="1" tint="0.499984740745262"/>
        </patternFill>
      </fill>
    </dxf>
    <dxf>
      <fill>
        <patternFill>
          <bgColor rgb="FFFF7C80"/>
        </patternFill>
      </fill>
    </dxf>
    <dxf>
      <fill>
        <patternFill>
          <bgColor rgb="FFC0C0C0"/>
        </patternFill>
      </fill>
    </dxf>
    <dxf>
      <fill>
        <patternFill>
          <bgColor indexed="9"/>
        </patternFill>
      </fill>
    </dxf>
    <dxf>
      <fill>
        <patternFill>
          <bgColor rgb="FFCCFFCC"/>
        </patternFill>
      </fill>
    </dxf>
    <dxf>
      <fill>
        <patternFill>
          <bgColor rgb="FFFFFF99"/>
        </patternFill>
      </fill>
    </dxf>
    <dxf>
      <fill>
        <patternFill>
          <bgColor theme="0"/>
        </patternFill>
      </fill>
    </dxf>
    <dxf>
      <fill>
        <patternFill>
          <bgColor rgb="FFCCFFCC"/>
        </patternFill>
      </fill>
    </dxf>
    <dxf>
      <fill>
        <patternFill>
          <bgColor theme="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rgb="FFFF7C80"/>
        </patternFill>
      </fill>
    </dxf>
    <dxf>
      <fill>
        <patternFill>
          <bgColor theme="1" tint="0.499984740745262"/>
        </patternFill>
      </fill>
    </dxf>
    <dxf>
      <fill>
        <patternFill>
          <bgColor rgb="FFFF7C80"/>
        </patternFill>
      </fill>
    </dxf>
    <dxf>
      <fill>
        <patternFill>
          <bgColor rgb="FFC0C0C0"/>
        </patternFill>
      </fill>
    </dxf>
    <dxf>
      <fill>
        <patternFill>
          <bgColor theme="1" tint="0.499984740745262"/>
        </patternFill>
      </fill>
    </dxf>
    <dxf>
      <fill>
        <patternFill>
          <bgColor theme="0" tint="-0.24994659260841701"/>
        </patternFill>
      </fill>
    </dxf>
    <dxf>
      <fill>
        <patternFill>
          <bgColor rgb="FFC0C0C0"/>
        </patternFill>
      </fill>
    </dxf>
    <dxf>
      <fill>
        <patternFill>
          <bgColor theme="1" tint="0.499984740745262"/>
        </patternFill>
      </fill>
    </dxf>
    <dxf>
      <fill>
        <patternFill>
          <bgColor rgb="FFC0C0C0"/>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rgb="FFC0C0C0"/>
        </patternFill>
      </fill>
    </dxf>
    <dxf>
      <fill>
        <patternFill>
          <bgColor theme="1" tint="0.499984740745262"/>
        </patternFill>
      </fill>
    </dxf>
    <dxf>
      <fill>
        <patternFill>
          <bgColor rgb="FFC0C0C0"/>
        </patternFill>
      </fill>
    </dxf>
    <dxf>
      <fill>
        <patternFill>
          <bgColor theme="1" tint="0.499984740745262"/>
        </patternFill>
      </fill>
    </dxf>
    <dxf>
      <fill>
        <patternFill>
          <bgColor rgb="FFCCFFCC"/>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rgb="FF808080"/>
        </patternFill>
      </fill>
    </dxf>
    <dxf>
      <fill>
        <patternFill>
          <bgColor rgb="FFFF7C80"/>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DCE6F1"/>
        </patternFill>
      </fill>
    </dxf>
    <dxf>
      <fill>
        <patternFill>
          <bgColor rgb="FFC0C0C0"/>
        </patternFill>
      </fill>
    </dxf>
    <dxf>
      <fill>
        <patternFill>
          <bgColor rgb="FFDCE6F1"/>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CCFFCC"/>
        </patternFill>
      </fill>
    </dxf>
    <dxf>
      <fill>
        <patternFill>
          <bgColor rgb="FFFFFF99"/>
        </patternFill>
      </fill>
    </dxf>
    <dxf>
      <fill>
        <patternFill>
          <bgColor rgb="FF99FF66"/>
        </patternFill>
      </fill>
    </dxf>
    <dxf>
      <fill>
        <patternFill>
          <bgColor rgb="FF99FF66"/>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CCFFCC"/>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ill>
        <patternFill>
          <bgColor theme="4" tint="0.79998168889431442"/>
        </patternFill>
      </fill>
    </dxf>
    <dxf>
      <fill>
        <patternFill>
          <bgColor theme="4" tint="0.79998168889431442"/>
        </patternFill>
      </fill>
    </dxf>
    <dxf>
      <font>
        <color rgb="FF9C0006"/>
      </font>
      <fill>
        <patternFill>
          <bgColor rgb="FFFFC7CE"/>
        </patternFill>
      </fill>
    </dxf>
    <dxf>
      <fill>
        <patternFill>
          <bgColor rgb="FFC0C0C0"/>
        </patternFill>
      </fill>
    </dxf>
    <dxf>
      <fill>
        <patternFill>
          <bgColor rgb="FFC0C0C0"/>
        </patternFill>
      </fill>
    </dxf>
    <dxf>
      <fill>
        <patternFill>
          <bgColor theme="4" tint="0.79998168889431442"/>
        </patternFill>
      </fill>
    </dxf>
    <dxf>
      <fill>
        <patternFill>
          <bgColor theme="4" tint="0.79998168889431442"/>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FFFF99"/>
      <color rgb="FFC0C0C0"/>
      <color rgb="FFFF7C80"/>
      <color rgb="FF99FF66"/>
      <color rgb="FFCCFFCC"/>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g"/></Relationships>
</file>

<file path=xl/drawings/_rels/drawing10.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7.png"/></Relationships>
</file>

<file path=xl/drawings/_rels/drawing8.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5</xdr:col>
      <xdr:colOff>306705</xdr:colOff>
      <xdr:row>5</xdr:row>
      <xdr:rowOff>5398</xdr:rowOff>
    </xdr:from>
    <xdr:to>
      <xdr:col>6</xdr:col>
      <xdr:colOff>1904</xdr:colOff>
      <xdr:row>5</xdr:row>
      <xdr:rowOff>110173</xdr:rowOff>
    </xdr:to>
    <xdr:pic>
      <xdr:nvPicPr>
        <xdr:cNvPr id="123612" name="Grafik 18">
          <a:extLst>
            <a:ext uri="{FF2B5EF4-FFF2-40B4-BE49-F238E27FC236}">
              <a16:creationId xmlns:a16="http://schemas.microsoft.com/office/drawing/2014/main" id="{00000000-0008-0000-0000-0000DC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02380" y="757873"/>
          <a:ext cx="11429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390525</xdr:colOff>
      <xdr:row>11</xdr:row>
      <xdr:rowOff>2540</xdr:rowOff>
    </xdr:from>
    <xdr:to>
      <xdr:col>18</xdr:col>
      <xdr:colOff>0</xdr:colOff>
      <xdr:row>11</xdr:row>
      <xdr:rowOff>110490</xdr:rowOff>
    </xdr:to>
    <xdr:pic>
      <xdr:nvPicPr>
        <xdr:cNvPr id="123616" name="Grafik 18">
          <a:extLst>
            <a:ext uri="{FF2B5EF4-FFF2-40B4-BE49-F238E27FC236}">
              <a16:creationId xmlns:a16="http://schemas.microsoft.com/office/drawing/2014/main" id="{00000000-0008-0000-0000-0000E0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7285" y="1629410"/>
          <a:ext cx="116205" cy="107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209550</xdr:colOff>
      <xdr:row>1</xdr:row>
      <xdr:rowOff>57150</xdr:rowOff>
    </xdr:from>
    <xdr:to>
      <xdr:col>14</xdr:col>
      <xdr:colOff>290156</xdr:colOff>
      <xdr:row>3</xdr:row>
      <xdr:rowOff>47625</xdr:rowOff>
    </xdr:to>
    <xdr:pic>
      <xdr:nvPicPr>
        <xdr:cNvPr id="123617" name="Picture 3">
          <a:extLst>
            <a:ext uri="{FF2B5EF4-FFF2-40B4-BE49-F238E27FC236}">
              <a16:creationId xmlns:a16="http://schemas.microsoft.com/office/drawing/2014/main" id="{00000000-0008-0000-0000-0000E1E2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19750" y="180975"/>
          <a:ext cx="13811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5</xdr:col>
      <xdr:colOff>305436</xdr:colOff>
      <xdr:row>41</xdr:row>
      <xdr:rowOff>5397</xdr:rowOff>
    </xdr:from>
    <xdr:to>
      <xdr:col>6</xdr:col>
      <xdr:colOff>636</xdr:colOff>
      <xdr:row>41</xdr:row>
      <xdr:rowOff>110172</xdr:rowOff>
    </xdr:to>
    <xdr:pic>
      <xdr:nvPicPr>
        <xdr:cNvPr id="123624" name="Grafik 18">
          <a:extLst>
            <a:ext uri="{FF2B5EF4-FFF2-40B4-BE49-F238E27FC236}">
              <a16:creationId xmlns:a16="http://schemas.microsoft.com/office/drawing/2014/main" id="{00000000-0008-0000-0000-0000E8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01111" y="10921047"/>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304800</xdr:colOff>
      <xdr:row>42</xdr:row>
      <xdr:rowOff>11430</xdr:rowOff>
    </xdr:from>
    <xdr:to>
      <xdr:col>6</xdr:col>
      <xdr:colOff>0</xdr:colOff>
      <xdr:row>42</xdr:row>
      <xdr:rowOff>116205</xdr:rowOff>
    </xdr:to>
    <xdr:pic>
      <xdr:nvPicPr>
        <xdr:cNvPr id="123625" name="Grafik 18">
          <a:extLst>
            <a:ext uri="{FF2B5EF4-FFF2-40B4-BE49-F238E27FC236}">
              <a16:creationId xmlns:a16="http://schemas.microsoft.com/office/drawing/2014/main" id="{00000000-0008-0000-0000-0000E9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00475" y="112318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390525</xdr:colOff>
      <xdr:row>13</xdr:row>
      <xdr:rowOff>2540</xdr:rowOff>
    </xdr:from>
    <xdr:to>
      <xdr:col>18</xdr:col>
      <xdr:colOff>0</xdr:colOff>
      <xdr:row>13</xdr:row>
      <xdr:rowOff>107315</xdr:rowOff>
    </xdr:to>
    <xdr:pic>
      <xdr:nvPicPr>
        <xdr:cNvPr id="123628" name="Grafik 18">
          <a:extLst>
            <a:ext uri="{FF2B5EF4-FFF2-40B4-BE49-F238E27FC236}">
              <a16:creationId xmlns:a16="http://schemas.microsoft.com/office/drawing/2014/main" id="{00000000-0008-0000-0000-0000EC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7285" y="1918970"/>
          <a:ext cx="11620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1175385</xdr:colOff>
      <xdr:row>26</xdr:row>
      <xdr:rowOff>1905</xdr:rowOff>
    </xdr:from>
    <xdr:to>
      <xdr:col>3</xdr:col>
      <xdr:colOff>1777</xdr:colOff>
      <xdr:row>26</xdr:row>
      <xdr:rowOff>106680</xdr:rowOff>
    </xdr:to>
    <xdr:pic>
      <xdr:nvPicPr>
        <xdr:cNvPr id="123630" name="Grafik 18">
          <a:extLst>
            <a:ext uri="{FF2B5EF4-FFF2-40B4-BE49-F238E27FC236}">
              <a16:creationId xmlns:a16="http://schemas.microsoft.com/office/drawing/2014/main" id="{00000000-0008-0000-0000-0000EE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985" y="3952875"/>
          <a:ext cx="11226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457200</xdr:colOff>
      <xdr:row>0</xdr:row>
      <xdr:rowOff>114300</xdr:rowOff>
    </xdr:from>
    <xdr:to>
      <xdr:col>18</xdr:col>
      <xdr:colOff>22225</xdr:colOff>
      <xdr:row>4</xdr:row>
      <xdr:rowOff>76307</xdr:rowOff>
    </xdr:to>
    <xdr:pic>
      <xdr:nvPicPr>
        <xdr:cNvPr id="123631" name="Grafik 1">
          <a:extLst>
            <a:ext uri="{FF2B5EF4-FFF2-40B4-BE49-F238E27FC236}">
              <a16:creationId xmlns:a16="http://schemas.microsoft.com/office/drawing/2014/main" id="{00000000-0008-0000-0000-0000EFE2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172325" y="114300"/>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301308</xdr:colOff>
      <xdr:row>15</xdr:row>
      <xdr:rowOff>11430</xdr:rowOff>
    </xdr:from>
    <xdr:to>
      <xdr:col>6</xdr:col>
      <xdr:colOff>3464</xdr:colOff>
      <xdr:row>15</xdr:row>
      <xdr:rowOff>116205</xdr:rowOff>
    </xdr:to>
    <xdr:pic>
      <xdr:nvPicPr>
        <xdr:cNvPr id="123634" name="Grafik 18">
          <a:extLst>
            <a:ext uri="{FF2B5EF4-FFF2-40B4-BE49-F238E27FC236}">
              <a16:creationId xmlns:a16="http://schemas.microsoft.com/office/drawing/2014/main" id="{00000000-0008-0000-0000-0000F2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6983" y="1621155"/>
          <a:ext cx="12125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392430</xdr:colOff>
      <xdr:row>36</xdr:row>
      <xdr:rowOff>9525</xdr:rowOff>
    </xdr:from>
    <xdr:to>
      <xdr:col>18</xdr:col>
      <xdr:colOff>1905</xdr:colOff>
      <xdr:row>36</xdr:row>
      <xdr:rowOff>112395</xdr:rowOff>
    </xdr:to>
    <xdr:pic>
      <xdr:nvPicPr>
        <xdr:cNvPr id="24" name="Grafik 18">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88805" y="9610725"/>
          <a:ext cx="11430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671513</xdr:colOff>
      <xdr:row>26</xdr:row>
      <xdr:rowOff>5398</xdr:rowOff>
    </xdr:from>
    <xdr:to>
      <xdr:col>15</xdr:col>
      <xdr:colOff>780605</xdr:colOff>
      <xdr:row>26</xdr:row>
      <xdr:rowOff>110173</xdr:rowOff>
    </xdr:to>
    <xdr:pic>
      <xdr:nvPicPr>
        <xdr:cNvPr id="15" name="Grafik 18">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6163" y="4224973"/>
          <a:ext cx="10909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49</xdr:row>
      <xdr:rowOff>0</xdr:rowOff>
    </xdr:from>
    <xdr:to>
      <xdr:col>6</xdr:col>
      <xdr:colOff>43243</xdr:colOff>
      <xdr:row>50</xdr:row>
      <xdr:rowOff>133350</xdr:rowOff>
    </xdr:to>
    <xdr:pic>
      <xdr:nvPicPr>
        <xdr:cNvPr id="18" name="Grafik 1">
          <a:extLst>
            <a:ext uri="{FF2B5EF4-FFF2-40B4-BE49-F238E27FC236}">
              <a16:creationId xmlns:a16="http://schemas.microsoft.com/office/drawing/2014/main" id="{AC401C38-3FB7-4D2E-85A3-3B95AA44907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7150" y="12144375"/>
          <a:ext cx="3908805" cy="2876550"/>
        </a:xfrm>
        <a:prstGeom prst="rect">
          <a:avLst/>
        </a:prstGeom>
      </xdr:spPr>
    </xdr:pic>
    <xdr:clientData/>
  </xdr:twoCellAnchor>
  <xdr:twoCellAnchor editAs="oneCell">
    <xdr:from>
      <xdr:col>17</xdr:col>
      <xdr:colOff>394335</xdr:colOff>
      <xdr:row>33</xdr:row>
      <xdr:rowOff>11430</xdr:rowOff>
    </xdr:from>
    <xdr:to>
      <xdr:col>18</xdr:col>
      <xdr:colOff>3810</xdr:colOff>
      <xdr:row>33</xdr:row>
      <xdr:rowOff>116205</xdr:rowOff>
    </xdr:to>
    <xdr:pic>
      <xdr:nvPicPr>
        <xdr:cNvPr id="19" name="Grafik 18">
          <a:extLst>
            <a:ext uri="{FF2B5EF4-FFF2-40B4-BE49-F238E27FC236}">
              <a16:creationId xmlns:a16="http://schemas.microsoft.com/office/drawing/2014/main" id="{4BD90C9B-D7F1-4C7B-BCDB-F6A470D2AE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90710" y="74599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673100</xdr:colOff>
      <xdr:row>36</xdr:row>
      <xdr:rowOff>9525</xdr:rowOff>
    </xdr:from>
    <xdr:to>
      <xdr:col>16</xdr:col>
      <xdr:colOff>0</xdr:colOff>
      <xdr:row>36</xdr:row>
      <xdr:rowOff>112395</xdr:rowOff>
    </xdr:to>
    <xdr:pic>
      <xdr:nvPicPr>
        <xdr:cNvPr id="20" name="Grafik 18">
          <a:extLst>
            <a:ext uri="{FF2B5EF4-FFF2-40B4-BE49-F238E27FC236}">
              <a16:creationId xmlns:a16="http://schemas.microsoft.com/office/drawing/2014/main" id="{1D3ACEE0-687A-438D-BD49-F0007C61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50275" y="9610725"/>
          <a:ext cx="10795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304800</xdr:colOff>
      <xdr:row>33</xdr:row>
      <xdr:rowOff>5397</xdr:rowOff>
    </xdr:from>
    <xdr:to>
      <xdr:col>13</xdr:col>
      <xdr:colOff>0</xdr:colOff>
      <xdr:row>33</xdr:row>
      <xdr:rowOff>110172</xdr:rowOff>
    </xdr:to>
    <xdr:pic>
      <xdr:nvPicPr>
        <xdr:cNvPr id="21" name="Grafik 18">
          <a:extLst>
            <a:ext uri="{FF2B5EF4-FFF2-40B4-BE49-F238E27FC236}">
              <a16:creationId xmlns:a16="http://schemas.microsoft.com/office/drawing/2014/main" id="{817C8421-F1F4-4AAE-B183-03302EA3A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4175" y="7453947"/>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460375</xdr:colOff>
      <xdr:row>33</xdr:row>
      <xdr:rowOff>5398</xdr:rowOff>
    </xdr:from>
    <xdr:to>
      <xdr:col>15</xdr:col>
      <xdr:colOff>0</xdr:colOff>
      <xdr:row>33</xdr:row>
      <xdr:rowOff>110173</xdr:rowOff>
    </xdr:to>
    <xdr:pic>
      <xdr:nvPicPr>
        <xdr:cNvPr id="22" name="Grafik 18">
          <a:extLst>
            <a:ext uri="{FF2B5EF4-FFF2-40B4-BE49-F238E27FC236}">
              <a16:creationId xmlns:a16="http://schemas.microsoft.com/office/drawing/2014/main" id="{A535579B-28DD-4449-B9D1-775419BCD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13525" y="7453948"/>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319722</xdr:colOff>
      <xdr:row>36</xdr:row>
      <xdr:rowOff>11430</xdr:rowOff>
    </xdr:from>
    <xdr:to>
      <xdr:col>9</xdr:col>
      <xdr:colOff>10159</xdr:colOff>
      <xdr:row>36</xdr:row>
      <xdr:rowOff>116205</xdr:rowOff>
    </xdr:to>
    <xdr:pic>
      <xdr:nvPicPr>
        <xdr:cNvPr id="23" name="Grafik 18">
          <a:extLst>
            <a:ext uri="{FF2B5EF4-FFF2-40B4-BE49-F238E27FC236}">
              <a16:creationId xmlns:a16="http://schemas.microsoft.com/office/drawing/2014/main" id="{631F6754-27FC-4A17-A099-75C63360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72697" y="9612630"/>
          <a:ext cx="10953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309562</xdr:colOff>
      <xdr:row>36</xdr:row>
      <xdr:rowOff>11112</xdr:rowOff>
    </xdr:from>
    <xdr:to>
      <xdr:col>9</xdr:col>
      <xdr:colOff>417512</xdr:colOff>
      <xdr:row>36</xdr:row>
      <xdr:rowOff>115887</xdr:rowOff>
    </xdr:to>
    <xdr:pic>
      <xdr:nvPicPr>
        <xdr:cNvPr id="25" name="Grafik 18">
          <a:extLst>
            <a:ext uri="{FF2B5EF4-FFF2-40B4-BE49-F238E27FC236}">
              <a16:creationId xmlns:a16="http://schemas.microsoft.com/office/drawing/2014/main" id="{9EFB4DCF-FDD7-4423-A7F7-BF5A4B753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1637" y="9612312"/>
          <a:ext cx="1079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309563</xdr:colOff>
      <xdr:row>36</xdr:row>
      <xdr:rowOff>11430</xdr:rowOff>
    </xdr:from>
    <xdr:to>
      <xdr:col>11</xdr:col>
      <xdr:colOff>1</xdr:colOff>
      <xdr:row>36</xdr:row>
      <xdr:rowOff>116205</xdr:rowOff>
    </xdr:to>
    <xdr:pic>
      <xdr:nvPicPr>
        <xdr:cNvPr id="26" name="Grafik 18">
          <a:extLst>
            <a:ext uri="{FF2B5EF4-FFF2-40B4-BE49-F238E27FC236}">
              <a16:creationId xmlns:a16="http://schemas.microsoft.com/office/drawing/2014/main" id="{C7DCE304-2B6F-49F6-A677-B72BA73A7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00738" y="9612630"/>
          <a:ext cx="1095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307975</xdr:colOff>
      <xdr:row>36</xdr:row>
      <xdr:rowOff>11113</xdr:rowOff>
    </xdr:from>
    <xdr:to>
      <xdr:col>11</xdr:col>
      <xdr:colOff>417512</xdr:colOff>
      <xdr:row>36</xdr:row>
      <xdr:rowOff>115888</xdr:rowOff>
    </xdr:to>
    <xdr:pic>
      <xdr:nvPicPr>
        <xdr:cNvPr id="27" name="Grafik 18">
          <a:extLst>
            <a:ext uri="{FF2B5EF4-FFF2-40B4-BE49-F238E27FC236}">
              <a16:creationId xmlns:a16="http://schemas.microsoft.com/office/drawing/2014/main" id="{F3466A8B-0469-4AC2-8DA5-276A7AAA5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18250" y="9612313"/>
          <a:ext cx="10953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303212</xdr:colOff>
      <xdr:row>36</xdr:row>
      <xdr:rowOff>11112</xdr:rowOff>
    </xdr:from>
    <xdr:to>
      <xdr:col>12</xdr:col>
      <xdr:colOff>417512</xdr:colOff>
      <xdr:row>36</xdr:row>
      <xdr:rowOff>115887</xdr:rowOff>
    </xdr:to>
    <xdr:pic>
      <xdr:nvPicPr>
        <xdr:cNvPr id="28" name="Grafik 18">
          <a:extLst>
            <a:ext uri="{FF2B5EF4-FFF2-40B4-BE49-F238E27FC236}">
              <a16:creationId xmlns:a16="http://schemas.microsoft.com/office/drawing/2014/main" id="{3A9D6ACA-2109-4A76-90F4-C7C95621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2587" y="96123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338138</xdr:colOff>
      <xdr:row>36</xdr:row>
      <xdr:rowOff>11113</xdr:rowOff>
    </xdr:from>
    <xdr:to>
      <xdr:col>13</xdr:col>
      <xdr:colOff>455613</xdr:colOff>
      <xdr:row>36</xdr:row>
      <xdr:rowOff>115888</xdr:rowOff>
    </xdr:to>
    <xdr:pic>
      <xdr:nvPicPr>
        <xdr:cNvPr id="29" name="Grafik 18">
          <a:extLst>
            <a:ext uri="{FF2B5EF4-FFF2-40B4-BE49-F238E27FC236}">
              <a16:creationId xmlns:a16="http://schemas.microsoft.com/office/drawing/2014/main" id="{510EC033-2AF9-4990-AAAB-866081A68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34088" y="9612313"/>
          <a:ext cx="1174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457200</xdr:colOff>
      <xdr:row>36</xdr:row>
      <xdr:rowOff>11113</xdr:rowOff>
    </xdr:from>
    <xdr:to>
      <xdr:col>14</xdr:col>
      <xdr:colOff>568325</xdr:colOff>
      <xdr:row>36</xdr:row>
      <xdr:rowOff>115888</xdr:rowOff>
    </xdr:to>
    <xdr:pic>
      <xdr:nvPicPr>
        <xdr:cNvPr id="30" name="Grafik 18">
          <a:extLst>
            <a:ext uri="{FF2B5EF4-FFF2-40B4-BE49-F238E27FC236}">
              <a16:creationId xmlns:a16="http://schemas.microsoft.com/office/drawing/2014/main" id="{99C383D8-92D5-49D8-984B-8D0EAF2C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62875" y="9612313"/>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319087</xdr:colOff>
      <xdr:row>22</xdr:row>
      <xdr:rowOff>9525</xdr:rowOff>
    </xdr:from>
    <xdr:to>
      <xdr:col>6</xdr:col>
      <xdr:colOff>14287</xdr:colOff>
      <xdr:row>22</xdr:row>
      <xdr:rowOff>114300</xdr:rowOff>
    </xdr:to>
    <xdr:pic>
      <xdr:nvPicPr>
        <xdr:cNvPr id="2" name="Grafik 18">
          <a:extLst>
            <a:ext uri="{FF2B5EF4-FFF2-40B4-BE49-F238E27FC236}">
              <a16:creationId xmlns:a16="http://schemas.microsoft.com/office/drawing/2014/main" id="{2CF6B0E4-DABD-43D6-B480-217029555B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4762" y="3324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324802</xdr:colOff>
      <xdr:row>36</xdr:row>
      <xdr:rowOff>13652</xdr:rowOff>
    </xdr:from>
    <xdr:to>
      <xdr:col>7</xdr:col>
      <xdr:colOff>13652</xdr:colOff>
      <xdr:row>36</xdr:row>
      <xdr:rowOff>118427</xdr:rowOff>
    </xdr:to>
    <xdr:pic>
      <xdr:nvPicPr>
        <xdr:cNvPr id="6" name="Grafik 18">
          <a:extLst>
            <a:ext uri="{FF2B5EF4-FFF2-40B4-BE49-F238E27FC236}">
              <a16:creationId xmlns:a16="http://schemas.microsoft.com/office/drawing/2014/main" id="{F5F5B2ED-19AD-4A78-A311-16445B6064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39577" y="9614852"/>
          <a:ext cx="1079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308292</xdr:colOff>
      <xdr:row>36</xdr:row>
      <xdr:rowOff>13653</xdr:rowOff>
    </xdr:from>
    <xdr:to>
      <xdr:col>8</xdr:col>
      <xdr:colOff>317</xdr:colOff>
      <xdr:row>36</xdr:row>
      <xdr:rowOff>118428</xdr:rowOff>
    </xdr:to>
    <xdr:pic>
      <xdr:nvPicPr>
        <xdr:cNvPr id="7" name="Grafik 18">
          <a:extLst>
            <a:ext uri="{FF2B5EF4-FFF2-40B4-BE49-F238E27FC236}">
              <a16:creationId xmlns:a16="http://schemas.microsoft.com/office/drawing/2014/main" id="{0D18BCFA-79A7-4CE4-82B4-BB9AB59DB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2167" y="9614853"/>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301308</xdr:colOff>
      <xdr:row>13</xdr:row>
      <xdr:rowOff>11430</xdr:rowOff>
    </xdr:from>
    <xdr:ext cx="121256" cy="104775"/>
    <xdr:pic>
      <xdr:nvPicPr>
        <xdr:cNvPr id="3" name="Grafik 18">
          <a:extLst>
            <a:ext uri="{FF2B5EF4-FFF2-40B4-BE49-F238E27FC236}">
              <a16:creationId xmlns:a16="http://schemas.microsoft.com/office/drawing/2014/main" id="{97F03565-104E-46B0-A313-4197F90725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6983" y="2192655"/>
          <a:ext cx="12125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295275</xdr:colOff>
      <xdr:row>11</xdr:row>
      <xdr:rowOff>9525</xdr:rowOff>
    </xdr:from>
    <xdr:ext cx="121256" cy="104775"/>
    <xdr:pic>
      <xdr:nvPicPr>
        <xdr:cNvPr id="4" name="Grafik 18">
          <a:extLst>
            <a:ext uri="{FF2B5EF4-FFF2-40B4-BE49-F238E27FC236}">
              <a16:creationId xmlns:a16="http://schemas.microsoft.com/office/drawing/2014/main" id="{E46231F0-2238-4F0C-97FE-90142B92E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0950" y="1619250"/>
          <a:ext cx="12125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2124075</xdr:colOff>
      <xdr:row>7</xdr:row>
      <xdr:rowOff>1905</xdr:rowOff>
    </xdr:from>
    <xdr:to>
      <xdr:col>3</xdr:col>
      <xdr:colOff>0</xdr:colOff>
      <xdr:row>7</xdr:row>
      <xdr:rowOff>97155</xdr:rowOff>
    </xdr:to>
    <xdr:pic>
      <xdr:nvPicPr>
        <xdr:cNvPr id="123996" name="Grafik 5">
          <a:extLst>
            <a:ext uri="{FF2B5EF4-FFF2-40B4-BE49-F238E27FC236}">
              <a16:creationId xmlns:a16="http://schemas.microsoft.com/office/drawing/2014/main" id="{00000000-0008-0000-0C00-00005C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3255" y="1152525"/>
          <a:ext cx="9715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14</xdr:row>
      <xdr:rowOff>1905</xdr:rowOff>
    </xdr:from>
    <xdr:to>
      <xdr:col>3</xdr:col>
      <xdr:colOff>0</xdr:colOff>
      <xdr:row>14</xdr:row>
      <xdr:rowOff>97155</xdr:rowOff>
    </xdr:to>
    <xdr:pic>
      <xdr:nvPicPr>
        <xdr:cNvPr id="123997" name="Grafik 4">
          <a:extLst>
            <a:ext uri="{FF2B5EF4-FFF2-40B4-BE49-F238E27FC236}">
              <a16:creationId xmlns:a16="http://schemas.microsoft.com/office/drawing/2014/main" id="{00000000-0008-0000-0C00-00005D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3730" y="2406015"/>
          <a:ext cx="1066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1381125</xdr:colOff>
      <xdr:row>5</xdr:row>
      <xdr:rowOff>1905</xdr:rowOff>
    </xdr:from>
    <xdr:to>
      <xdr:col>7</xdr:col>
      <xdr:colOff>0</xdr:colOff>
      <xdr:row>5</xdr:row>
      <xdr:rowOff>97155</xdr:rowOff>
    </xdr:to>
    <xdr:pic>
      <xdr:nvPicPr>
        <xdr:cNvPr id="123998" name="Grafik 5">
          <a:extLst>
            <a:ext uri="{FF2B5EF4-FFF2-40B4-BE49-F238E27FC236}">
              <a16:creationId xmlns:a16="http://schemas.microsoft.com/office/drawing/2014/main" id="{00000000-0008-0000-0C00-00005E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87439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1381125</xdr:colOff>
      <xdr:row>7</xdr:row>
      <xdr:rowOff>1905</xdr:rowOff>
    </xdr:from>
    <xdr:to>
      <xdr:col>7</xdr:col>
      <xdr:colOff>0</xdr:colOff>
      <xdr:row>7</xdr:row>
      <xdr:rowOff>97155</xdr:rowOff>
    </xdr:to>
    <xdr:pic>
      <xdr:nvPicPr>
        <xdr:cNvPr id="123999" name="Grafik 5">
          <a:extLst>
            <a:ext uri="{FF2B5EF4-FFF2-40B4-BE49-F238E27FC236}">
              <a16:creationId xmlns:a16="http://schemas.microsoft.com/office/drawing/2014/main" id="{00000000-0008-0000-0C00-00005F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1152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xdr:row>
      <xdr:rowOff>28575</xdr:rowOff>
    </xdr:from>
    <xdr:to>
      <xdr:col>6</xdr:col>
      <xdr:colOff>1447800</xdr:colOff>
      <xdr:row>2</xdr:row>
      <xdr:rowOff>152400</xdr:rowOff>
    </xdr:to>
    <xdr:pic>
      <xdr:nvPicPr>
        <xdr:cNvPr id="124000" name="Grafik 1">
          <a:extLst>
            <a:ext uri="{FF2B5EF4-FFF2-40B4-BE49-F238E27FC236}">
              <a16:creationId xmlns:a16="http://schemas.microsoft.com/office/drawing/2014/main" id="{00000000-0008-0000-0C00-000060E4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4385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0</xdr:colOff>
      <xdr:row>8</xdr:row>
      <xdr:rowOff>95250</xdr:rowOff>
    </xdr:to>
    <xdr:pic>
      <xdr:nvPicPr>
        <xdr:cNvPr id="62213" name="Grafik 4">
          <a:extLst>
            <a:ext uri="{FF2B5EF4-FFF2-40B4-BE49-F238E27FC236}">
              <a16:creationId xmlns:a16="http://schemas.microsoft.com/office/drawing/2014/main" id="{00000000-0008-0000-0D00-000005F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479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2234046</xdr:colOff>
      <xdr:row>0</xdr:row>
      <xdr:rowOff>58016</xdr:rowOff>
    </xdr:from>
    <xdr:to>
      <xdr:col>4</xdr:col>
      <xdr:colOff>37235</xdr:colOff>
      <xdr:row>4</xdr:row>
      <xdr:rowOff>866</xdr:rowOff>
    </xdr:to>
    <xdr:pic>
      <xdr:nvPicPr>
        <xdr:cNvPr id="2" name="Grafik 1">
          <a:extLst>
            <a:ext uri="{FF2B5EF4-FFF2-40B4-BE49-F238E27FC236}">
              <a16:creationId xmlns:a16="http://schemas.microsoft.com/office/drawing/2014/main" id="{79408E46-E017-4F64-B1A2-FD66E06F85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77246" y="58016"/>
          <a:ext cx="1384589"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0</xdr:colOff>
      <xdr:row>0</xdr:row>
      <xdr:rowOff>104775</xdr:rowOff>
    </xdr:to>
    <xdr:pic>
      <xdr:nvPicPr>
        <xdr:cNvPr id="119044" name="Grafik 15">
          <a:extLst>
            <a:ext uri="{FF2B5EF4-FFF2-40B4-BE49-F238E27FC236}">
              <a16:creationId xmlns:a16="http://schemas.microsoft.com/office/drawing/2014/main" id="{00000000-0008-0000-0200-000004D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7475" y="7620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352425</xdr:colOff>
      <xdr:row>0</xdr:row>
      <xdr:rowOff>0</xdr:rowOff>
    </xdr:from>
    <xdr:to>
      <xdr:col>7</xdr:col>
      <xdr:colOff>352425</xdr:colOff>
      <xdr:row>0</xdr:row>
      <xdr:rowOff>104775</xdr:rowOff>
    </xdr:to>
    <xdr:pic>
      <xdr:nvPicPr>
        <xdr:cNvPr id="119046" name="Grafik 18">
          <a:extLst>
            <a:ext uri="{FF2B5EF4-FFF2-40B4-BE49-F238E27FC236}">
              <a16:creationId xmlns:a16="http://schemas.microsoft.com/office/drawing/2014/main" id="{00000000-0008-0000-0200-000006D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771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1123950</xdr:colOff>
      <xdr:row>0</xdr:row>
      <xdr:rowOff>0</xdr:rowOff>
    </xdr:from>
    <xdr:to>
      <xdr:col>6</xdr:col>
      <xdr:colOff>600075</xdr:colOff>
      <xdr:row>3</xdr:row>
      <xdr:rowOff>38100</xdr:rowOff>
    </xdr:to>
    <xdr:pic>
      <xdr:nvPicPr>
        <xdr:cNvPr id="2" name="Grafik 1">
          <a:extLst>
            <a:ext uri="{FF2B5EF4-FFF2-40B4-BE49-F238E27FC236}">
              <a16:creationId xmlns:a16="http://schemas.microsoft.com/office/drawing/2014/main" id="{EBDB60FF-5CD4-42FC-82BB-AB269A451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3" name="Grafik 15">
          <a:extLst>
            <a:ext uri="{FF2B5EF4-FFF2-40B4-BE49-F238E27FC236}">
              <a16:creationId xmlns:a16="http://schemas.microsoft.com/office/drawing/2014/main" id="{DBA95254-DD19-4419-95E0-DAED9603D46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457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542925</xdr:colOff>
      <xdr:row>4</xdr:row>
      <xdr:rowOff>9525</xdr:rowOff>
    </xdr:from>
    <xdr:to>
      <xdr:col>7</xdr:col>
      <xdr:colOff>0</xdr:colOff>
      <xdr:row>4</xdr:row>
      <xdr:rowOff>114300</xdr:rowOff>
    </xdr:to>
    <xdr:pic>
      <xdr:nvPicPr>
        <xdr:cNvPr id="4" name="Grafik 15">
          <a:extLst>
            <a:ext uri="{FF2B5EF4-FFF2-40B4-BE49-F238E27FC236}">
              <a16:creationId xmlns:a16="http://schemas.microsoft.com/office/drawing/2014/main" id="{8122FB2C-2015-43B9-B393-FF9FC8A754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29975"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1123950</xdr:colOff>
      <xdr:row>0</xdr:row>
      <xdr:rowOff>0</xdr:rowOff>
    </xdr:from>
    <xdr:to>
      <xdr:col>6</xdr:col>
      <xdr:colOff>600075</xdr:colOff>
      <xdr:row>3</xdr:row>
      <xdr:rowOff>38100</xdr:rowOff>
    </xdr:to>
    <xdr:pic>
      <xdr:nvPicPr>
        <xdr:cNvPr id="2" name="Grafik 1">
          <a:extLst>
            <a:ext uri="{FF2B5EF4-FFF2-40B4-BE49-F238E27FC236}">
              <a16:creationId xmlns:a16="http://schemas.microsoft.com/office/drawing/2014/main" id="{6B28DCB2-E951-4085-B47B-0B6C1754FC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3" name="Grafik 15">
          <a:extLst>
            <a:ext uri="{FF2B5EF4-FFF2-40B4-BE49-F238E27FC236}">
              <a16:creationId xmlns:a16="http://schemas.microsoft.com/office/drawing/2014/main" id="{B70647B4-1D4D-4A4E-97C5-F96A7870F04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323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1076325</xdr:colOff>
      <xdr:row>5</xdr:row>
      <xdr:rowOff>9525</xdr:rowOff>
    </xdr:from>
    <xdr:to>
      <xdr:col>2</xdr:col>
      <xdr:colOff>0</xdr:colOff>
      <xdr:row>5</xdr:row>
      <xdr:rowOff>114300</xdr:rowOff>
    </xdr:to>
    <xdr:pic>
      <xdr:nvPicPr>
        <xdr:cNvPr id="2" name="Grafik 15">
          <a:extLst>
            <a:ext uri="{FF2B5EF4-FFF2-40B4-BE49-F238E27FC236}">
              <a16:creationId xmlns:a16="http://schemas.microsoft.com/office/drawing/2014/main" id="{1D46F630-E313-4953-8F86-7AE089617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1009650</xdr:colOff>
      <xdr:row>6</xdr:row>
      <xdr:rowOff>9525</xdr:rowOff>
    </xdr:from>
    <xdr:to>
      <xdr:col>4</xdr:col>
      <xdr:colOff>0</xdr:colOff>
      <xdr:row>6</xdr:row>
      <xdr:rowOff>114300</xdr:rowOff>
    </xdr:to>
    <xdr:pic>
      <xdr:nvPicPr>
        <xdr:cNvPr id="3" name="Grafik 15">
          <a:extLst>
            <a:ext uri="{FF2B5EF4-FFF2-40B4-BE49-F238E27FC236}">
              <a16:creationId xmlns:a16="http://schemas.microsoft.com/office/drawing/2014/main" id="{EE4616CF-A937-4CA7-8EBF-D3E10AF3B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9725"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1323975</xdr:colOff>
      <xdr:row>6</xdr:row>
      <xdr:rowOff>9525</xdr:rowOff>
    </xdr:from>
    <xdr:to>
      <xdr:col>6</xdr:col>
      <xdr:colOff>9525</xdr:colOff>
      <xdr:row>6</xdr:row>
      <xdr:rowOff>114300</xdr:rowOff>
    </xdr:to>
    <xdr:pic>
      <xdr:nvPicPr>
        <xdr:cNvPr id="5" name="Grafik 15">
          <a:extLst>
            <a:ext uri="{FF2B5EF4-FFF2-40B4-BE49-F238E27FC236}">
              <a16:creationId xmlns:a16="http://schemas.microsoft.com/office/drawing/2014/main" id="{CB2EF9F5-5D9A-4C09-BCA8-1338035A0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2895600</xdr:colOff>
      <xdr:row>5</xdr:row>
      <xdr:rowOff>9525</xdr:rowOff>
    </xdr:from>
    <xdr:to>
      <xdr:col>9</xdr:col>
      <xdr:colOff>0</xdr:colOff>
      <xdr:row>5</xdr:row>
      <xdr:rowOff>114300</xdr:rowOff>
    </xdr:to>
    <xdr:pic>
      <xdr:nvPicPr>
        <xdr:cNvPr id="6" name="Grafik 15">
          <a:extLst>
            <a:ext uri="{FF2B5EF4-FFF2-40B4-BE49-F238E27FC236}">
              <a16:creationId xmlns:a16="http://schemas.microsoft.com/office/drawing/2014/main" id="{B803AF49-FDBB-40AA-AEBB-6C2755523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0640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66675</xdr:colOff>
      <xdr:row>0</xdr:row>
      <xdr:rowOff>9525</xdr:rowOff>
    </xdr:from>
    <xdr:to>
      <xdr:col>8</xdr:col>
      <xdr:colOff>1299106</xdr:colOff>
      <xdr:row>2</xdr:row>
      <xdr:rowOff>161925</xdr:rowOff>
    </xdr:to>
    <xdr:pic>
      <xdr:nvPicPr>
        <xdr:cNvPr id="7" name="Grafik 1">
          <a:extLst>
            <a:ext uri="{FF2B5EF4-FFF2-40B4-BE49-F238E27FC236}">
              <a16:creationId xmlns:a16="http://schemas.microsoft.com/office/drawing/2014/main" id="{E5FD9DE9-78BD-45F0-8059-61E4E5788B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29650" y="9525"/>
          <a:ext cx="1232431"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1009650</xdr:colOff>
      <xdr:row>6</xdr:row>
      <xdr:rowOff>9525</xdr:rowOff>
    </xdr:from>
    <xdr:ext cx="104775" cy="104775"/>
    <xdr:pic>
      <xdr:nvPicPr>
        <xdr:cNvPr id="8" name="Grafik 15">
          <a:extLst>
            <a:ext uri="{FF2B5EF4-FFF2-40B4-BE49-F238E27FC236}">
              <a16:creationId xmlns:a16="http://schemas.microsoft.com/office/drawing/2014/main" id="{54181BA6-BDC1-470C-9BA5-FF433B499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260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1085850</xdr:colOff>
      <xdr:row>5</xdr:row>
      <xdr:rowOff>9525</xdr:rowOff>
    </xdr:from>
    <xdr:to>
      <xdr:col>3</xdr:col>
      <xdr:colOff>9525</xdr:colOff>
      <xdr:row>5</xdr:row>
      <xdr:rowOff>114300</xdr:rowOff>
    </xdr:to>
    <xdr:pic>
      <xdr:nvPicPr>
        <xdr:cNvPr id="10" name="Grafik 15">
          <a:extLst>
            <a:ext uri="{FF2B5EF4-FFF2-40B4-BE49-F238E27FC236}">
              <a16:creationId xmlns:a16="http://schemas.microsoft.com/office/drawing/2014/main" id="{38287709-C38F-480B-A403-AA3C82726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4825"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6</xdr:row>
      <xdr:rowOff>9525</xdr:rowOff>
    </xdr:from>
    <xdr:to>
      <xdr:col>5</xdr:col>
      <xdr:colOff>0</xdr:colOff>
      <xdr:row>6</xdr:row>
      <xdr:rowOff>114300</xdr:rowOff>
    </xdr:to>
    <xdr:pic>
      <xdr:nvPicPr>
        <xdr:cNvPr id="14" name="Grafik 15">
          <a:extLst>
            <a:ext uri="{FF2B5EF4-FFF2-40B4-BE49-F238E27FC236}">
              <a16:creationId xmlns:a16="http://schemas.microsoft.com/office/drawing/2014/main" id="{0A03DC04-FCA0-41AE-80B6-BDE6E85F1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6275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1009650</xdr:colOff>
      <xdr:row>6</xdr:row>
      <xdr:rowOff>9525</xdr:rowOff>
    </xdr:from>
    <xdr:ext cx="104775" cy="104775"/>
    <xdr:pic>
      <xdr:nvPicPr>
        <xdr:cNvPr id="4" name="Grafik 15">
          <a:extLst>
            <a:ext uri="{FF2B5EF4-FFF2-40B4-BE49-F238E27FC236}">
              <a16:creationId xmlns:a16="http://schemas.microsoft.com/office/drawing/2014/main" id="{B6DF5EF1-7C67-4465-9578-F1D1488BB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7025"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2</xdr:col>
      <xdr:colOff>302895</xdr:colOff>
      <xdr:row>5</xdr:row>
      <xdr:rowOff>11430</xdr:rowOff>
    </xdr:from>
    <xdr:to>
      <xdr:col>2</xdr:col>
      <xdr:colOff>417195</xdr:colOff>
      <xdr:row>5</xdr:row>
      <xdr:rowOff>116205</xdr:rowOff>
    </xdr:to>
    <xdr:pic>
      <xdr:nvPicPr>
        <xdr:cNvPr id="125116" name="Grafik 5">
          <a:extLst>
            <a:ext uri="{FF2B5EF4-FFF2-40B4-BE49-F238E27FC236}">
              <a16:creationId xmlns:a16="http://schemas.microsoft.com/office/drawing/2014/main" id="{00000000-0008-0000-0400-0000BC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9120" y="8686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4457700</xdr:colOff>
      <xdr:row>6</xdr:row>
      <xdr:rowOff>1905</xdr:rowOff>
    </xdr:from>
    <xdr:to>
      <xdr:col>19</xdr:col>
      <xdr:colOff>0</xdr:colOff>
      <xdr:row>6</xdr:row>
      <xdr:rowOff>97155</xdr:rowOff>
    </xdr:to>
    <xdr:pic>
      <xdr:nvPicPr>
        <xdr:cNvPr id="125117" name="Grafik 6">
          <a:extLst>
            <a:ext uri="{FF2B5EF4-FFF2-40B4-BE49-F238E27FC236}">
              <a16:creationId xmlns:a16="http://schemas.microsoft.com/office/drawing/2014/main" id="{00000000-0008-0000-0400-0000BD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0" y="10572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7</xdr:row>
      <xdr:rowOff>1905</xdr:rowOff>
    </xdr:from>
    <xdr:to>
      <xdr:col>16</xdr:col>
      <xdr:colOff>560070</xdr:colOff>
      <xdr:row>7</xdr:row>
      <xdr:rowOff>106680</xdr:rowOff>
    </xdr:to>
    <xdr:pic>
      <xdr:nvPicPr>
        <xdr:cNvPr id="125118" name="Grafik 12">
          <a:extLst>
            <a:ext uri="{FF2B5EF4-FFF2-40B4-BE49-F238E27FC236}">
              <a16:creationId xmlns:a16="http://schemas.microsoft.com/office/drawing/2014/main" id="{00000000-0008-0000-0400-0000BE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135445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53</xdr:row>
      <xdr:rowOff>1905</xdr:rowOff>
    </xdr:from>
    <xdr:to>
      <xdr:col>16</xdr:col>
      <xdr:colOff>560070</xdr:colOff>
      <xdr:row>53</xdr:row>
      <xdr:rowOff>106680</xdr:rowOff>
    </xdr:to>
    <xdr:pic>
      <xdr:nvPicPr>
        <xdr:cNvPr id="125119" name="Grafik 13">
          <a:extLst>
            <a:ext uri="{FF2B5EF4-FFF2-40B4-BE49-F238E27FC236}">
              <a16:creationId xmlns:a16="http://schemas.microsoft.com/office/drawing/2014/main" id="{00000000-0008-0000-0400-0000BF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183661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47</xdr:row>
      <xdr:rowOff>1905</xdr:rowOff>
    </xdr:from>
    <xdr:to>
      <xdr:col>16</xdr:col>
      <xdr:colOff>560070</xdr:colOff>
      <xdr:row>47</xdr:row>
      <xdr:rowOff>106680</xdr:rowOff>
    </xdr:to>
    <xdr:pic>
      <xdr:nvPicPr>
        <xdr:cNvPr id="125120" name="Grafik 23">
          <a:extLst>
            <a:ext uri="{FF2B5EF4-FFF2-40B4-BE49-F238E27FC236}">
              <a16:creationId xmlns:a16="http://schemas.microsoft.com/office/drawing/2014/main" id="{00000000-0008-0000-0400-0000C0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160801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29</xdr:row>
      <xdr:rowOff>1905</xdr:rowOff>
    </xdr:from>
    <xdr:to>
      <xdr:col>16</xdr:col>
      <xdr:colOff>560070</xdr:colOff>
      <xdr:row>29</xdr:row>
      <xdr:rowOff>106680</xdr:rowOff>
    </xdr:to>
    <xdr:pic>
      <xdr:nvPicPr>
        <xdr:cNvPr id="125121" name="Grafik 12">
          <a:extLst>
            <a:ext uri="{FF2B5EF4-FFF2-40B4-BE49-F238E27FC236}">
              <a16:creationId xmlns:a16="http://schemas.microsoft.com/office/drawing/2014/main" id="{00000000-0008-0000-0400-0000C1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8673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32</xdr:row>
      <xdr:rowOff>1905</xdr:rowOff>
    </xdr:from>
    <xdr:to>
      <xdr:col>16</xdr:col>
      <xdr:colOff>560070</xdr:colOff>
      <xdr:row>32</xdr:row>
      <xdr:rowOff>106680</xdr:rowOff>
    </xdr:to>
    <xdr:pic>
      <xdr:nvPicPr>
        <xdr:cNvPr id="125122" name="Grafik 12">
          <a:extLst>
            <a:ext uri="{FF2B5EF4-FFF2-40B4-BE49-F238E27FC236}">
              <a16:creationId xmlns:a16="http://schemas.microsoft.com/office/drawing/2014/main" id="{00000000-0008-0000-0400-0000C2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9816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308610</xdr:colOff>
      <xdr:row>5</xdr:row>
      <xdr:rowOff>11430</xdr:rowOff>
    </xdr:from>
    <xdr:to>
      <xdr:col>4</xdr:col>
      <xdr:colOff>3810</xdr:colOff>
      <xdr:row>5</xdr:row>
      <xdr:rowOff>116205</xdr:rowOff>
    </xdr:to>
    <xdr:pic>
      <xdr:nvPicPr>
        <xdr:cNvPr id="125124" name="Grafik 5">
          <a:extLst>
            <a:ext uri="{FF2B5EF4-FFF2-40B4-BE49-F238E27FC236}">
              <a16:creationId xmlns:a16="http://schemas.microsoft.com/office/drawing/2014/main" id="{00000000-0008-0000-0400-0000C4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3460" y="8686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10</xdr:row>
      <xdr:rowOff>9525</xdr:rowOff>
    </xdr:from>
    <xdr:to>
      <xdr:col>16</xdr:col>
      <xdr:colOff>552450</xdr:colOff>
      <xdr:row>10</xdr:row>
      <xdr:rowOff>114300</xdr:rowOff>
    </xdr:to>
    <xdr:pic>
      <xdr:nvPicPr>
        <xdr:cNvPr id="125125" name="Grafik 12">
          <a:extLst>
            <a:ext uri="{FF2B5EF4-FFF2-40B4-BE49-F238E27FC236}">
              <a16:creationId xmlns:a16="http://schemas.microsoft.com/office/drawing/2014/main" id="{00000000-0008-0000-0400-0000C5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491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13</xdr:row>
      <xdr:rowOff>1905</xdr:rowOff>
    </xdr:from>
    <xdr:to>
      <xdr:col>16</xdr:col>
      <xdr:colOff>560070</xdr:colOff>
      <xdr:row>13</xdr:row>
      <xdr:rowOff>106680</xdr:rowOff>
    </xdr:to>
    <xdr:pic>
      <xdr:nvPicPr>
        <xdr:cNvPr id="125126" name="Grafik 12">
          <a:extLst>
            <a:ext uri="{FF2B5EF4-FFF2-40B4-BE49-F238E27FC236}">
              <a16:creationId xmlns:a16="http://schemas.microsoft.com/office/drawing/2014/main" id="{00000000-0008-0000-0400-0000C6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30803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26</xdr:row>
      <xdr:rowOff>1905</xdr:rowOff>
    </xdr:from>
    <xdr:to>
      <xdr:col>16</xdr:col>
      <xdr:colOff>560070</xdr:colOff>
      <xdr:row>26</xdr:row>
      <xdr:rowOff>106680</xdr:rowOff>
    </xdr:to>
    <xdr:pic>
      <xdr:nvPicPr>
        <xdr:cNvPr id="125127" name="Grafik 12">
          <a:extLst>
            <a:ext uri="{FF2B5EF4-FFF2-40B4-BE49-F238E27FC236}">
              <a16:creationId xmlns:a16="http://schemas.microsoft.com/office/drawing/2014/main" id="{00000000-0008-0000-0400-0000C7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7530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514350</xdr:colOff>
      <xdr:row>1</xdr:row>
      <xdr:rowOff>9525</xdr:rowOff>
    </xdr:from>
    <xdr:to>
      <xdr:col>15</xdr:col>
      <xdr:colOff>190500</xdr:colOff>
      <xdr:row>2</xdr:row>
      <xdr:rowOff>238125</xdr:rowOff>
    </xdr:to>
    <xdr:pic>
      <xdr:nvPicPr>
        <xdr:cNvPr id="125128" name="Picture 3">
          <a:extLst>
            <a:ext uri="{FF2B5EF4-FFF2-40B4-BE49-F238E27FC236}">
              <a16:creationId xmlns:a16="http://schemas.microsoft.com/office/drawing/2014/main" id="{00000000-0008-0000-0400-0000C8E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48425" y="133350"/>
          <a:ext cx="15811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15</xdr:col>
      <xdr:colOff>255270</xdr:colOff>
      <xdr:row>0</xdr:row>
      <xdr:rowOff>36195</xdr:rowOff>
    </xdr:from>
    <xdr:to>
      <xdr:col>17</xdr:col>
      <xdr:colOff>590550</xdr:colOff>
      <xdr:row>3</xdr:row>
      <xdr:rowOff>17145</xdr:rowOff>
    </xdr:to>
    <xdr:pic>
      <xdr:nvPicPr>
        <xdr:cNvPr id="125129" name="Grafik 1">
          <a:extLst>
            <a:ext uri="{FF2B5EF4-FFF2-40B4-BE49-F238E27FC236}">
              <a16:creationId xmlns:a16="http://schemas.microsoft.com/office/drawing/2014/main" id="{00000000-0008-0000-0400-0000C9E8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519160" y="36195"/>
          <a:ext cx="1299210" cy="548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464820</xdr:colOff>
      <xdr:row>34</xdr:row>
      <xdr:rowOff>1905</xdr:rowOff>
    </xdr:from>
    <xdr:to>
      <xdr:col>16</xdr:col>
      <xdr:colOff>560070</xdr:colOff>
      <xdr:row>34</xdr:row>
      <xdr:rowOff>106680</xdr:rowOff>
    </xdr:to>
    <xdr:pic>
      <xdr:nvPicPr>
        <xdr:cNvPr id="25" name="Grafik 29">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28760" y="1057846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464820</xdr:colOff>
      <xdr:row>38</xdr:row>
      <xdr:rowOff>1905</xdr:rowOff>
    </xdr:from>
    <xdr:to>
      <xdr:col>16</xdr:col>
      <xdr:colOff>560070</xdr:colOff>
      <xdr:row>38</xdr:row>
      <xdr:rowOff>106680</xdr:rowOff>
    </xdr:to>
    <xdr:pic>
      <xdr:nvPicPr>
        <xdr:cNvPr id="26" name="Grafik 29">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28760" y="1226629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20</xdr:row>
      <xdr:rowOff>1905</xdr:rowOff>
    </xdr:from>
    <xdr:to>
      <xdr:col>16</xdr:col>
      <xdr:colOff>560070</xdr:colOff>
      <xdr:row>20</xdr:row>
      <xdr:rowOff>106680</xdr:rowOff>
    </xdr:to>
    <xdr:pic>
      <xdr:nvPicPr>
        <xdr:cNvPr id="24" name="Grafik 12">
          <a:extLst>
            <a:ext uri="{FF2B5EF4-FFF2-40B4-BE49-F238E27FC236}">
              <a16:creationId xmlns:a16="http://schemas.microsoft.com/office/drawing/2014/main" id="{F33A2AC5-E333-4A90-9863-0EF7BFAA71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5244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68</xdr:row>
      <xdr:rowOff>1905</xdr:rowOff>
    </xdr:from>
    <xdr:to>
      <xdr:col>16</xdr:col>
      <xdr:colOff>560070</xdr:colOff>
      <xdr:row>68</xdr:row>
      <xdr:rowOff>106680</xdr:rowOff>
    </xdr:to>
    <xdr:pic>
      <xdr:nvPicPr>
        <xdr:cNvPr id="30" name="Grafik 13">
          <a:extLst>
            <a:ext uri="{FF2B5EF4-FFF2-40B4-BE49-F238E27FC236}">
              <a16:creationId xmlns:a16="http://schemas.microsoft.com/office/drawing/2014/main" id="{539CD259-944E-4965-96E9-2ADDB4A42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229381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71</xdr:row>
      <xdr:rowOff>1905</xdr:rowOff>
    </xdr:from>
    <xdr:to>
      <xdr:col>16</xdr:col>
      <xdr:colOff>560070</xdr:colOff>
      <xdr:row>71</xdr:row>
      <xdr:rowOff>106680</xdr:rowOff>
    </xdr:to>
    <xdr:pic>
      <xdr:nvPicPr>
        <xdr:cNvPr id="31" name="Grafik 13">
          <a:extLst>
            <a:ext uri="{FF2B5EF4-FFF2-40B4-BE49-F238E27FC236}">
              <a16:creationId xmlns:a16="http://schemas.microsoft.com/office/drawing/2014/main" id="{DBA73A90-0D7D-45E7-9ED8-34EC1568A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240811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455295</xdr:colOff>
      <xdr:row>16</xdr:row>
      <xdr:rowOff>1905</xdr:rowOff>
    </xdr:from>
    <xdr:to>
      <xdr:col>16</xdr:col>
      <xdr:colOff>560070</xdr:colOff>
      <xdr:row>16</xdr:row>
      <xdr:rowOff>106680</xdr:rowOff>
    </xdr:to>
    <xdr:pic>
      <xdr:nvPicPr>
        <xdr:cNvPr id="27" name="Grafik 12">
          <a:extLst>
            <a:ext uri="{FF2B5EF4-FFF2-40B4-BE49-F238E27FC236}">
              <a16:creationId xmlns:a16="http://schemas.microsoft.com/office/drawing/2014/main" id="{EAC6BA0C-BBA2-4509-B150-7A8C76431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3971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222885</xdr:colOff>
      <xdr:row>3</xdr:row>
      <xdr:rowOff>1905</xdr:rowOff>
    </xdr:from>
    <xdr:to>
      <xdr:col>15</xdr:col>
      <xdr:colOff>0</xdr:colOff>
      <xdr:row>3</xdr:row>
      <xdr:rowOff>106680</xdr:rowOff>
    </xdr:to>
    <xdr:pic>
      <xdr:nvPicPr>
        <xdr:cNvPr id="2" name="Grafik 2">
          <a:extLst>
            <a:ext uri="{FF2B5EF4-FFF2-40B4-BE49-F238E27FC236}">
              <a16:creationId xmlns:a16="http://schemas.microsoft.com/office/drawing/2014/main" id="{77AF68FC-C38F-4146-B453-F56018841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2925" y="56959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1072515</xdr:colOff>
      <xdr:row>3</xdr:row>
      <xdr:rowOff>1905</xdr:rowOff>
    </xdr:from>
    <xdr:to>
      <xdr:col>5</xdr:col>
      <xdr:colOff>0</xdr:colOff>
      <xdr:row>3</xdr:row>
      <xdr:rowOff>106680</xdr:rowOff>
    </xdr:to>
    <xdr:pic>
      <xdr:nvPicPr>
        <xdr:cNvPr id="3" name="Grafik 4">
          <a:extLst>
            <a:ext uri="{FF2B5EF4-FFF2-40B4-BE49-F238E27FC236}">
              <a16:creationId xmlns:a16="http://schemas.microsoft.com/office/drawing/2014/main" id="{7796D152-2FEE-4C6F-9C0A-FA8A5C146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56959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455295</xdr:colOff>
      <xdr:row>23</xdr:row>
      <xdr:rowOff>1905</xdr:rowOff>
    </xdr:from>
    <xdr:ext cx="104775" cy="104775"/>
    <xdr:pic>
      <xdr:nvPicPr>
        <xdr:cNvPr id="5" name="Grafik 12">
          <a:extLst>
            <a:ext uri="{FF2B5EF4-FFF2-40B4-BE49-F238E27FC236}">
              <a16:creationId xmlns:a16="http://schemas.microsoft.com/office/drawing/2014/main" id="{ACFEB154-5EA3-4364-82C0-7E5C0A241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9235" y="6387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1051560</xdr:colOff>
      <xdr:row>28</xdr:row>
      <xdr:rowOff>1905</xdr:rowOff>
    </xdr:from>
    <xdr:to>
      <xdr:col>4</xdr:col>
      <xdr:colOff>1156335</xdr:colOff>
      <xdr:row>28</xdr:row>
      <xdr:rowOff>106680</xdr:rowOff>
    </xdr:to>
    <xdr:pic>
      <xdr:nvPicPr>
        <xdr:cNvPr id="6" name="Grafik 12">
          <a:extLst>
            <a:ext uri="{FF2B5EF4-FFF2-40B4-BE49-F238E27FC236}">
              <a16:creationId xmlns:a16="http://schemas.microsoft.com/office/drawing/2014/main" id="{1ED7AB5E-E9CD-4FA0-A5EA-309BF5E2B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9320" y="8292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760095</xdr:colOff>
      <xdr:row>28</xdr:row>
      <xdr:rowOff>1905</xdr:rowOff>
    </xdr:from>
    <xdr:to>
      <xdr:col>8</xdr:col>
      <xdr:colOff>864870</xdr:colOff>
      <xdr:row>28</xdr:row>
      <xdr:rowOff>106680</xdr:rowOff>
    </xdr:to>
    <xdr:pic>
      <xdr:nvPicPr>
        <xdr:cNvPr id="7" name="Grafik 12">
          <a:extLst>
            <a:ext uri="{FF2B5EF4-FFF2-40B4-BE49-F238E27FC236}">
              <a16:creationId xmlns:a16="http://schemas.microsoft.com/office/drawing/2014/main" id="{9CAFED71-788D-4B6E-8D8E-CF6C8200D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7845" y="8292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453390</xdr:colOff>
      <xdr:row>5</xdr:row>
      <xdr:rowOff>1905</xdr:rowOff>
    </xdr:from>
    <xdr:to>
      <xdr:col>16</xdr:col>
      <xdr:colOff>560070</xdr:colOff>
      <xdr:row>5</xdr:row>
      <xdr:rowOff>106680</xdr:rowOff>
    </xdr:to>
    <xdr:pic>
      <xdr:nvPicPr>
        <xdr:cNvPr id="4" name="Grafik 12">
          <a:extLst>
            <a:ext uri="{FF2B5EF4-FFF2-40B4-BE49-F238E27FC236}">
              <a16:creationId xmlns:a16="http://schemas.microsoft.com/office/drawing/2014/main" id="{6A6DABB5-AFD2-4C9D-91D6-C1FD87980F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7330" y="8667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1038225</xdr:colOff>
      <xdr:row>34</xdr:row>
      <xdr:rowOff>9525</xdr:rowOff>
    </xdr:from>
    <xdr:to>
      <xdr:col>4</xdr:col>
      <xdr:colOff>1152525</xdr:colOff>
      <xdr:row>34</xdr:row>
      <xdr:rowOff>114300</xdr:rowOff>
    </xdr:to>
    <xdr:pic>
      <xdr:nvPicPr>
        <xdr:cNvPr id="9" name="Grafik 5">
          <a:extLst>
            <a:ext uri="{FF2B5EF4-FFF2-40B4-BE49-F238E27FC236}">
              <a16:creationId xmlns:a16="http://schemas.microsoft.com/office/drawing/2014/main" id="{B8059D71-2162-4007-AD80-428ECF94B9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175" y="10610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1038225</xdr:colOff>
      <xdr:row>37</xdr:row>
      <xdr:rowOff>9525</xdr:rowOff>
    </xdr:from>
    <xdr:to>
      <xdr:col>4</xdr:col>
      <xdr:colOff>1152525</xdr:colOff>
      <xdr:row>37</xdr:row>
      <xdr:rowOff>114300</xdr:rowOff>
    </xdr:to>
    <xdr:pic>
      <xdr:nvPicPr>
        <xdr:cNvPr id="10" name="Grafik 5">
          <a:extLst>
            <a:ext uri="{FF2B5EF4-FFF2-40B4-BE49-F238E27FC236}">
              <a16:creationId xmlns:a16="http://schemas.microsoft.com/office/drawing/2014/main" id="{A3698964-3732-42E3-AD58-5EBC1C216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175" y="11753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1047750</xdr:colOff>
      <xdr:row>40</xdr:row>
      <xdr:rowOff>9525</xdr:rowOff>
    </xdr:from>
    <xdr:to>
      <xdr:col>5</xdr:col>
      <xdr:colOff>0</xdr:colOff>
      <xdr:row>40</xdr:row>
      <xdr:rowOff>114300</xdr:rowOff>
    </xdr:to>
    <xdr:pic>
      <xdr:nvPicPr>
        <xdr:cNvPr id="11" name="Grafik 5">
          <a:extLst>
            <a:ext uri="{FF2B5EF4-FFF2-40B4-BE49-F238E27FC236}">
              <a16:creationId xmlns:a16="http://schemas.microsoft.com/office/drawing/2014/main" id="{60C06B08-694A-4A1B-B2A1-76ACFC8F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2896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1047750</xdr:colOff>
      <xdr:row>43</xdr:row>
      <xdr:rowOff>9525</xdr:rowOff>
    </xdr:from>
    <xdr:to>
      <xdr:col>5</xdr:col>
      <xdr:colOff>0</xdr:colOff>
      <xdr:row>43</xdr:row>
      <xdr:rowOff>114300</xdr:rowOff>
    </xdr:to>
    <xdr:pic>
      <xdr:nvPicPr>
        <xdr:cNvPr id="12" name="Grafik 5">
          <a:extLst>
            <a:ext uri="{FF2B5EF4-FFF2-40B4-BE49-F238E27FC236}">
              <a16:creationId xmlns:a16="http://schemas.microsoft.com/office/drawing/2014/main" id="{38315FA1-D4B5-4346-A51E-E1C58DAFA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4039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1038225</xdr:colOff>
      <xdr:row>49</xdr:row>
      <xdr:rowOff>9525</xdr:rowOff>
    </xdr:from>
    <xdr:to>
      <xdr:col>4</xdr:col>
      <xdr:colOff>1152525</xdr:colOff>
      <xdr:row>49</xdr:row>
      <xdr:rowOff>114300</xdr:rowOff>
    </xdr:to>
    <xdr:pic>
      <xdr:nvPicPr>
        <xdr:cNvPr id="13" name="Grafik 5">
          <a:extLst>
            <a:ext uri="{FF2B5EF4-FFF2-40B4-BE49-F238E27FC236}">
              <a16:creationId xmlns:a16="http://schemas.microsoft.com/office/drawing/2014/main" id="{46D44F9C-6AB0-4DFD-81AB-224C86B58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175" y="16068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1038225</xdr:colOff>
      <xdr:row>52</xdr:row>
      <xdr:rowOff>9525</xdr:rowOff>
    </xdr:from>
    <xdr:to>
      <xdr:col>4</xdr:col>
      <xdr:colOff>1152525</xdr:colOff>
      <xdr:row>52</xdr:row>
      <xdr:rowOff>114300</xdr:rowOff>
    </xdr:to>
    <xdr:pic>
      <xdr:nvPicPr>
        <xdr:cNvPr id="14" name="Grafik 5">
          <a:extLst>
            <a:ext uri="{FF2B5EF4-FFF2-40B4-BE49-F238E27FC236}">
              <a16:creationId xmlns:a16="http://schemas.microsoft.com/office/drawing/2014/main" id="{EA945091-6D91-4705-BD37-FEE983070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175" y="17211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1038225</xdr:colOff>
      <xdr:row>55</xdr:row>
      <xdr:rowOff>9525</xdr:rowOff>
    </xdr:from>
    <xdr:to>
      <xdr:col>4</xdr:col>
      <xdr:colOff>1152525</xdr:colOff>
      <xdr:row>55</xdr:row>
      <xdr:rowOff>114300</xdr:rowOff>
    </xdr:to>
    <xdr:pic>
      <xdr:nvPicPr>
        <xdr:cNvPr id="15" name="Grafik 5">
          <a:extLst>
            <a:ext uri="{FF2B5EF4-FFF2-40B4-BE49-F238E27FC236}">
              <a16:creationId xmlns:a16="http://schemas.microsoft.com/office/drawing/2014/main" id="{746C5EC9-4A51-43D8-8171-5FCD671134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175" y="18354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438150</xdr:colOff>
      <xdr:row>59</xdr:row>
      <xdr:rowOff>9525</xdr:rowOff>
    </xdr:from>
    <xdr:to>
      <xdr:col>16</xdr:col>
      <xdr:colOff>552450</xdr:colOff>
      <xdr:row>59</xdr:row>
      <xdr:rowOff>114300</xdr:rowOff>
    </xdr:to>
    <xdr:pic>
      <xdr:nvPicPr>
        <xdr:cNvPr id="8" name="Grafik 5">
          <a:extLst>
            <a:ext uri="{FF2B5EF4-FFF2-40B4-BE49-F238E27FC236}">
              <a16:creationId xmlns:a16="http://schemas.microsoft.com/office/drawing/2014/main" id="{ACA23987-A88A-4CE1-9173-3E5F057B9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5425" y="19878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333375</xdr:colOff>
      <xdr:row>7</xdr:row>
      <xdr:rowOff>1905</xdr:rowOff>
    </xdr:from>
    <xdr:to>
      <xdr:col>6</xdr:col>
      <xdr:colOff>0</xdr:colOff>
      <xdr:row>7</xdr:row>
      <xdr:rowOff>97155</xdr:rowOff>
    </xdr:to>
    <xdr:pic>
      <xdr:nvPicPr>
        <xdr:cNvPr id="115384" name="Grafik 4">
          <a:extLst>
            <a:ext uri="{FF2B5EF4-FFF2-40B4-BE49-F238E27FC236}">
              <a16:creationId xmlns:a16="http://schemas.microsoft.com/office/drawing/2014/main" id="{00000000-0008-0000-0700-0000B8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3255" y="1015365"/>
          <a:ext cx="9715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2143125</xdr:colOff>
      <xdr:row>5</xdr:row>
      <xdr:rowOff>1905</xdr:rowOff>
    </xdr:from>
    <xdr:to>
      <xdr:col>10</xdr:col>
      <xdr:colOff>0</xdr:colOff>
      <xdr:row>5</xdr:row>
      <xdr:rowOff>97155</xdr:rowOff>
    </xdr:to>
    <xdr:pic>
      <xdr:nvPicPr>
        <xdr:cNvPr id="115385" name="Grafik 4">
          <a:extLst>
            <a:ext uri="{FF2B5EF4-FFF2-40B4-BE49-F238E27FC236}">
              <a16:creationId xmlns:a16="http://schemas.microsoft.com/office/drawing/2014/main" id="{00000000-0008-0000-0700-0000B9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1825" y="737235"/>
          <a:ext cx="9715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2143125</xdr:colOff>
      <xdr:row>7</xdr:row>
      <xdr:rowOff>1905</xdr:rowOff>
    </xdr:from>
    <xdr:to>
      <xdr:col>10</xdr:col>
      <xdr:colOff>0</xdr:colOff>
      <xdr:row>7</xdr:row>
      <xdr:rowOff>97155</xdr:rowOff>
    </xdr:to>
    <xdr:pic>
      <xdr:nvPicPr>
        <xdr:cNvPr id="115386" name="Grafik 4">
          <a:extLst>
            <a:ext uri="{FF2B5EF4-FFF2-40B4-BE49-F238E27FC236}">
              <a16:creationId xmlns:a16="http://schemas.microsoft.com/office/drawing/2014/main" id="{00000000-0008-0000-0700-0000BA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1825" y="1015365"/>
          <a:ext cx="9715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790575</xdr:colOff>
      <xdr:row>1</xdr:row>
      <xdr:rowOff>133350</xdr:rowOff>
    </xdr:from>
    <xdr:to>
      <xdr:col>10</xdr:col>
      <xdr:colOff>2228850</xdr:colOff>
      <xdr:row>3</xdr:row>
      <xdr:rowOff>0</xdr:rowOff>
    </xdr:to>
    <xdr:pic>
      <xdr:nvPicPr>
        <xdr:cNvPr id="115387" name="Grafik 1">
          <a:extLst>
            <a:ext uri="{FF2B5EF4-FFF2-40B4-BE49-F238E27FC236}">
              <a16:creationId xmlns:a16="http://schemas.microsoft.com/office/drawing/2014/main" id="{00000000-0008-0000-0700-0000BBC2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58125" y="13335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478155</xdr:colOff>
      <xdr:row>5</xdr:row>
      <xdr:rowOff>1905</xdr:rowOff>
    </xdr:from>
    <xdr:to>
      <xdr:col>26</xdr:col>
      <xdr:colOff>1905</xdr:colOff>
      <xdr:row>5</xdr:row>
      <xdr:rowOff>97155</xdr:rowOff>
    </xdr:to>
    <xdr:pic>
      <xdr:nvPicPr>
        <xdr:cNvPr id="120328" name="Grafik 2">
          <a:extLst>
            <a:ext uri="{FF2B5EF4-FFF2-40B4-BE49-F238E27FC236}">
              <a16:creationId xmlns:a16="http://schemas.microsoft.com/office/drawing/2014/main" id="{00000000-0008-0000-0900-000008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4965" y="88201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476250</xdr:colOff>
      <xdr:row>7</xdr:row>
      <xdr:rowOff>1905</xdr:rowOff>
    </xdr:from>
    <xdr:to>
      <xdr:col>26</xdr:col>
      <xdr:colOff>0</xdr:colOff>
      <xdr:row>7</xdr:row>
      <xdr:rowOff>97155</xdr:rowOff>
    </xdr:to>
    <xdr:pic>
      <xdr:nvPicPr>
        <xdr:cNvPr id="120329" name="Grafik 3">
          <a:extLst>
            <a:ext uri="{FF2B5EF4-FFF2-40B4-BE49-F238E27FC236}">
              <a16:creationId xmlns:a16="http://schemas.microsoft.com/office/drawing/2014/main" id="{00000000-0008-0000-0900-000009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3060" y="116014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171450</xdr:colOff>
      <xdr:row>7</xdr:row>
      <xdr:rowOff>1905</xdr:rowOff>
    </xdr:from>
    <xdr:to>
      <xdr:col>5</xdr:col>
      <xdr:colOff>0</xdr:colOff>
      <xdr:row>7</xdr:row>
      <xdr:rowOff>97155</xdr:rowOff>
    </xdr:to>
    <xdr:pic>
      <xdr:nvPicPr>
        <xdr:cNvPr id="120330" name="Grafik 4">
          <a:extLst>
            <a:ext uri="{FF2B5EF4-FFF2-40B4-BE49-F238E27FC236}">
              <a16:creationId xmlns:a16="http://schemas.microsoft.com/office/drawing/2014/main" id="{00000000-0008-0000-0900-00000A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0800" y="1160145"/>
          <a:ext cx="1066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9525</xdr:colOff>
      <xdr:row>1</xdr:row>
      <xdr:rowOff>47625</xdr:rowOff>
    </xdr:from>
    <xdr:to>
      <xdr:col>24</xdr:col>
      <xdr:colOff>438150</xdr:colOff>
      <xdr:row>3</xdr:row>
      <xdr:rowOff>47625</xdr:rowOff>
    </xdr:to>
    <xdr:pic>
      <xdr:nvPicPr>
        <xdr:cNvPr id="120332" name="Picture 3">
          <a:extLst>
            <a:ext uri="{FF2B5EF4-FFF2-40B4-BE49-F238E27FC236}">
              <a16:creationId xmlns:a16="http://schemas.microsoft.com/office/drawing/2014/main" id="{00000000-0008-0000-0900-00000CD6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34250" y="171450"/>
          <a:ext cx="15811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24</xdr:col>
      <xdr:colOff>590550</xdr:colOff>
      <xdr:row>1</xdr:row>
      <xdr:rowOff>9525</xdr:rowOff>
    </xdr:from>
    <xdr:to>
      <xdr:col>27</xdr:col>
      <xdr:colOff>76200</xdr:colOff>
      <xdr:row>3</xdr:row>
      <xdr:rowOff>142875</xdr:rowOff>
    </xdr:to>
    <xdr:pic>
      <xdr:nvPicPr>
        <xdr:cNvPr id="120333" name="Grafik 1">
          <a:extLst>
            <a:ext uri="{FF2B5EF4-FFF2-40B4-BE49-F238E27FC236}">
              <a16:creationId xmlns:a16="http://schemas.microsoft.com/office/drawing/2014/main" id="{00000000-0008-0000-0900-00000DD6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029700" y="133350"/>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niere/eb_mn-P1-1_daten_241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SD"/>
      <sheetName val="Studien"/>
      <sheetName val="HilfstabelleStudien"/>
      <sheetName val="HilfstabelleB"/>
      <sheetName val="Datenquelle"/>
      <sheetName val="Operateure"/>
      <sheetName val="Kennzahlenbogen_(KB)"/>
      <sheetName val="HilfstabelleKB"/>
      <sheetName val="Berechnung1"/>
      <sheetName val="Datendefizite_KB"/>
      <sheetName val="Hilfstabelle Datendef_KB"/>
    </sheetNames>
    <sheetDataSet>
      <sheetData sheetId="0"/>
      <sheetData sheetId="1" refreshError="1"/>
      <sheetData sheetId="2"/>
      <sheetData sheetId="3" refreshError="1"/>
      <sheetData sheetId="4" refreshError="1"/>
      <sheetData sheetId="5">
        <row r="104">
          <cell r="A104" t="str">
            <v>FAP-Z001 MN</v>
          </cell>
        </row>
        <row r="105">
          <cell r="A105" t="str">
            <v>FAP-Z002 MN</v>
          </cell>
        </row>
        <row r="106">
          <cell r="A106" t="str">
            <v>FAP-Z005 MN</v>
          </cell>
        </row>
        <row r="107">
          <cell r="A107" t="str">
            <v>FAP-Z010 MN</v>
          </cell>
        </row>
        <row r="108">
          <cell r="A108" t="str">
            <v>FAP-Z011 MN</v>
          </cell>
        </row>
        <row r="109">
          <cell r="A109" t="str">
            <v>FAP-Z015 MN</v>
          </cell>
        </row>
        <row r="110">
          <cell r="A110" t="str">
            <v>FAP-Z017-1 MN</v>
          </cell>
        </row>
        <row r="111">
          <cell r="A111" t="str">
            <v>FAP-Z017-2 MN</v>
          </cell>
        </row>
        <row r="112">
          <cell r="A112" t="str">
            <v>FAP-Z022 MN</v>
          </cell>
        </row>
        <row r="113">
          <cell r="A113" t="str">
            <v>FAP-Z023 MN</v>
          </cell>
        </row>
        <row r="114">
          <cell r="A114" t="str">
            <v>FAP-Z024 MN</v>
          </cell>
        </row>
        <row r="115">
          <cell r="A115" t="str">
            <v>FAP-Z026 MN</v>
          </cell>
        </row>
        <row r="116">
          <cell r="A116" t="str">
            <v>FAP-Z031 MN</v>
          </cell>
        </row>
        <row r="117">
          <cell r="A117" t="str">
            <v>FAP-Z033 MN</v>
          </cell>
        </row>
        <row r="118">
          <cell r="A118" t="str">
            <v>FAP-Z036 MN</v>
          </cell>
        </row>
        <row r="119">
          <cell r="A119" t="str">
            <v>FAP-Z040 MN</v>
          </cell>
        </row>
        <row r="120">
          <cell r="A120" t="str">
            <v>FAP-Z041 MN</v>
          </cell>
        </row>
        <row r="121">
          <cell r="A121" t="str">
            <v>FAP-Z043 MN</v>
          </cell>
        </row>
        <row r="122">
          <cell r="A122" t="str">
            <v>FAP-Z046 MN</v>
          </cell>
        </row>
        <row r="123">
          <cell r="A123" t="str">
            <v>FAP-Z047 MN</v>
          </cell>
        </row>
        <row r="124">
          <cell r="A124" t="str">
            <v>FAP-Z049 MN</v>
          </cell>
        </row>
        <row r="125">
          <cell r="A125" t="str">
            <v>FAP-Z051 MN</v>
          </cell>
        </row>
        <row r="126">
          <cell r="A126" t="str">
            <v>FAP-Z052 MN</v>
          </cell>
        </row>
        <row r="127">
          <cell r="A127" t="str">
            <v>FAP-Z054 MN</v>
          </cell>
        </row>
        <row r="128">
          <cell r="A128" t="str">
            <v>FAP-Z055 MN</v>
          </cell>
        </row>
        <row r="129">
          <cell r="A129" t="str">
            <v>FAP-Z061 MN</v>
          </cell>
        </row>
        <row r="130">
          <cell r="A130" t="str">
            <v>FAP-Z070 MN</v>
          </cell>
        </row>
        <row r="131">
          <cell r="A131" t="str">
            <v>FAP-Z072 MN</v>
          </cell>
        </row>
        <row r="132">
          <cell r="A132" t="str">
            <v>FAP-Z073 MN</v>
          </cell>
        </row>
        <row r="133">
          <cell r="A133" t="str">
            <v>FAP-Z074 MN</v>
          </cell>
        </row>
        <row r="134">
          <cell r="A134" t="str">
            <v>FAP-Z079 MN</v>
          </cell>
        </row>
        <row r="135">
          <cell r="A135" t="str">
            <v>FAP-Z082 MN</v>
          </cell>
        </row>
        <row r="136">
          <cell r="A136" t="str">
            <v>FAP-Z083 MN</v>
          </cell>
        </row>
        <row r="137">
          <cell r="A137" t="str">
            <v>FAP-Z090 MN</v>
          </cell>
        </row>
        <row r="138">
          <cell r="A138" t="str">
            <v>FAP-Z091 MN</v>
          </cell>
        </row>
        <row r="139">
          <cell r="A139" t="str">
            <v>FAP-Z095 MN</v>
          </cell>
        </row>
        <row r="140">
          <cell r="A140" t="str">
            <v>FAP-Z097 MN</v>
          </cell>
        </row>
        <row r="141">
          <cell r="A141" t="str">
            <v>FAP-Z099 MN</v>
          </cell>
        </row>
        <row r="142">
          <cell r="A142" t="str">
            <v>FAP-Z101 MN</v>
          </cell>
        </row>
        <row r="143">
          <cell r="A143" t="str">
            <v>FAP-Z106 MN</v>
          </cell>
        </row>
        <row r="144">
          <cell r="A144" t="str">
            <v>FAP-Z110 MN</v>
          </cell>
        </row>
        <row r="145">
          <cell r="A145" t="str">
            <v>FAP-Z113 MN</v>
          </cell>
        </row>
        <row r="146">
          <cell r="A146" t="str">
            <v>FAP-Z116 MN</v>
          </cell>
        </row>
        <row r="147">
          <cell r="A147" t="str">
            <v>FAP-Z118 MN</v>
          </cell>
        </row>
        <row r="148">
          <cell r="A148" t="str">
            <v>FAP-Z119 MN</v>
          </cell>
        </row>
        <row r="149">
          <cell r="A149" t="str">
            <v>FAP-Z120 MN</v>
          </cell>
        </row>
        <row r="150">
          <cell r="A150" t="str">
            <v>FAP-Z121 MN</v>
          </cell>
        </row>
        <row r="151">
          <cell r="A151" t="str">
            <v>FAP-Z125 MN</v>
          </cell>
        </row>
        <row r="152">
          <cell r="A152" t="str">
            <v>FAP-Z126 MN</v>
          </cell>
        </row>
        <row r="153">
          <cell r="A153" t="str">
            <v>FAP-Z127 MN</v>
          </cell>
        </row>
        <row r="154">
          <cell r="A154" t="str">
            <v>FAP-Z129 MN</v>
          </cell>
        </row>
        <row r="155">
          <cell r="A155" t="str">
            <v>FAP-Z133 MN</v>
          </cell>
        </row>
        <row r="156">
          <cell r="A156" t="str">
            <v>FAP-Z134 MN</v>
          </cell>
        </row>
        <row r="157">
          <cell r="A157" t="str">
            <v>FAP-Z139 MN</v>
          </cell>
        </row>
        <row r="158">
          <cell r="A158" t="str">
            <v>FAP-Z140 MN</v>
          </cell>
        </row>
        <row r="159">
          <cell r="A159" t="str">
            <v>FAP-Z142 MN</v>
          </cell>
        </row>
        <row r="160">
          <cell r="A160" t="str">
            <v>FAP-Z143 MN</v>
          </cell>
        </row>
        <row r="161">
          <cell r="A161" t="str">
            <v>FAP-Z145 MN</v>
          </cell>
        </row>
        <row r="162">
          <cell r="A162" t="str">
            <v>FAP-Z146 MN</v>
          </cell>
        </row>
        <row r="163">
          <cell r="A163" t="str">
            <v>FAP-Z148 MN</v>
          </cell>
        </row>
        <row r="164">
          <cell r="A164" t="str">
            <v>FAP-Z149 MN</v>
          </cell>
        </row>
        <row r="165">
          <cell r="A165" t="str">
            <v>FAP-Z153 MN</v>
          </cell>
        </row>
        <row r="166">
          <cell r="A166" t="str">
            <v>FAP-Z155 MN</v>
          </cell>
        </row>
        <row r="167">
          <cell r="A167" t="str">
            <v>FAP-Z158 MN</v>
          </cell>
        </row>
        <row r="168">
          <cell r="A168" t="str">
            <v>FAP-Z160 MN</v>
          </cell>
        </row>
        <row r="169">
          <cell r="A169" t="str">
            <v>FAP-Z161 MN</v>
          </cell>
        </row>
        <row r="170">
          <cell r="A170" t="str">
            <v>FAP-Z162 MN</v>
          </cell>
        </row>
        <row r="171">
          <cell r="A171" t="str">
            <v>FAP-Z164 MN</v>
          </cell>
        </row>
        <row r="172">
          <cell r="A172" t="str">
            <v>FAP-Z166 MN</v>
          </cell>
        </row>
        <row r="173">
          <cell r="A173" t="str">
            <v>FAP-Z169 MN</v>
          </cell>
        </row>
        <row r="174">
          <cell r="A174" t="str">
            <v>FAP-Z175 MN</v>
          </cell>
        </row>
        <row r="175">
          <cell r="A175" t="str">
            <v>FAP-Z176 MN</v>
          </cell>
        </row>
        <row r="176">
          <cell r="A176" t="str">
            <v>FAP-Z179 MN</v>
          </cell>
        </row>
        <row r="177">
          <cell r="A177" t="str">
            <v>FAP-Z183 MN</v>
          </cell>
        </row>
        <row r="178">
          <cell r="A178" t="str">
            <v>FAP-Z185 MN</v>
          </cell>
        </row>
        <row r="179">
          <cell r="A179" t="str">
            <v>FAP-Z194 MN</v>
          </cell>
        </row>
        <row r="180">
          <cell r="A180" t="str">
            <v>FAP-Z195 MN</v>
          </cell>
        </row>
        <row r="181">
          <cell r="A181" t="str">
            <v>Nicht gelistet</v>
          </cell>
        </row>
      </sheetData>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onkozert.de/organ/haut/"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krebsgesellschaft.de/zertdokumente.html" TargetMode="Externa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comments" Target="../comments6.xml"/><Relationship Id="rId4"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comments" Target="../comments9.xml"/><Relationship Id="rId5" Type="http://schemas.openxmlformats.org/officeDocument/2006/relationships/vmlDrawing" Target="../drawings/vmlDrawing11.vml"/><Relationship Id="rId4"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E61"/>
  <sheetViews>
    <sheetView showGridLines="0" tabSelected="1" zoomScaleNormal="100" zoomScaleSheetLayoutView="89" zoomScalePageLayoutView="69" workbookViewId="0">
      <selection activeCell="C6" sqref="C6:F6"/>
    </sheetView>
  </sheetViews>
  <sheetFormatPr defaultColWidth="11.42578125" defaultRowHeight="14.25"/>
  <cols>
    <col min="1" max="1" width="0.85546875" style="1" customWidth="1"/>
    <col min="2" max="2" width="19.7109375" style="1" customWidth="1"/>
    <col min="3" max="3" width="19.28515625" style="1" customWidth="1"/>
    <col min="4" max="13" width="6.28515625" style="1" customWidth="1"/>
    <col min="14" max="14" width="6.85546875" style="1" customWidth="1"/>
    <col min="15" max="15" width="8.5703125" style="1" customWidth="1"/>
    <col min="16" max="16" width="11.7109375" style="1" customWidth="1"/>
    <col min="17" max="17" width="6.5703125" style="1" customWidth="1"/>
    <col min="18" max="18" width="7.5703125" style="1" customWidth="1"/>
    <col min="19" max="19" width="0.5703125" style="1" customWidth="1"/>
    <col min="20" max="25" width="11.42578125" style="1"/>
    <col min="26" max="26" width="2.140625" style="1" customWidth="1"/>
    <col min="27" max="27" width="3.140625" style="1" hidden="1" customWidth="1"/>
    <col min="28" max="28" width="11.42578125" style="1" hidden="1" customWidth="1"/>
    <col min="29" max="29" width="5.140625" style="1" hidden="1" customWidth="1"/>
    <col min="30" max="31" width="11.42578125" style="1" hidden="1" customWidth="1"/>
    <col min="32" max="16384" width="11.42578125" style="1"/>
  </cols>
  <sheetData>
    <row r="1" spans="1:31" ht="9.9499999999999993" customHeight="1">
      <c r="A1" s="5"/>
    </row>
    <row r="2" spans="1:31" ht="12.95" customHeight="1">
      <c r="A2" s="2"/>
      <c r="B2" s="374" t="s">
        <v>764</v>
      </c>
      <c r="C2" s="99"/>
    </row>
    <row r="3" spans="1:31" ht="16.5" customHeight="1">
      <c r="A3" s="9"/>
      <c r="B3" s="110" t="s">
        <v>148</v>
      </c>
      <c r="C3" s="47"/>
    </row>
    <row r="4" spans="1:31" ht="6.75" customHeight="1">
      <c r="A4" s="33"/>
      <c r="L4" s="20"/>
      <c r="M4" s="20"/>
      <c r="N4" s="20"/>
      <c r="O4" s="20"/>
      <c r="P4" s="20"/>
      <c r="Q4" s="20"/>
    </row>
    <row r="5" spans="1:31" ht="13.5" customHeight="1">
      <c r="A5" s="33"/>
      <c r="L5" s="20"/>
      <c r="M5" s="20"/>
      <c r="N5" s="20"/>
      <c r="O5" s="20"/>
      <c r="P5" s="20"/>
      <c r="Q5" s="20"/>
    </row>
    <row r="6" spans="1:31" ht="15.95" customHeight="1">
      <c r="A6" s="2"/>
      <c r="B6" s="107" t="s">
        <v>56</v>
      </c>
      <c r="C6" s="649"/>
      <c r="D6" s="650"/>
      <c r="E6" s="650"/>
      <c r="F6" s="651"/>
      <c r="G6" s="107"/>
      <c r="H6" s="21"/>
      <c r="I6" s="21"/>
      <c r="J6" s="21"/>
      <c r="K6" s="645"/>
      <c r="L6" s="645"/>
      <c r="M6" s="645"/>
      <c r="N6" s="645"/>
      <c r="O6" s="645"/>
      <c r="P6" s="645"/>
      <c r="Q6" s="645"/>
      <c r="R6" s="645"/>
    </row>
    <row r="7" spans="1:31" ht="6.95" customHeight="1">
      <c r="A7" s="2"/>
      <c r="B7" s="21"/>
      <c r="C7" s="21"/>
      <c r="D7" s="21"/>
      <c r="E7" s="18"/>
      <c r="F7" s="18"/>
      <c r="G7" s="18"/>
      <c r="H7" s="18"/>
      <c r="I7" s="18"/>
      <c r="J7" s="18"/>
      <c r="K7" s="21"/>
      <c r="L7" s="21"/>
      <c r="M7" s="21"/>
      <c r="N7" s="21"/>
      <c r="O7" s="21"/>
      <c r="P7" s="21"/>
      <c r="Q7" s="21"/>
      <c r="R7" s="21"/>
    </row>
    <row r="8" spans="1:31" s="2" customFormat="1" ht="15.95" customHeight="1">
      <c r="B8" s="107" t="s">
        <v>109</v>
      </c>
      <c r="C8" s="652" t="str">
        <f>IF($C$6="","",Datenquelle!B69)</f>
        <v/>
      </c>
      <c r="D8" s="653"/>
      <c r="E8" s="653"/>
      <c r="F8" s="653"/>
      <c r="G8" s="653"/>
      <c r="H8" s="653"/>
      <c r="I8" s="653"/>
      <c r="J8" s="653"/>
      <c r="K8" s="653"/>
      <c r="L8" s="653"/>
      <c r="M8" s="653"/>
      <c r="N8" s="653"/>
      <c r="O8" s="653"/>
      <c r="P8" s="653"/>
      <c r="Q8" s="653"/>
      <c r="R8" s="654"/>
    </row>
    <row r="9" spans="1:31" s="2" customFormat="1" ht="6.95" customHeight="1">
      <c r="B9" s="18"/>
      <c r="C9" s="18"/>
      <c r="D9" s="18"/>
      <c r="E9" s="18"/>
      <c r="F9" s="18"/>
      <c r="G9" s="18"/>
      <c r="H9" s="21"/>
      <c r="I9" s="21"/>
      <c r="J9" s="21"/>
      <c r="K9" s="21"/>
      <c r="L9" s="21"/>
      <c r="M9" s="21"/>
      <c r="N9" s="21"/>
      <c r="O9" s="21"/>
      <c r="P9" s="21"/>
      <c r="Q9" s="21"/>
      <c r="R9" s="21"/>
    </row>
    <row r="10" spans="1:31" s="2" customFormat="1" ht="15.95" customHeight="1">
      <c r="B10" s="107" t="s">
        <v>110</v>
      </c>
      <c r="C10" s="652" t="str">
        <f>IF($C$6="","",Datenquelle!C69)</f>
        <v/>
      </c>
      <c r="D10" s="653"/>
      <c r="E10" s="653"/>
      <c r="F10" s="653"/>
      <c r="G10" s="653"/>
      <c r="H10" s="653"/>
      <c r="I10" s="653"/>
      <c r="J10" s="653"/>
      <c r="K10" s="653"/>
      <c r="L10" s="653"/>
      <c r="M10" s="653"/>
      <c r="N10" s="653"/>
      <c r="O10" s="653"/>
      <c r="P10" s="653"/>
      <c r="Q10" s="653"/>
      <c r="R10" s="654"/>
    </row>
    <row r="11" spans="1:31" s="2" customFormat="1" ht="6.95" customHeight="1">
      <c r="B11" s="18"/>
      <c r="C11" s="18"/>
      <c r="D11" s="18"/>
      <c r="E11" s="18"/>
      <c r="F11" s="18"/>
      <c r="G11" s="18"/>
      <c r="H11" s="21"/>
      <c r="I11" s="21"/>
      <c r="J11" s="21"/>
      <c r="K11" s="21"/>
      <c r="L11" s="21"/>
      <c r="M11" s="21"/>
      <c r="N11" s="21"/>
      <c r="O11" s="21"/>
      <c r="P11" s="21"/>
      <c r="Q11" s="21"/>
      <c r="R11" s="21"/>
    </row>
    <row r="12" spans="1:31" s="2" customFormat="1" ht="15.95" customHeight="1">
      <c r="B12" s="109" t="s">
        <v>624</v>
      </c>
      <c r="C12" s="657"/>
      <c r="D12" s="658"/>
      <c r="E12" s="658"/>
      <c r="F12" s="659"/>
      <c r="G12" s="21" t="s">
        <v>339</v>
      </c>
      <c r="H12" s="21"/>
      <c r="I12" s="21"/>
      <c r="K12" s="21" t="s">
        <v>53</v>
      </c>
      <c r="M12" s="391"/>
      <c r="N12" s="392"/>
      <c r="O12" s="655"/>
      <c r="P12" s="655"/>
      <c r="Q12" s="655"/>
      <c r="R12" s="656"/>
    </row>
    <row r="13" spans="1:31" s="2" customFormat="1" ht="6.95" customHeight="1">
      <c r="B13" s="21"/>
      <c r="C13" s="21"/>
      <c r="D13" s="21"/>
      <c r="E13" s="18"/>
      <c r="F13" s="18"/>
      <c r="G13" s="18"/>
      <c r="H13" s="18"/>
      <c r="I13" s="18"/>
      <c r="K13" s="18"/>
      <c r="L13" s="21"/>
      <c r="M13" s="21"/>
      <c r="N13" s="21"/>
      <c r="O13" s="21"/>
      <c r="P13" s="21"/>
      <c r="Q13" s="21"/>
      <c r="R13" s="21"/>
    </row>
    <row r="14" spans="1:31" s="2" customFormat="1" ht="15.95" customHeight="1">
      <c r="B14" s="109" t="s">
        <v>625</v>
      </c>
      <c r="C14" s="657"/>
      <c r="D14" s="658"/>
      <c r="E14" s="658"/>
      <c r="F14" s="659"/>
      <c r="G14" s="107" t="s">
        <v>340</v>
      </c>
      <c r="H14" s="107"/>
      <c r="I14" s="107"/>
      <c r="K14" s="107" t="s">
        <v>333</v>
      </c>
      <c r="M14" s="388"/>
      <c r="N14" s="389"/>
      <c r="O14" s="660" t="str">
        <f>IF($C$6="","",Datenquelle!G69)</f>
        <v/>
      </c>
      <c r="P14" s="660"/>
      <c r="Q14" s="660"/>
      <c r="R14" s="661"/>
    </row>
    <row r="15" spans="1:31" ht="6.95" customHeight="1">
      <c r="B15" s="21"/>
      <c r="C15" s="21"/>
      <c r="D15" s="21"/>
      <c r="E15" s="21"/>
      <c r="F15" s="21"/>
      <c r="G15" s="21"/>
      <c r="H15" s="21"/>
      <c r="I15" s="21"/>
      <c r="K15" s="21"/>
      <c r="L15" s="21"/>
      <c r="M15" s="21"/>
      <c r="N15" s="21"/>
      <c r="O15" s="21"/>
      <c r="P15" s="21"/>
      <c r="Q15" s="21"/>
      <c r="R15" s="21"/>
    </row>
    <row r="16" spans="1:31" s="2" customFormat="1" ht="15.75" customHeight="1">
      <c r="B16" s="109" t="s">
        <v>242</v>
      </c>
      <c r="C16" s="646"/>
      <c r="D16" s="647"/>
      <c r="E16" s="647"/>
      <c r="F16" s="648"/>
      <c r="G16" s="11" t="s">
        <v>339</v>
      </c>
      <c r="H16" s="11"/>
      <c r="I16" s="11"/>
      <c r="K16" s="11" t="s">
        <v>341</v>
      </c>
      <c r="M16" s="107"/>
      <c r="N16" s="390"/>
      <c r="O16" s="662">
        <v>2025</v>
      </c>
      <c r="P16" s="663"/>
      <c r="Q16" s="663"/>
      <c r="R16" s="664"/>
      <c r="V16" s="665"/>
      <c r="W16" s="665"/>
      <c r="X16" s="665"/>
      <c r="Y16" s="665"/>
      <c r="Z16" s="665"/>
      <c r="AA16" s="665"/>
      <c r="AB16" s="665"/>
      <c r="AC16" s="665"/>
      <c r="AD16" s="665"/>
      <c r="AE16" s="665"/>
    </row>
    <row r="17" spans="1:22" s="2" customFormat="1" ht="4.5" customHeight="1">
      <c r="B17" s="107"/>
      <c r="C17" s="107"/>
      <c r="D17" s="107"/>
      <c r="E17" s="107"/>
      <c r="F17" s="107"/>
      <c r="G17" s="107"/>
      <c r="H17" s="107"/>
      <c r="I17" s="401"/>
      <c r="J17" s="401"/>
      <c r="K17" s="401"/>
      <c r="L17" s="401"/>
      <c r="M17" s="401"/>
      <c r="N17" s="401"/>
      <c r="O17" s="401"/>
      <c r="P17" s="401"/>
      <c r="Q17" s="401"/>
      <c r="R17" s="401"/>
    </row>
    <row r="18" spans="1:22" s="2" customFormat="1" ht="9" customHeight="1">
      <c r="B18" s="107"/>
      <c r="C18" s="107"/>
      <c r="D18" s="107"/>
      <c r="E18" s="107"/>
      <c r="F18" s="107"/>
      <c r="G18" s="107"/>
      <c r="H18" s="107"/>
      <c r="I18" s="406"/>
      <c r="J18" s="406"/>
      <c r="K18" s="406"/>
      <c r="L18" s="406"/>
      <c r="M18" s="406"/>
      <c r="N18" s="406"/>
      <c r="O18" s="406"/>
      <c r="P18" s="406"/>
      <c r="Q18" s="406"/>
      <c r="R18" s="406"/>
    </row>
    <row r="19" spans="1:22" s="2" customFormat="1" ht="4.5" customHeight="1">
      <c r="B19" s="107"/>
      <c r="C19" s="107"/>
      <c r="D19" s="21"/>
      <c r="E19" s="21"/>
      <c r="F19" s="11"/>
      <c r="G19" s="11"/>
      <c r="H19" s="21"/>
      <c r="I19" s="108"/>
      <c r="J19" s="108"/>
      <c r="K19" s="21"/>
      <c r="L19" s="21"/>
      <c r="M19" s="21"/>
      <c r="N19" s="21"/>
      <c r="O19" s="21"/>
      <c r="P19" s="21"/>
      <c r="Q19" s="21"/>
      <c r="R19" s="21"/>
    </row>
    <row r="20" spans="1:22" s="2" customFormat="1" ht="18.95" customHeight="1">
      <c r="B20" s="666" t="s">
        <v>241</v>
      </c>
      <c r="C20" s="666"/>
      <c r="D20" s="666"/>
      <c r="E20" s="666"/>
      <c r="F20" s="666"/>
      <c r="G20" s="663" t="s">
        <v>596</v>
      </c>
      <c r="H20" s="663"/>
      <c r="I20" s="663"/>
      <c r="J20" s="663"/>
      <c r="K20" s="663"/>
      <c r="L20" s="663"/>
      <c r="M20" s="663"/>
      <c r="N20" s="663"/>
      <c r="O20" s="663"/>
      <c r="P20" s="663"/>
      <c r="Q20" s="663"/>
      <c r="R20" s="664"/>
    </row>
    <row r="21" spans="1:22" s="2" customFormat="1" ht="24.95" customHeight="1">
      <c r="B21" s="666" t="str">
        <f>IF($C$6="","",Datenquelle!F69)</f>
        <v/>
      </c>
      <c r="C21" s="666"/>
      <c r="D21" s="666"/>
      <c r="E21" s="666"/>
      <c r="F21" s="666"/>
      <c r="G21" s="667"/>
      <c r="H21" s="668"/>
      <c r="I21" s="668"/>
      <c r="J21" s="668"/>
      <c r="K21" s="668"/>
      <c r="L21" s="668"/>
      <c r="M21" s="668"/>
      <c r="N21" s="668"/>
      <c r="O21" s="668"/>
      <c r="P21" s="668"/>
      <c r="Q21" s="668"/>
      <c r="R21" s="669"/>
    </row>
    <row r="22" spans="1:22" s="2" customFormat="1" ht="12" customHeight="1">
      <c r="B22" s="18"/>
      <c r="C22" s="18"/>
      <c r="D22" s="18"/>
      <c r="E22" s="18"/>
      <c r="F22" s="18"/>
      <c r="G22" s="21"/>
      <c r="H22" s="21"/>
      <c r="I22" s="21"/>
      <c r="J22" s="21"/>
      <c r="K22" s="18"/>
      <c r="L22" s="21"/>
      <c r="M22" s="21"/>
      <c r="N22" s="21"/>
      <c r="O22" s="21"/>
      <c r="P22" s="21"/>
      <c r="Q22" s="21"/>
      <c r="R22" s="21"/>
    </row>
    <row r="23" spans="1:22" s="2" customFormat="1" ht="18.95" customHeight="1">
      <c r="B23" s="603" t="s">
        <v>342</v>
      </c>
      <c r="C23" s="603"/>
      <c r="D23" s="603"/>
      <c r="E23" s="603"/>
      <c r="F23" s="603"/>
      <c r="G23" s="604" t="s">
        <v>21</v>
      </c>
      <c r="H23" s="605"/>
      <c r="I23" s="605"/>
      <c r="J23" s="605"/>
      <c r="K23" s="605"/>
      <c r="L23" s="605"/>
      <c r="M23" s="605"/>
      <c r="N23" s="605"/>
      <c r="O23" s="605"/>
      <c r="P23" s="605"/>
      <c r="Q23" s="605"/>
      <c r="R23" s="606"/>
    </row>
    <row r="24" spans="1:22" s="2" customFormat="1" ht="24.95" customHeight="1">
      <c r="B24" s="607" t="s">
        <v>266</v>
      </c>
      <c r="C24" s="607"/>
      <c r="D24" s="607"/>
      <c r="E24" s="607"/>
      <c r="F24" s="607"/>
      <c r="G24" s="608"/>
      <c r="H24" s="609"/>
      <c r="I24" s="609"/>
      <c r="J24" s="609"/>
      <c r="K24" s="609"/>
      <c r="L24" s="609"/>
      <c r="M24" s="609"/>
      <c r="N24" s="609"/>
      <c r="O24" s="609"/>
      <c r="P24" s="609"/>
      <c r="Q24" s="609"/>
      <c r="R24" s="610"/>
      <c r="U24" s="393"/>
    </row>
    <row r="25" spans="1:22" s="2" customFormat="1" ht="16.5" customHeight="1">
      <c r="H25" s="3"/>
    </row>
    <row r="26" spans="1:22" s="2" customFormat="1" ht="11.25" customHeight="1">
      <c r="B26" s="612"/>
      <c r="C26" s="613"/>
      <c r="D26" s="613"/>
      <c r="E26" s="613"/>
      <c r="F26" s="613"/>
      <c r="G26" s="613"/>
      <c r="H26" s="613"/>
      <c r="I26" s="613"/>
      <c r="J26" s="613"/>
      <c r="K26" s="613"/>
      <c r="L26" s="613"/>
      <c r="M26" s="613"/>
      <c r="N26" s="613"/>
      <c r="O26" s="613"/>
      <c r="P26" s="613"/>
      <c r="Q26" s="613"/>
      <c r="R26" s="613"/>
    </row>
    <row r="27" spans="1:22" s="2" customFormat="1" ht="15" customHeight="1">
      <c r="B27" s="617" t="s">
        <v>773</v>
      </c>
      <c r="C27" s="618"/>
      <c r="D27" s="614" t="s">
        <v>387</v>
      </c>
      <c r="E27" s="615"/>
      <c r="F27" s="615"/>
      <c r="G27" s="615"/>
      <c r="H27" s="615"/>
      <c r="I27" s="615"/>
      <c r="J27" s="615"/>
      <c r="K27" s="615"/>
      <c r="L27" s="615"/>
      <c r="M27" s="615"/>
      <c r="N27" s="615"/>
      <c r="O27" s="616"/>
      <c r="P27" s="624" t="s">
        <v>456</v>
      </c>
      <c r="Q27" s="624" t="s">
        <v>410</v>
      </c>
      <c r="R27" s="625" t="s">
        <v>16</v>
      </c>
    </row>
    <row r="28" spans="1:22" s="2" customFormat="1" ht="15" customHeight="1">
      <c r="A28" s="7"/>
      <c r="B28" s="619"/>
      <c r="C28" s="620"/>
      <c r="D28" s="615" t="s">
        <v>408</v>
      </c>
      <c r="E28" s="615"/>
      <c r="F28" s="615"/>
      <c r="G28" s="615"/>
      <c r="H28" s="615"/>
      <c r="I28" s="615"/>
      <c r="J28" s="615"/>
      <c r="K28" s="615"/>
      <c r="L28" s="615"/>
      <c r="M28" s="615"/>
      <c r="N28" s="623" t="s">
        <v>409</v>
      </c>
      <c r="O28" s="614"/>
      <c r="P28" s="624"/>
      <c r="Q28" s="624"/>
      <c r="R28" s="625"/>
      <c r="S28" s="34"/>
    </row>
    <row r="29" spans="1:22" s="2" customFormat="1" ht="48" customHeight="1">
      <c r="A29" s="7"/>
      <c r="B29" s="621"/>
      <c r="C29" s="622"/>
      <c r="D29" s="413" t="s">
        <v>388</v>
      </c>
      <c r="E29" s="412" t="s">
        <v>389</v>
      </c>
      <c r="F29" s="412" t="s">
        <v>390</v>
      </c>
      <c r="G29" s="411" t="s">
        <v>391</v>
      </c>
      <c r="H29" s="411" t="s">
        <v>392</v>
      </c>
      <c r="I29" s="411" t="s">
        <v>393</v>
      </c>
      <c r="J29" s="411" t="s">
        <v>394</v>
      </c>
      <c r="K29" s="412" t="s">
        <v>395</v>
      </c>
      <c r="L29" s="412" t="s">
        <v>405</v>
      </c>
      <c r="M29" s="412" t="s">
        <v>396</v>
      </c>
      <c r="N29" s="412" t="s">
        <v>406</v>
      </c>
      <c r="O29" s="414" t="s">
        <v>407</v>
      </c>
      <c r="P29" s="624"/>
      <c r="Q29" s="624"/>
      <c r="R29" s="625"/>
      <c r="S29" s="34"/>
    </row>
    <row r="30" spans="1:22" s="2" customFormat="1" ht="30" customHeight="1">
      <c r="A30" s="7"/>
      <c r="B30" s="611" t="s">
        <v>397</v>
      </c>
      <c r="C30" s="611"/>
      <c r="D30" s="474"/>
      <c r="E30" s="484"/>
      <c r="F30" s="484"/>
      <c r="G30" s="484"/>
      <c r="H30" s="484"/>
      <c r="I30" s="484"/>
      <c r="J30" s="474"/>
      <c r="K30" s="474"/>
      <c r="L30" s="474"/>
      <c r="M30" s="474"/>
      <c r="N30" s="474"/>
      <c r="O30" s="474"/>
      <c r="P30" s="474"/>
      <c r="Q30" s="474"/>
      <c r="R30" s="40">
        <f t="shared" ref="R30:R36" si="0">IF(AND(D30="",E30="",F30="",G30="",H30="",I30="",J30="",K30="",L30="",M30="",O30="",P30="",Q30=""),0,SUM(D30:Q30))</f>
        <v>0</v>
      </c>
      <c r="V30" s="2" t="s">
        <v>228</v>
      </c>
    </row>
    <row r="31" spans="1:22" s="2" customFormat="1" ht="48.95" customHeight="1">
      <c r="A31" s="7"/>
      <c r="B31" s="611" t="s">
        <v>398</v>
      </c>
      <c r="C31" s="611"/>
      <c r="D31" s="474"/>
      <c r="E31" s="484"/>
      <c r="F31" s="484"/>
      <c r="G31" s="484"/>
      <c r="H31" s="484"/>
      <c r="I31" s="484"/>
      <c r="J31" s="474"/>
      <c r="K31" s="474"/>
      <c r="L31" s="474"/>
      <c r="M31" s="474"/>
      <c r="N31" s="474"/>
      <c r="O31" s="474"/>
      <c r="P31" s="474"/>
      <c r="Q31" s="474"/>
      <c r="R31" s="40">
        <f t="shared" si="0"/>
        <v>0</v>
      </c>
    </row>
    <row r="32" spans="1:22" s="2" customFormat="1" ht="48.95" customHeight="1">
      <c r="A32" s="7"/>
      <c r="B32" s="611" t="s">
        <v>399</v>
      </c>
      <c r="C32" s="611"/>
      <c r="D32" s="474"/>
      <c r="E32" s="484"/>
      <c r="F32" s="484"/>
      <c r="G32" s="484"/>
      <c r="H32" s="484"/>
      <c r="I32" s="484"/>
      <c r="J32" s="474"/>
      <c r="K32" s="474"/>
      <c r="L32" s="474"/>
      <c r="M32" s="474"/>
      <c r="N32" s="474"/>
      <c r="O32" s="474"/>
      <c r="P32" s="474"/>
      <c r="Q32" s="474"/>
      <c r="R32" s="40">
        <f t="shared" si="0"/>
        <v>0</v>
      </c>
    </row>
    <row r="33" spans="1:21" s="2" customFormat="1" ht="48.95" customHeight="1">
      <c r="A33" s="7"/>
      <c r="B33" s="611" t="s">
        <v>583</v>
      </c>
      <c r="C33" s="611"/>
      <c r="D33" s="474"/>
      <c r="E33" s="484"/>
      <c r="F33" s="484"/>
      <c r="G33" s="484"/>
      <c r="H33" s="484"/>
      <c r="I33" s="484"/>
      <c r="J33" s="474"/>
      <c r="K33" s="474"/>
      <c r="L33" s="474"/>
      <c r="M33" s="474"/>
      <c r="N33" s="474"/>
      <c r="O33" s="474"/>
      <c r="P33" s="474"/>
      <c r="Q33" s="474"/>
      <c r="R33" s="40">
        <f t="shared" si="0"/>
        <v>0</v>
      </c>
    </row>
    <row r="34" spans="1:21" s="2" customFormat="1" ht="49.5" customHeight="1">
      <c r="A34" s="7"/>
      <c r="B34" s="611" t="s">
        <v>528</v>
      </c>
      <c r="C34" s="611"/>
      <c r="D34" s="474"/>
      <c r="E34" s="484"/>
      <c r="F34" s="484"/>
      <c r="G34" s="484"/>
      <c r="H34" s="484"/>
      <c r="I34" s="484"/>
      <c r="J34" s="474"/>
      <c r="K34" s="474"/>
      <c r="L34" s="474"/>
      <c r="M34" s="474"/>
      <c r="N34" s="474"/>
      <c r="O34" s="474"/>
      <c r="P34" s="474"/>
      <c r="Q34" s="474"/>
      <c r="R34" s="40">
        <f t="shared" si="0"/>
        <v>0</v>
      </c>
    </row>
    <row r="35" spans="1:21" s="2" customFormat="1" ht="60.75" customHeight="1">
      <c r="A35" s="7"/>
      <c r="B35" s="626" t="s">
        <v>400</v>
      </c>
      <c r="C35" s="626"/>
      <c r="D35" s="399"/>
      <c r="E35" s="400"/>
      <c r="F35" s="400"/>
      <c r="G35" s="400"/>
      <c r="H35" s="400"/>
      <c r="I35" s="400"/>
      <c r="J35" s="399"/>
      <c r="K35" s="399"/>
      <c r="L35" s="399"/>
      <c r="M35" s="399"/>
      <c r="N35" s="399"/>
      <c r="O35" s="399"/>
      <c r="P35" s="399"/>
      <c r="Q35" s="399"/>
      <c r="R35" s="405">
        <f t="shared" si="0"/>
        <v>0</v>
      </c>
    </row>
    <row r="36" spans="1:21" s="2" customFormat="1" ht="59.25" customHeight="1">
      <c r="A36" s="7"/>
      <c r="B36" s="626" t="s">
        <v>401</v>
      </c>
      <c r="C36" s="626"/>
      <c r="D36" s="399"/>
      <c r="E36" s="400"/>
      <c r="F36" s="400"/>
      <c r="G36" s="400"/>
      <c r="H36" s="400"/>
      <c r="I36" s="400"/>
      <c r="J36" s="399"/>
      <c r="K36" s="399"/>
      <c r="L36" s="399"/>
      <c r="M36" s="399"/>
      <c r="N36" s="399"/>
      <c r="O36" s="399"/>
      <c r="P36" s="399"/>
      <c r="Q36" s="399"/>
      <c r="R36" s="405">
        <f t="shared" si="0"/>
        <v>0</v>
      </c>
    </row>
    <row r="37" spans="1:21" s="2" customFormat="1" ht="18.75" customHeight="1">
      <c r="B37" s="630" t="s">
        <v>562</v>
      </c>
      <c r="C37" s="630"/>
      <c r="D37" s="404">
        <f>IF(AND(D30="",D32=""),0,SUM(D30,D32))</f>
        <v>0</v>
      </c>
      <c r="E37" s="404">
        <f t="shared" ref="E37:O37" si="1">IF(AND(E30="",E32=""),0,SUM(E30,E32))</f>
        <v>0</v>
      </c>
      <c r="F37" s="404">
        <f t="shared" si="1"/>
        <v>0</v>
      </c>
      <c r="G37" s="404">
        <f t="shared" si="1"/>
        <v>0</v>
      </c>
      <c r="H37" s="404">
        <f t="shared" si="1"/>
        <v>0</v>
      </c>
      <c r="I37" s="404">
        <f t="shared" si="1"/>
        <v>0</v>
      </c>
      <c r="J37" s="404">
        <f t="shared" si="1"/>
        <v>0</v>
      </c>
      <c r="K37" s="404">
        <f t="shared" si="1"/>
        <v>0</v>
      </c>
      <c r="L37" s="404">
        <f>IF(AND(L30="",L32=""),0,SUM(L30,L32))</f>
        <v>0</v>
      </c>
      <c r="M37" s="404">
        <f t="shared" si="1"/>
        <v>0</v>
      </c>
      <c r="N37" s="404">
        <f t="shared" ref="N37" si="2">IF(AND(N30="",N32=""),0,SUM(N30,N32))</f>
        <v>0</v>
      </c>
      <c r="O37" s="404">
        <f t="shared" si="1"/>
        <v>0</v>
      </c>
      <c r="P37" s="404">
        <f>IF(AND(P30="",P32=""),0,SUM(P30,P32))</f>
        <v>0</v>
      </c>
      <c r="Q37" s="404">
        <f>IF(AND(Q30="",Q32=""),0,SUM(Q30,Q32))</f>
        <v>0</v>
      </c>
      <c r="R37" s="40">
        <f>IF(AND(D37="",E37="",F37="",G37="",H37="",I37="",J37="",K37="",M37="",N37="",O37="",P37="",Q37=""),0,SUM(D37:Q37))</f>
        <v>0</v>
      </c>
    </row>
    <row r="38" spans="1:21" s="2" customFormat="1" ht="18.75" customHeight="1">
      <c r="B38" s="630" t="s">
        <v>563</v>
      </c>
      <c r="C38" s="631"/>
      <c r="D38" s="404">
        <f>IF(AND(D30="",D32="",D34=""),0,SUM(D30,D32,D34))</f>
        <v>0</v>
      </c>
      <c r="E38" s="404">
        <f t="shared" ref="E38:Q38" si="3">IF(AND(E30="",E32="",E34=""),0,SUM(E30,E32,E34))</f>
        <v>0</v>
      </c>
      <c r="F38" s="404">
        <f t="shared" si="3"/>
        <v>0</v>
      </c>
      <c r="G38" s="404">
        <f t="shared" si="3"/>
        <v>0</v>
      </c>
      <c r="H38" s="404">
        <f t="shared" si="3"/>
        <v>0</v>
      </c>
      <c r="I38" s="404">
        <f t="shared" si="3"/>
        <v>0</v>
      </c>
      <c r="J38" s="404">
        <f t="shared" si="3"/>
        <v>0</v>
      </c>
      <c r="K38" s="404">
        <f t="shared" si="3"/>
        <v>0</v>
      </c>
      <c r="L38" s="404">
        <f>IF(AND(L30="",L32="",L34=""),0,SUM(L30,L32,L34))</f>
        <v>0</v>
      </c>
      <c r="M38" s="404">
        <f t="shared" si="3"/>
        <v>0</v>
      </c>
      <c r="N38" s="404">
        <f t="shared" ref="N38" si="4">IF(AND(N30="",N32="",N34=""),0,SUM(N30,N32,N34))</f>
        <v>0</v>
      </c>
      <c r="O38" s="404">
        <f t="shared" si="3"/>
        <v>0</v>
      </c>
      <c r="P38" s="404">
        <f t="shared" si="3"/>
        <v>0</v>
      </c>
      <c r="Q38" s="404">
        <f t="shared" si="3"/>
        <v>0</v>
      </c>
      <c r="R38" s="40">
        <f>IF(AND(D38="",E38="",F38="",G38="",H38="",I38="",J38="",K38="",M38="",N38="",O38="",P38="",Q38=""),0,SUM(D38:Q38))</f>
        <v>0</v>
      </c>
    </row>
    <row r="39" spans="1:21" s="2" customFormat="1" ht="26.25" customHeight="1">
      <c r="B39" s="611" t="s">
        <v>564</v>
      </c>
      <c r="C39" s="631"/>
      <c r="D39" s="40">
        <f>IF(AND(D30="",D32="",D34="",D35="",D36=""),0,SUM(D30,D32,D34,D35,D36))</f>
        <v>0</v>
      </c>
      <c r="E39" s="40">
        <f>IF(AND(E30="",E32="",E34="",E35="",E36=""),0,SUM(E30,E32,E34,E35,E36))</f>
        <v>0</v>
      </c>
      <c r="F39" s="40">
        <f t="shared" ref="F39:Q39" si="5">IF(AND(F30="",F32="",F34="",F35="",F36=""),0,SUM(F30,F32,F34,F35,F36))</f>
        <v>0</v>
      </c>
      <c r="G39" s="40">
        <f>IF(AND(G30="",G32="",G34="",G35="",G36=""),0,SUM(G30,G32,G34,G35,G36))</f>
        <v>0</v>
      </c>
      <c r="H39" s="40">
        <f t="shared" si="5"/>
        <v>0</v>
      </c>
      <c r="I39" s="40">
        <f t="shared" si="5"/>
        <v>0</v>
      </c>
      <c r="J39" s="40">
        <f t="shared" si="5"/>
        <v>0</v>
      </c>
      <c r="K39" s="40">
        <f t="shared" si="5"/>
        <v>0</v>
      </c>
      <c r="L39" s="40">
        <f t="shared" si="5"/>
        <v>0</v>
      </c>
      <c r="M39" s="40">
        <f t="shared" si="5"/>
        <v>0</v>
      </c>
      <c r="N39" s="40">
        <f t="shared" ref="N39" si="6">IF(AND(N30="",N32="",N34="",N35="",N36=""),0,SUM(N30,N32,N34,N35,N36))</f>
        <v>0</v>
      </c>
      <c r="O39" s="40">
        <f t="shared" si="5"/>
        <v>0</v>
      </c>
      <c r="P39" s="40">
        <f t="shared" si="5"/>
        <v>0</v>
      </c>
      <c r="Q39" s="40">
        <f t="shared" si="5"/>
        <v>0</v>
      </c>
      <c r="R39" s="40">
        <f>IF(AND(D39="",E39="",F39="",G39="",H39="",I39="",J39="",K39="",M39="",N39="",O39="",P39="",Q39=""),0,SUM(D39:Q39))</f>
        <v>0</v>
      </c>
    </row>
    <row r="40" spans="1:21" s="2" customFormat="1" ht="16.5" customHeight="1">
      <c r="C40" s="105"/>
      <c r="D40" s="105"/>
      <c r="E40" s="105"/>
      <c r="F40" s="105"/>
      <c r="G40" s="105"/>
      <c r="H40" s="105"/>
      <c r="I40" s="105"/>
      <c r="J40" s="105"/>
      <c r="K40" s="105"/>
      <c r="L40" s="105"/>
      <c r="M40" s="105"/>
      <c r="N40" s="105"/>
      <c r="O40" s="105"/>
      <c r="P40" s="105"/>
      <c r="Q40" s="105"/>
      <c r="R40" s="201"/>
    </row>
    <row r="41" spans="1:21" s="2" customFormat="1" ht="23.25" customHeight="1">
      <c r="B41" s="105"/>
      <c r="C41" s="105"/>
      <c r="D41" s="639" t="s">
        <v>941</v>
      </c>
      <c r="E41" s="640"/>
      <c r="F41" s="641"/>
      <c r="G41" s="105"/>
      <c r="H41" s="105"/>
      <c r="I41" s="398"/>
      <c r="J41" s="105"/>
      <c r="K41" s="105"/>
      <c r="L41" s="105"/>
      <c r="M41" s="105"/>
      <c r="N41" s="105"/>
      <c r="O41" s="105"/>
      <c r="P41" s="105"/>
      <c r="Q41" s="105"/>
      <c r="R41" s="201"/>
    </row>
    <row r="42" spans="1:21" s="2" customFormat="1" ht="24" customHeight="1">
      <c r="B42" s="632" t="s">
        <v>147</v>
      </c>
      <c r="C42" s="643"/>
      <c r="D42" s="635"/>
      <c r="E42" s="635"/>
      <c r="F42" s="635"/>
      <c r="G42" s="398"/>
      <c r="H42" s="398"/>
      <c r="J42" s="398"/>
      <c r="K42" s="398"/>
      <c r="L42" s="398"/>
      <c r="M42" s="398"/>
      <c r="N42" s="398"/>
      <c r="O42" s="398"/>
      <c r="P42" s="398"/>
      <c r="Q42" s="398"/>
    </row>
    <row r="43" spans="1:21" s="2" customFormat="1" ht="36.75" customHeight="1">
      <c r="B43" s="632" t="s">
        <v>524</v>
      </c>
      <c r="C43" s="632"/>
      <c r="D43" s="635"/>
      <c r="E43" s="635"/>
      <c r="F43" s="635"/>
      <c r="G43" s="398"/>
      <c r="H43" s="398"/>
      <c r="I43" s="398"/>
      <c r="J43" s="398"/>
      <c r="K43" s="398"/>
      <c r="L43" s="398"/>
      <c r="M43" s="398"/>
      <c r="N43" s="398"/>
      <c r="O43" s="398"/>
      <c r="P43" s="398"/>
      <c r="Q43" s="398"/>
    </row>
    <row r="44" spans="1:21" s="2" customFormat="1" ht="23.25" customHeight="1" thickBot="1">
      <c r="B44" s="105"/>
      <c r="C44" s="105"/>
      <c r="D44" s="201"/>
      <c r="E44" s="201"/>
      <c r="F44" s="398"/>
      <c r="G44" s="398"/>
      <c r="H44" s="398"/>
      <c r="I44" s="398"/>
      <c r="J44" s="398"/>
      <c r="K44" s="398"/>
      <c r="L44" s="398"/>
      <c r="M44" s="398"/>
      <c r="N44" s="398"/>
      <c r="O44" s="398"/>
      <c r="P44" s="398"/>
      <c r="Q44" s="398"/>
    </row>
    <row r="45" spans="1:21" s="2" customFormat="1" ht="27.95" customHeight="1" thickBot="1">
      <c r="B45" s="633" t="s">
        <v>123</v>
      </c>
      <c r="C45" s="634"/>
      <c r="D45" s="636">
        <f>IF(AND(R37="",D42="",D43=""),0,SUM(R37,D42,D43))</f>
        <v>0</v>
      </c>
      <c r="E45" s="637"/>
      <c r="F45" s="638"/>
      <c r="G45" s="398"/>
      <c r="H45" s="398"/>
      <c r="I45" s="398"/>
      <c r="J45" s="398"/>
      <c r="K45" s="398"/>
      <c r="L45" s="398"/>
      <c r="M45" s="398"/>
      <c r="N45" s="398"/>
      <c r="O45" s="398"/>
      <c r="P45" s="398"/>
      <c r="Q45" s="398"/>
    </row>
    <row r="46" spans="1:21" s="2" customFormat="1" ht="10.5" customHeight="1">
      <c r="B46" s="105"/>
      <c r="C46" s="105"/>
      <c r="D46" s="105"/>
      <c r="E46" s="105"/>
      <c r="F46" s="105"/>
      <c r="G46" s="105"/>
      <c r="H46" s="105"/>
      <c r="I46" s="105"/>
      <c r="J46" s="105"/>
      <c r="K46" s="105"/>
      <c r="L46" s="105"/>
      <c r="M46" s="105"/>
      <c r="N46" s="105"/>
      <c r="O46" s="105"/>
      <c r="P46" s="105"/>
      <c r="Q46" s="105"/>
    </row>
    <row r="47" spans="1:21" s="2" customFormat="1" ht="24" customHeight="1">
      <c r="B47" s="644" t="s">
        <v>772</v>
      </c>
      <c r="C47" s="644"/>
      <c r="D47" s="644"/>
      <c r="E47" s="644"/>
      <c r="F47" s="644"/>
      <c r="G47" s="644"/>
      <c r="H47" s="644"/>
      <c r="I47" s="644"/>
      <c r="J47" s="644"/>
      <c r="K47" s="644"/>
      <c r="L47" s="644"/>
      <c r="M47" s="644"/>
      <c r="N47" s="644"/>
      <c r="O47" s="644"/>
      <c r="P47" s="644"/>
      <c r="Q47" s="644"/>
      <c r="R47" s="644"/>
    </row>
    <row r="48" spans="1:21" ht="19.5" customHeight="1">
      <c r="A48" s="2"/>
      <c r="B48" s="410" t="s">
        <v>411</v>
      </c>
      <c r="C48"/>
      <c r="D48"/>
      <c r="E48"/>
      <c r="F48"/>
      <c r="G48"/>
      <c r="H48"/>
      <c r="I48"/>
      <c r="J48"/>
      <c r="K48"/>
      <c r="L48"/>
      <c r="M48"/>
      <c r="N48"/>
      <c r="O48"/>
      <c r="P48"/>
      <c r="Q48"/>
      <c r="R48"/>
      <c r="S48" s="2"/>
      <c r="T48" s="2"/>
      <c r="U48" s="2"/>
    </row>
    <row r="49" spans="1:25" ht="19.5" customHeight="1">
      <c r="A49" s="2"/>
      <c r="B49" s="419" t="s">
        <v>412</v>
      </c>
      <c r="C49" s="418"/>
      <c r="D49" s="418"/>
      <c r="E49" s="418"/>
      <c r="F49" s="418"/>
      <c r="G49" s="418"/>
      <c r="H49" s="418"/>
      <c r="I49" s="418"/>
      <c r="J49" s="418"/>
      <c r="K49" s="418"/>
      <c r="L49" s="418"/>
      <c r="M49" s="418"/>
      <c r="N49" s="418"/>
      <c r="O49" s="418"/>
      <c r="P49" s="418"/>
      <c r="Q49" s="418"/>
      <c r="R49" s="418"/>
      <c r="S49" s="2"/>
      <c r="T49" s="2"/>
      <c r="U49" s="2"/>
    </row>
    <row r="50" spans="1:25" ht="216" customHeight="1">
      <c r="B50" s="419"/>
      <c r="C50" s="418"/>
      <c r="D50" s="418"/>
      <c r="E50" s="418"/>
      <c r="F50" s="418"/>
      <c r="G50" s="418"/>
      <c r="H50" s="418"/>
      <c r="I50" s="418"/>
      <c r="J50" s="418"/>
      <c r="K50" s="418"/>
      <c r="L50" s="418"/>
      <c r="M50" s="418"/>
      <c r="N50" s="418"/>
      <c r="O50" s="418"/>
      <c r="P50" s="418"/>
      <c r="Q50" s="418"/>
      <c r="R50" s="418"/>
      <c r="S50" s="2"/>
      <c r="T50" s="2"/>
      <c r="U50" s="2"/>
    </row>
    <row r="51" spans="1:25" ht="56.25" customHeight="1">
      <c r="B51" s="627" t="s">
        <v>774</v>
      </c>
      <c r="C51" s="627"/>
      <c r="D51" s="627"/>
      <c r="E51" s="627"/>
      <c r="F51" s="627"/>
      <c r="G51" s="627"/>
      <c r="H51" s="627"/>
      <c r="I51" s="627"/>
      <c r="J51" s="627"/>
      <c r="K51" s="627"/>
      <c r="L51" s="627"/>
      <c r="M51" s="627"/>
      <c r="N51" s="627"/>
      <c r="O51" s="627"/>
      <c r="P51" s="627"/>
      <c r="Q51" s="627"/>
      <c r="R51"/>
      <c r="S51" s="2"/>
      <c r="T51" s="2"/>
      <c r="U51" s="2"/>
    </row>
    <row r="52" spans="1:25" ht="15" customHeight="1">
      <c r="B52" s="642" t="s">
        <v>775</v>
      </c>
      <c r="C52" s="642"/>
      <c r="D52" s="642"/>
      <c r="E52" s="642"/>
      <c r="F52" s="642"/>
      <c r="G52" s="642"/>
      <c r="H52" s="642"/>
      <c r="I52" s="642"/>
      <c r="J52" s="642"/>
      <c r="K52" s="642"/>
      <c r="L52" s="642"/>
      <c r="M52" s="642"/>
      <c r="N52" s="642"/>
      <c r="O52" s="642"/>
      <c r="P52" s="642"/>
      <c r="Q52" s="642"/>
      <c r="R52" s="642"/>
      <c r="S52"/>
      <c r="T52"/>
      <c r="U52" s="2"/>
      <c r="Y52" s="6"/>
    </row>
    <row r="53" spans="1:25" ht="19.5" customHeight="1">
      <c r="B53" s="629" t="s">
        <v>454</v>
      </c>
      <c r="C53" s="629"/>
      <c r="D53" s="629"/>
      <c r="E53" s="417" t="s">
        <v>363</v>
      </c>
      <c r="F53" s="415"/>
      <c r="G53" s="415"/>
      <c r="H53" s="415"/>
      <c r="I53" s="415"/>
      <c r="J53" s="415"/>
      <c r="K53" s="415"/>
      <c r="L53" s="415"/>
      <c r="M53" s="415"/>
      <c r="N53" s="415"/>
      <c r="O53" s="415"/>
      <c r="P53" s="415"/>
      <c r="Q53" s="415"/>
      <c r="R53" s="415"/>
      <c r="S53"/>
      <c r="T53"/>
      <c r="U53" s="2"/>
    </row>
    <row r="54" spans="1:25" ht="19.5" customHeight="1">
      <c r="B54" s="628" t="s">
        <v>455</v>
      </c>
      <c r="C54" s="628"/>
      <c r="D54" s="628"/>
      <c r="E54" s="628"/>
      <c r="F54" s="628"/>
      <c r="G54" s="628"/>
      <c r="H54" s="628"/>
      <c r="I54" s="628"/>
      <c r="J54" s="628"/>
      <c r="K54" s="628"/>
      <c r="L54" s="628"/>
      <c r="M54" s="628"/>
      <c r="N54" s="628"/>
      <c r="O54" s="628"/>
      <c r="P54" s="628"/>
      <c r="Q54" s="628"/>
      <c r="R54" s="628"/>
      <c r="S54" s="416"/>
      <c r="T54" s="416"/>
      <c r="U54" s="99"/>
    </row>
    <row r="55" spans="1:25" ht="77.25" customHeight="1">
      <c r="B55" s="627" t="s">
        <v>627</v>
      </c>
      <c r="C55" s="627"/>
      <c r="D55" s="627"/>
      <c r="E55" s="627"/>
      <c r="F55" s="627"/>
      <c r="G55" s="627"/>
      <c r="H55" s="627"/>
      <c r="I55" s="627"/>
      <c r="J55" s="627"/>
      <c r="K55" s="627"/>
      <c r="L55" s="627"/>
      <c r="M55" s="627"/>
      <c r="N55" s="627"/>
      <c r="O55" s="627"/>
      <c r="P55" s="627"/>
      <c r="Q55" s="627"/>
      <c r="R55" s="627"/>
      <c r="S55"/>
      <c r="T55"/>
      <c r="U55"/>
    </row>
    <row r="56" spans="1:25" ht="19.5" customHeight="1">
      <c r="B56" s="130"/>
      <c r="C56" s="130"/>
      <c r="D56" s="130"/>
      <c r="E56" s="130"/>
      <c r="F56" s="130"/>
      <c r="G56" s="130"/>
      <c r="H56" s="130"/>
      <c r="I56" s="130"/>
      <c r="J56" s="130"/>
      <c r="K56" s="130"/>
      <c r="L56" s="130"/>
      <c r="M56" s="130"/>
      <c r="N56" s="130"/>
      <c r="O56" s="130"/>
      <c r="P56" s="130"/>
      <c r="Q56" s="130"/>
      <c r="R56" s="130"/>
    </row>
    <row r="57" spans="1:25" ht="19.5" customHeight="1">
      <c r="B57" s="130"/>
      <c r="C57" s="130"/>
      <c r="D57" s="130"/>
      <c r="E57" s="130"/>
      <c r="F57" s="130"/>
      <c r="G57" s="130"/>
      <c r="H57" s="130"/>
      <c r="I57" s="130"/>
      <c r="J57" s="130"/>
      <c r="K57" s="130"/>
      <c r="L57" s="130"/>
      <c r="M57" s="130"/>
      <c r="N57" s="130"/>
      <c r="O57" s="130"/>
      <c r="P57" s="130"/>
      <c r="Q57" s="130"/>
      <c r="R57" s="130"/>
    </row>
    <row r="58" spans="1:25" ht="19.5" customHeight="1">
      <c r="B58" s="130"/>
      <c r="C58" s="130"/>
      <c r="D58" s="130"/>
      <c r="E58" s="130"/>
      <c r="F58" s="130"/>
      <c r="G58" s="130"/>
      <c r="H58" s="130"/>
      <c r="I58" s="130"/>
      <c r="J58" s="130"/>
      <c r="K58" s="130"/>
      <c r="L58" s="130"/>
      <c r="M58" s="130"/>
      <c r="N58" s="130"/>
      <c r="O58" s="130"/>
      <c r="P58" s="130"/>
      <c r="Q58" s="130"/>
      <c r="R58" s="130"/>
    </row>
    <row r="59" spans="1:25" ht="19.5" customHeight="1">
      <c r="B59" s="130"/>
      <c r="C59" s="130"/>
      <c r="D59" s="130"/>
      <c r="E59" s="130"/>
      <c r="F59" s="130"/>
      <c r="G59" s="130"/>
      <c r="H59" s="130"/>
      <c r="I59" s="130"/>
      <c r="J59" s="130"/>
      <c r="K59" s="130"/>
      <c r="L59" s="130"/>
      <c r="M59" s="130"/>
      <c r="N59" s="130"/>
      <c r="O59" s="130"/>
      <c r="P59" s="130"/>
      <c r="Q59" s="130"/>
      <c r="R59" s="130"/>
    </row>
    <row r="60" spans="1:25" ht="19.5" customHeight="1">
      <c r="B60" s="130"/>
      <c r="C60" s="130"/>
      <c r="D60" s="130"/>
      <c r="E60" s="130"/>
      <c r="F60" s="130"/>
      <c r="G60" s="130"/>
      <c r="H60" s="130"/>
      <c r="I60" s="130"/>
      <c r="J60" s="130"/>
      <c r="K60" s="130"/>
      <c r="L60" s="130"/>
      <c r="M60" s="130"/>
      <c r="N60" s="130"/>
      <c r="O60" s="130"/>
      <c r="P60" s="130"/>
      <c r="Q60" s="130"/>
      <c r="R60" s="130"/>
    </row>
    <row r="61" spans="1:25" ht="42.75" customHeight="1">
      <c r="B61" s="130"/>
      <c r="C61" s="130"/>
      <c r="D61" s="130"/>
      <c r="E61" s="130"/>
      <c r="F61" s="130"/>
      <c r="G61" s="130"/>
      <c r="H61" s="130"/>
      <c r="I61" s="130"/>
      <c r="J61" s="130"/>
      <c r="K61" s="130"/>
      <c r="L61" s="130"/>
      <c r="M61" s="130"/>
      <c r="N61" s="130"/>
      <c r="O61" s="130"/>
      <c r="P61" s="130"/>
      <c r="Q61" s="130"/>
      <c r="R61" s="130"/>
    </row>
  </sheetData>
  <sheetProtection algorithmName="SHA-512" hashValue="vucfN9XNFiCLgkCgMwSQa3aW1dOjXRfVlTO1T7xN3Q4ejg1YuNf/vAgIielCp827I3wqn6rncu8bhmeCeQgi6w==" saltValue="QHODFZc0T1a6oaBhyhmX0w==" spinCount="100000" sheet="1" objects="1" scenario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50">
    <mergeCell ref="V16:AE16"/>
    <mergeCell ref="B20:F20"/>
    <mergeCell ref="G20:R20"/>
    <mergeCell ref="B21:F21"/>
    <mergeCell ref="G21:R21"/>
    <mergeCell ref="K6:R6"/>
    <mergeCell ref="C16:F16"/>
    <mergeCell ref="C6:F6"/>
    <mergeCell ref="C8:R8"/>
    <mergeCell ref="C10:R10"/>
    <mergeCell ref="O12:R12"/>
    <mergeCell ref="C14:F14"/>
    <mergeCell ref="C12:F12"/>
    <mergeCell ref="O14:R14"/>
    <mergeCell ref="O16:R16"/>
    <mergeCell ref="B55:R55"/>
    <mergeCell ref="B54:R54"/>
    <mergeCell ref="B53:D53"/>
    <mergeCell ref="B51:Q51"/>
    <mergeCell ref="B37:C37"/>
    <mergeCell ref="B38:C38"/>
    <mergeCell ref="B39:C39"/>
    <mergeCell ref="B43:C43"/>
    <mergeCell ref="B45:C45"/>
    <mergeCell ref="D43:F43"/>
    <mergeCell ref="D45:F45"/>
    <mergeCell ref="D41:F41"/>
    <mergeCell ref="D42:F42"/>
    <mergeCell ref="B52:R52"/>
    <mergeCell ref="B42:C42"/>
    <mergeCell ref="B47:R47"/>
    <mergeCell ref="B34:C34"/>
    <mergeCell ref="B35:C35"/>
    <mergeCell ref="B36:C36"/>
    <mergeCell ref="B30:C30"/>
    <mergeCell ref="B31:C31"/>
    <mergeCell ref="B32:C32"/>
    <mergeCell ref="B23:F23"/>
    <mergeCell ref="G23:R23"/>
    <mergeCell ref="B24:F24"/>
    <mergeCell ref="G24:R24"/>
    <mergeCell ref="B33:C33"/>
    <mergeCell ref="B26:R26"/>
    <mergeCell ref="D27:O27"/>
    <mergeCell ref="B27:C29"/>
    <mergeCell ref="D28:M28"/>
    <mergeCell ref="N28:O28"/>
    <mergeCell ref="P27:P29"/>
    <mergeCell ref="Q27:Q29"/>
    <mergeCell ref="R27:R29"/>
  </mergeCells>
  <phoneticPr fontId="41" type="noConversion"/>
  <conditionalFormatting sqref="C6 O12 C16 D42:D43">
    <cfRule type="expression" dxfId="149" priority="15">
      <formula>LEN(TRIM(C6))=0</formula>
    </cfRule>
  </conditionalFormatting>
  <conditionalFormatting sqref="C12">
    <cfRule type="expression" dxfId="148" priority="4">
      <formula>LEN(TRIM(C12))=0</formula>
    </cfRule>
  </conditionalFormatting>
  <conditionalFormatting sqref="C14">
    <cfRule type="expression" dxfId="147" priority="2">
      <formula>LEN(TRIM(C14))=0</formula>
    </cfRule>
  </conditionalFormatting>
  <conditionalFormatting sqref="C12:F12">
    <cfRule type="expression" dxfId="146" priority="3">
      <formula>IF(OR($B$21="Österreich",$B$21="Schweiz",$B$21="Italien",$B$21="Luxemburg",$B$21="Polen",$B$21="Rumänien",$B$21="China",$B$21="Russland"),TRUE,FALSE)</formula>
    </cfRule>
  </conditionalFormatting>
  <conditionalFormatting sqref="C14:F14">
    <cfRule type="expression" dxfId="145" priority="1">
      <formula>IF(OR($B$21="Österreich",$B$21="Schweiz",$B$21="Italien",$B$21="Luxemburg",$B$21="Polen",$B$21="Rumänien",$B$21="China",$B$21="Russland"),TRUE,FALSE)</formula>
    </cfRule>
  </conditionalFormatting>
  <conditionalFormatting sqref="D30:Q34">
    <cfRule type="expression" dxfId="144" priority="12">
      <formula>LEN(TRIM(D30))=0</formula>
    </cfRule>
  </conditionalFormatting>
  <conditionalFormatting sqref="G21">
    <cfRule type="expression" dxfId="143" priority="7">
      <formula>LEN(TRIM(G21))=0</formula>
    </cfRule>
  </conditionalFormatting>
  <conditionalFormatting sqref="G24">
    <cfRule type="expression" dxfId="142" priority="6">
      <formula>LEN(TRIM(G24))=0</formula>
    </cfRule>
  </conditionalFormatting>
  <dataValidations xWindow="315" yWindow="383" count="13">
    <dataValidation allowBlank="1" showInputMessage="1" showErrorMessage="1" errorTitle="Eingabefehler" sqref="O16" xr:uid="{00000000-0002-0000-0000-000000000000}"/>
    <dataValidation type="list" allowBlank="1" showInputMessage="1" showErrorMessage="1" errorTitle="Hinweis" error="Auswahl treffen über Dropdown-Liste." sqref="C6" xr:uid="{00000000-0002-0000-0000-000001000000}">
      <formula1>ZentrumRegNr</formula1>
    </dataValidation>
    <dataValidation type="date" errorStyle="information" allowBlank="1" showInputMessage="1" showErrorMessage="1" errorTitle="Kennzahlenjahr" error="Es können nur Kennzahlenjahre von 2012 bis 2014 eingetragen werden." sqref="I19:J19" xr:uid="{00000000-0002-0000-0000-000002000000}">
      <formula1>2010</formula1>
      <formula2>2012</formula2>
    </dataValidation>
    <dataValidation allowBlank="1" showInputMessage="1" showErrorMessage="1" errorTitle="Hinweis" error="Auswahl treffen über Dropdown-Liste." sqref="I18:R18" xr:uid="{00000000-0002-0000-0000-000003000000}"/>
    <dataValidation type="whole" allowBlank="1" showInputMessage="1" showErrorMessage="1" errorTitle="Eingabefehler" error="Ganze Zahl zwischen 0 und 5000 eingeben." sqref="R40:R41 D42:D44 P34:P36 D30 D34:D36 E30 E34:E36 F30 F34:F36 G30 G34:G36 H30 H34:H36 I30 I34:I36 J30 J34:J36 K30 K34:K36 L30 L34:L36 M30 M34:M36 N30 N34:N36 O30 O34:O36 P30 Q30 D32 E32 F32 G32 H32 I32 J32 K32 L32 M32 N32 O32 P32 Q32 Q34:Q36" xr:uid="{00000000-0002-0000-0000-000004000000}">
      <formula1>0</formula1>
      <formula2>5000</formula2>
    </dataValidation>
    <dataValidation type="date" allowBlank="1" showErrorMessage="1" errorTitle="Eingabefehler" error="Format: tt.mm.jjjj_x000a__x000a_Zeitraum zwischen 01.10.2025 - 31.01.2027 angeben." sqref="O12:R12" xr:uid="{00000000-0002-0000-0000-000005000000}">
      <formula1>45931</formula1>
      <formula2>46418</formula2>
    </dataValidation>
    <dataValidation type="textLength" allowBlank="1" showErrorMessage="1" errorTitle="Eingabefehler" error="Nur Texteingabe bis 100 Zeichen möglich." prompt="Name, Vorname" sqref="C16:F16" xr:uid="{00000000-0002-0000-0000-000006000000}">
      <formula1>0</formula1>
      <formula2>100</formula2>
    </dataValidation>
    <dataValidation type="date" allowBlank="1" showInputMessage="1" showErrorMessage="1" errorTitle="Eingabefehler" error="Format: dd.mm.jjjj_x000a__x000a_Zeitraum zwischen 01.09.2014 - 01.01.2016 angeben." sqref="M12:N12" xr:uid="{00000000-0002-0000-0000-000007000000}">
      <formula1>41883</formula1>
      <formula2>42370</formula2>
    </dataValidation>
    <dataValidation type="whole" operator="greaterThanOrEqual" allowBlank="1" showInputMessage="1" showErrorMessage="1" errorTitle="Eingabefehler" error="Die Angabe ist unplausibel. In 5.a) werden die Pat. erfasst, in 5.b) die Anzahl der Fälle bei Primärerkrankung. Die Werte bei 5.b) müssen daher mindestens genauso groß sein, wie die Angaben in 5.a)._x000a_" sqref="I31:Q31 D31:G31" xr:uid="{00000000-0002-0000-0000-000008000000}">
      <formula1>D30</formula1>
    </dataValidation>
    <dataValidation type="whole" operator="greaterThanOrEqual" allowBlank="1" showInputMessage="1" showErrorMessage="1" errorTitle="Eingabefehler" error="Die Angabe ist unplausibel. In 5.a) werden die Pat. erfasst, in 5.b) die Anzahl der Fälle bei Primärerkrankung. Die Werte bei 5.b) müssen daher mindestens genauso groß sein, wie die Angaben in 5.a)._x000a__x000a_" sqref="H31" xr:uid="{00000000-0002-0000-0000-00000A000000}">
      <formula1>H30</formula1>
    </dataValidation>
    <dataValidation type="whole" operator="greaterThanOrEqual" allowBlank="1" showInputMessage="1" showErrorMessage="1" errorTitle="Eingabefehler" error="Die Angabe ist unplausibel. In 6.a) werden die Pat. erfasst, in 6.b) die Anzahl der Fälle bei Zweit/Dritt-Melanom. Die Werte bei 6.b) müssen daher mindestens genauso groß sein, wie die Angaben in 6.a)." sqref="D33 E33 F33 G33 H33 I33 J33 K33 L33 M33 N33 O33 P33 Q33" xr:uid="{00000000-0002-0000-0000-00000C000000}">
      <formula1>D32</formula1>
    </dataValidation>
    <dataValidation type="whole" allowBlank="1" showErrorMessage="1" errorTitle="Eingabefehler" error="Die IK-Nummer muss eine 9-stellige Ziffernfolge sein, welche mit 26 beginnt." prompt="Name, Vorname" sqref="C12:F12" xr:uid="{C61075C7-D02F-428F-871C-5490E709DF40}">
      <formula1>260000000</formula1>
      <formula2>269999999</formula2>
    </dataValidation>
    <dataValidation type="whole" allowBlank="1" showErrorMessage="1" errorTitle="Eingabefehler" error="Die Standort-Nummer muss eine 9-stellige Ziffernfolge sein, welche mit 77 beginnt." prompt="Name, Vorname" sqref="C14:F14" xr:uid="{890E0BC9-4F8C-4B4C-8AA0-68F8303E837F}">
      <formula1>770000000</formula1>
      <formula2>779999999</formula2>
    </dataValidation>
  </dataValidations>
  <hyperlinks>
    <hyperlink ref="B53:D53" r:id="rId3" display="               https://www.onkozert.de/organ/haut/" xr:uid="{00000000-0004-0000-0000-000000000000}"/>
    <hyperlink ref="B54:R54" r:id="rId4" display="               https://www.krebsgesellschaft.de/zertdokumente.html" xr:uid="{00000000-0004-0000-0000-000001000000}"/>
  </hyperlinks>
  <pageMargins left="0.23622047244094491" right="0.23622047244094491" top="0.74803149606299213" bottom="0.74803149606299213" header="0.31496062992125984" footer="0.31496062992125984"/>
  <pageSetup paperSize="9" scale="83" orientation="landscape" r:id="rId5"/>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32" max="16383" man="1"/>
    <brk id="47" min="1" max="17" man="1"/>
  </rowBreaks>
  <drawing r:id="rId6"/>
  <legacyDrawing r:id="rId7"/>
  <legacyDrawingHF r:id="rId8"/>
  <extLst>
    <ext xmlns:x14="http://schemas.microsoft.com/office/spreadsheetml/2009/9/main" uri="{CCE6A557-97BC-4b89-ADB6-D9C93CAAB3DF}">
      <x14:dataValidations xmlns:xm="http://schemas.microsoft.com/office/excel/2006/main" xWindow="315" yWindow="383" count="2">
        <x14:dataValidation type="list" allowBlank="1" showInputMessage="1" showErrorMessage="1" errorTitle="Hinweis" error="Auswahl treffen über Dropdown-Liste." xr:uid="{00000000-0002-0000-0000-00000D000000}">
          <x14:formula1>
            <xm:f>Datenquelle!$B$60:$B$65</xm:f>
          </x14:formula1>
          <xm:sqref>G21:R21</xm:sqref>
        </x14:dataValidation>
        <x14:dataValidation type="list" allowBlank="1" showInputMessage="1" showErrorMessage="1" errorTitle="Hinweis" error="Auswahl treffen über Dropdown-Liste." xr:uid="{00000000-0002-0000-0000-00000E000000}">
          <x14:formula1>
            <xm:f>Datenquelle!$B$1:$B$53</xm:f>
          </x14:formula1>
          <xm:sqref>G24:R24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28"/>
  <sheetViews>
    <sheetView showGridLines="0" zoomScaleNormal="100" workbookViewId="0">
      <selection activeCell="A8" sqref="A8"/>
    </sheetView>
  </sheetViews>
  <sheetFormatPr defaultColWidth="11.42578125" defaultRowHeight="15"/>
  <cols>
    <col min="1" max="1" width="30.7109375" style="501" customWidth="1"/>
    <col min="2" max="3" width="17.7109375" style="501" customWidth="1"/>
    <col min="4" max="4" width="16.7109375" style="501" customWidth="1"/>
    <col min="5" max="6" width="21.28515625" style="501" customWidth="1"/>
    <col min="7" max="8" width="16.7109375" style="501" customWidth="1"/>
    <col min="9" max="9" width="45" style="501" customWidth="1"/>
    <col min="10" max="10" width="11.42578125" style="501"/>
    <col min="11" max="13" width="11.42578125" style="501" hidden="1" customWidth="1"/>
    <col min="14" max="16384" width="11.42578125" style="501"/>
  </cols>
  <sheetData>
    <row r="1" spans="1:16" ht="11.25" customHeight="1">
      <c r="A1" s="12"/>
      <c r="B1" s="12"/>
      <c r="C1" s="12"/>
      <c r="D1" s="12"/>
      <c r="E1" s="12"/>
      <c r="F1" s="12"/>
      <c r="G1" s="12"/>
      <c r="H1" s="12"/>
      <c r="I1" s="12"/>
      <c r="J1" s="12"/>
      <c r="K1" s="12"/>
      <c r="L1" s="12"/>
      <c r="M1" s="12"/>
      <c r="N1" s="12"/>
      <c r="O1" s="12"/>
      <c r="P1" s="12"/>
    </row>
    <row r="2" spans="1:16">
      <c r="A2" s="502" t="str">
        <f>Basisdaten!B2</f>
        <v>Anlage EB Version M1.1 (Auditjahr 2026 / Kennzahlenjahr 2025)</v>
      </c>
      <c r="B2" s="12"/>
      <c r="C2" s="12"/>
      <c r="D2" s="12"/>
      <c r="E2" s="12"/>
      <c r="F2" s="12"/>
      <c r="G2" s="12"/>
      <c r="H2" s="12"/>
      <c r="I2" s="12"/>
      <c r="J2" s="12"/>
      <c r="N2" s="12"/>
      <c r="O2" s="12"/>
      <c r="P2" s="12"/>
    </row>
    <row r="3" spans="1:16" ht="18" customHeight="1">
      <c r="A3" s="503" t="s">
        <v>644</v>
      </c>
      <c r="B3" s="12"/>
      <c r="C3" s="12"/>
      <c r="D3" s="12"/>
      <c r="E3" s="12"/>
      <c r="F3" s="12"/>
      <c r="G3" s="12"/>
      <c r="H3" s="12"/>
      <c r="I3" s="12"/>
      <c r="J3" s="12"/>
      <c r="N3" s="12"/>
      <c r="O3" s="12"/>
      <c r="P3" s="12"/>
    </row>
    <row r="4" spans="1:16" ht="18" customHeight="1">
      <c r="A4" s="135" t="s">
        <v>926</v>
      </c>
      <c r="B4" s="12"/>
      <c r="C4" s="12"/>
      <c r="D4" s="12"/>
      <c r="E4" s="12"/>
      <c r="F4" s="12"/>
      <c r="G4" s="12"/>
      <c r="H4" s="12"/>
      <c r="I4" s="12"/>
      <c r="J4" s="12"/>
      <c r="N4" s="12"/>
      <c r="O4" s="12"/>
      <c r="P4" s="12"/>
    </row>
    <row r="5" spans="1:16" ht="8.25" customHeight="1" thickBot="1">
      <c r="A5" s="135"/>
      <c r="B5" s="12"/>
      <c r="C5" s="12"/>
      <c r="D5" s="12"/>
      <c r="E5" s="12"/>
      <c r="F5" s="12"/>
      <c r="G5" s="12"/>
      <c r="H5" s="12"/>
      <c r="I5" s="12"/>
      <c r="J5" s="12"/>
      <c r="N5" s="12"/>
      <c r="O5" s="12"/>
      <c r="P5" s="12"/>
    </row>
    <row r="6" spans="1:16" ht="17.100000000000001" customHeight="1">
      <c r="A6" s="692" t="s">
        <v>645</v>
      </c>
      <c r="B6" s="694" t="s">
        <v>646</v>
      </c>
      <c r="C6" s="696" t="s">
        <v>915</v>
      </c>
      <c r="D6" s="698" t="s">
        <v>341</v>
      </c>
      <c r="E6" s="699"/>
      <c r="F6" s="699"/>
      <c r="G6" s="699"/>
      <c r="H6" s="699"/>
      <c r="I6" s="689" t="s">
        <v>918</v>
      </c>
    </row>
    <row r="7" spans="1:16" ht="41.25" customHeight="1" thickBot="1">
      <c r="A7" s="693"/>
      <c r="B7" s="695"/>
      <c r="C7" s="697"/>
      <c r="D7" s="507" t="s">
        <v>647</v>
      </c>
      <c r="E7" s="507" t="s">
        <v>916</v>
      </c>
      <c r="F7" s="507" t="s">
        <v>917</v>
      </c>
      <c r="G7" s="507" t="s">
        <v>648</v>
      </c>
      <c r="H7" s="597" t="s">
        <v>15</v>
      </c>
      <c r="I7" s="690"/>
    </row>
    <row r="8" spans="1:16" ht="24.95" customHeight="1">
      <c r="A8" s="520"/>
      <c r="B8" s="521"/>
      <c r="C8" s="570"/>
      <c r="D8" s="508"/>
      <c r="E8" s="508"/>
      <c r="F8" s="508"/>
      <c r="G8" s="567"/>
      <c r="H8" s="574" t="str">
        <f>IF(AND(D8="",G8=""),"",SUM(D8+G8))</f>
        <v/>
      </c>
      <c r="I8" s="598"/>
      <c r="K8" s="3" t="s">
        <v>919</v>
      </c>
      <c r="M8" s="3" t="s">
        <v>913</v>
      </c>
    </row>
    <row r="9" spans="1:16" ht="24.95" customHeight="1">
      <c r="A9" s="522"/>
      <c r="B9" s="523"/>
      <c r="C9" s="571"/>
      <c r="D9" s="509"/>
      <c r="E9" s="509"/>
      <c r="F9" s="509"/>
      <c r="G9" s="568"/>
      <c r="H9" s="575" t="str">
        <f t="shared" ref="H9:H24" si="0">IF(AND(D9="",G9=""),"",SUM(D9+G9))</f>
        <v/>
      </c>
      <c r="I9" s="599"/>
      <c r="K9" s="3" t="s">
        <v>920</v>
      </c>
      <c r="M9" s="3" t="s">
        <v>914</v>
      </c>
    </row>
    <row r="10" spans="1:16" ht="24.95" customHeight="1">
      <c r="A10" s="522"/>
      <c r="B10" s="523"/>
      <c r="C10" s="571"/>
      <c r="D10" s="509"/>
      <c r="E10" s="509"/>
      <c r="F10" s="509"/>
      <c r="G10" s="568"/>
      <c r="H10" s="575" t="str">
        <f t="shared" si="0"/>
        <v/>
      </c>
      <c r="I10" s="599"/>
      <c r="K10" s="3" t="s">
        <v>921</v>
      </c>
    </row>
    <row r="11" spans="1:16" ht="24.95" customHeight="1">
      <c r="A11" s="522"/>
      <c r="B11" s="523"/>
      <c r="C11" s="571"/>
      <c r="D11" s="509"/>
      <c r="E11" s="509"/>
      <c r="F11" s="509"/>
      <c r="G11" s="568"/>
      <c r="H11" s="575" t="str">
        <f t="shared" si="0"/>
        <v/>
      </c>
      <c r="I11" s="599"/>
      <c r="K11" s="3" t="s">
        <v>922</v>
      </c>
    </row>
    <row r="12" spans="1:16" ht="24.95" customHeight="1">
      <c r="A12" s="522"/>
      <c r="B12" s="523"/>
      <c r="C12" s="571"/>
      <c r="D12" s="509"/>
      <c r="E12" s="509"/>
      <c r="F12" s="509"/>
      <c r="G12" s="568"/>
      <c r="H12" s="575" t="str">
        <f t="shared" si="0"/>
        <v/>
      </c>
      <c r="I12" s="599"/>
      <c r="K12" s="3" t="s">
        <v>923</v>
      </c>
    </row>
    <row r="13" spans="1:16" ht="24.95" customHeight="1">
      <c r="A13" s="522"/>
      <c r="B13" s="523"/>
      <c r="C13" s="571"/>
      <c r="D13" s="509"/>
      <c r="E13" s="509"/>
      <c r="F13" s="509"/>
      <c r="G13" s="568"/>
      <c r="H13" s="575" t="str">
        <f t="shared" si="0"/>
        <v/>
      </c>
      <c r="I13" s="599"/>
      <c r="K13" s="3" t="s">
        <v>924</v>
      </c>
    </row>
    <row r="14" spans="1:16" ht="24.95" customHeight="1">
      <c r="A14" s="522"/>
      <c r="B14" s="523"/>
      <c r="C14" s="571"/>
      <c r="D14" s="509"/>
      <c r="E14" s="509"/>
      <c r="F14" s="509"/>
      <c r="G14" s="568"/>
      <c r="H14" s="575" t="str">
        <f t="shared" si="0"/>
        <v/>
      </c>
      <c r="I14" s="599"/>
      <c r="K14" s="3" t="s">
        <v>925</v>
      </c>
    </row>
    <row r="15" spans="1:16" ht="24.95" customHeight="1">
      <c r="A15" s="522"/>
      <c r="B15" s="523"/>
      <c r="C15" s="571"/>
      <c r="D15" s="509"/>
      <c r="E15" s="509"/>
      <c r="F15" s="509"/>
      <c r="G15" s="568"/>
      <c r="H15" s="575" t="str">
        <f t="shared" si="0"/>
        <v/>
      </c>
      <c r="I15" s="599"/>
    </row>
    <row r="16" spans="1:16" ht="24.95" customHeight="1">
      <c r="A16" s="522"/>
      <c r="B16" s="523"/>
      <c r="C16" s="571"/>
      <c r="D16" s="509"/>
      <c r="E16" s="509"/>
      <c r="F16" s="509"/>
      <c r="G16" s="568"/>
      <c r="H16" s="575" t="str">
        <f t="shared" si="0"/>
        <v/>
      </c>
      <c r="I16" s="599"/>
    </row>
    <row r="17" spans="1:9" ht="24.95" customHeight="1">
      <c r="A17" s="522"/>
      <c r="B17" s="523"/>
      <c r="C17" s="571"/>
      <c r="D17" s="509"/>
      <c r="E17" s="509"/>
      <c r="F17" s="509"/>
      <c r="G17" s="568"/>
      <c r="H17" s="575" t="str">
        <f t="shared" si="0"/>
        <v/>
      </c>
      <c r="I17" s="599"/>
    </row>
    <row r="18" spans="1:9" ht="24.95" customHeight="1">
      <c r="A18" s="522"/>
      <c r="B18" s="523"/>
      <c r="C18" s="571"/>
      <c r="D18" s="509"/>
      <c r="E18" s="509"/>
      <c r="F18" s="509"/>
      <c r="G18" s="568"/>
      <c r="H18" s="575" t="str">
        <f t="shared" si="0"/>
        <v/>
      </c>
      <c r="I18" s="599"/>
    </row>
    <row r="19" spans="1:9" ht="24.95" customHeight="1">
      <c r="A19" s="522"/>
      <c r="B19" s="523"/>
      <c r="C19" s="571"/>
      <c r="D19" s="509"/>
      <c r="E19" s="509"/>
      <c r="F19" s="509"/>
      <c r="G19" s="568"/>
      <c r="H19" s="575" t="str">
        <f t="shared" si="0"/>
        <v/>
      </c>
      <c r="I19" s="599"/>
    </row>
    <row r="20" spans="1:9" ht="24.95" customHeight="1">
      <c r="A20" s="522"/>
      <c r="B20" s="523"/>
      <c r="C20" s="571"/>
      <c r="D20" s="509"/>
      <c r="E20" s="509"/>
      <c r="F20" s="509"/>
      <c r="G20" s="568"/>
      <c r="H20" s="575" t="str">
        <f t="shared" si="0"/>
        <v/>
      </c>
      <c r="I20" s="599"/>
    </row>
    <row r="21" spans="1:9" ht="24.95" customHeight="1">
      <c r="A21" s="522"/>
      <c r="B21" s="523"/>
      <c r="C21" s="571"/>
      <c r="D21" s="509"/>
      <c r="E21" s="509"/>
      <c r="F21" s="509"/>
      <c r="G21" s="568"/>
      <c r="H21" s="575" t="str">
        <f t="shared" si="0"/>
        <v/>
      </c>
      <c r="I21" s="599"/>
    </row>
    <row r="22" spans="1:9" ht="24.95" customHeight="1">
      <c r="A22" s="522"/>
      <c r="B22" s="523"/>
      <c r="C22" s="571"/>
      <c r="D22" s="509"/>
      <c r="E22" s="509"/>
      <c r="F22" s="509"/>
      <c r="G22" s="568"/>
      <c r="H22" s="575" t="str">
        <f t="shared" si="0"/>
        <v/>
      </c>
      <c r="I22" s="599"/>
    </row>
    <row r="23" spans="1:9" ht="24.75" customHeight="1">
      <c r="A23" s="522"/>
      <c r="B23" s="523"/>
      <c r="C23" s="571"/>
      <c r="D23" s="509"/>
      <c r="E23" s="509"/>
      <c r="F23" s="509"/>
      <c r="G23" s="568"/>
      <c r="H23" s="575" t="str">
        <f t="shared" si="0"/>
        <v/>
      </c>
      <c r="I23" s="599"/>
    </row>
    <row r="24" spans="1:9" ht="24.95" customHeight="1" thickBot="1">
      <c r="A24" s="524"/>
      <c r="B24" s="525"/>
      <c r="C24" s="572"/>
      <c r="D24" s="510"/>
      <c r="E24" s="510"/>
      <c r="F24" s="510"/>
      <c r="G24" s="569"/>
      <c r="H24" s="576" t="str">
        <f t="shared" si="0"/>
        <v/>
      </c>
      <c r="I24" s="600"/>
    </row>
    <row r="25" spans="1:9" ht="24.95" customHeight="1" thickBot="1">
      <c r="B25" s="504" t="s">
        <v>936</v>
      </c>
      <c r="C25" s="504" t="s">
        <v>937</v>
      </c>
      <c r="D25" s="595">
        <f>SUM(D8:D24)</f>
        <v>0</v>
      </c>
      <c r="E25" s="595">
        <f t="shared" ref="E25:H25" si="1">SUM(E8:E24)</f>
        <v>0</v>
      </c>
      <c r="F25" s="595">
        <f t="shared" si="1"/>
        <v>0</v>
      </c>
      <c r="G25" s="595">
        <f t="shared" si="1"/>
        <v>0</v>
      </c>
      <c r="H25" s="595">
        <f t="shared" si="1"/>
        <v>0</v>
      </c>
      <c r="I25" s="573"/>
    </row>
    <row r="26" spans="1:9" ht="6.75" customHeight="1"/>
    <row r="27" spans="1:9" ht="15.75" customHeight="1">
      <c r="A27" s="691"/>
      <c r="B27" s="691"/>
      <c r="C27" s="691"/>
      <c r="D27" s="691"/>
      <c r="E27" s="691"/>
      <c r="F27" s="505"/>
      <c r="G27" s="505"/>
      <c r="H27" s="505"/>
      <c r="I27" s="505"/>
    </row>
    <row r="28" spans="1:9">
      <c r="A28" s="506"/>
    </row>
  </sheetData>
  <sheetProtection algorithmName="SHA-512" hashValue="idrN2vMsLQcPrH+hVDx8qkWpKmYSPbr6oE97UV65h9L4m5fSA/pLDOcpQ/hiJWinEu/kE1Eb+vre9Cy2sPB40w==" saltValue="uVzNjyK1laD1wCMCBlr1ow==" spinCount="100000" sheet="1" objects="1" selectLockedCells="1"/>
  <mergeCells count="6">
    <mergeCell ref="I6:I7"/>
    <mergeCell ref="A27:E27"/>
    <mergeCell ref="A6:A7"/>
    <mergeCell ref="B6:B7"/>
    <mergeCell ref="C6:C7"/>
    <mergeCell ref="D6:H6"/>
  </mergeCells>
  <conditionalFormatting sqref="A8:G24 I8:I24">
    <cfRule type="expression" dxfId="131" priority="5" stopIfTrue="1">
      <formula>LEN(TRIM(A8))=0</formula>
    </cfRule>
  </conditionalFormatting>
  <conditionalFormatting sqref="C8:C24">
    <cfRule type="containsText" dxfId="130" priority="4" operator="containsText" text="Nein">
      <formula>NOT(ISERROR(SEARCH("Nein",C8)))</formula>
    </cfRule>
  </conditionalFormatting>
  <conditionalFormatting sqref="H8:H24">
    <cfRule type="cellIs" dxfId="129" priority="3" operator="lessThan">
      <formula>10</formula>
    </cfRule>
  </conditionalFormatting>
  <conditionalFormatting sqref="I8:I24">
    <cfRule type="expression" dxfId="128" priority="1">
      <formula>AND(OR($B8="Dermatologie",$B8="Allgemeine Chirurgie",$B8="HNO",$B8="MKG",$B8="Plastische Chirurgie ",$B8="Gynäkologie"),$C8="Ja",VALUE($H8)&gt;=10)</formula>
    </cfRule>
  </conditionalFormatting>
  <dataValidations count="9">
    <dataValidation type="whole" operator="lessThanOrEqual" allowBlank="1" showInputMessage="1" showErrorMessage="1" errorTitle="Eingabefehler" error="1. Ganze Zahl zwischen 0 und 5000 eingeben._x000a_2. Feld „davon Anzahl SNB-OPs für das HZ“ kann nicht größer als Feld &quot;Anzahl SNB-OPs im Kennzahlenjahr&quot; sein." sqref="E8" xr:uid="{00000000-0002-0000-0800-000002000000}">
      <formula1>D8</formula1>
    </dataValidation>
    <dataValidation type="whole" operator="lessThanOrEqual" allowBlank="1" showInputMessage="1" showErrorMessage="1" errorTitle="Eingabefehler" error="1. Ganze Zahl zwischen 0 und 5000 eingeben._x000a_2. Feld „davon interdisziplinäre SNB-OPs für das HZ“ kann nicht größer als Feld &quot;davon Anzahl _x000a_SNB-OPs für das HZ&quot; sein._x000a_" sqref="F8:F9 F17 F24" xr:uid="{00000000-0002-0000-0800-000003000000}">
      <formula1>E8</formula1>
    </dataValidation>
    <dataValidation type="whole" operator="lessThanOrEqual" allowBlank="1" showInputMessage="1" showErrorMessage="1" errorTitle="Eingabefehler" error="1. Ganze Zahl zwischen 0 und 5000 eingeben._x000a_2. Feld „davon interdisziplinäre SNB-OPs für das HZ“ kann nicht größer als Feld &quot;davon Anzahl _x000a_SNB-OPs für das HZ&quot; sein._x000a__x000a_" sqref="F18:F23 F10:F16" xr:uid="{6B0E56E7-5089-4105-BD44-981303A05CF6}">
      <formula1>E10</formula1>
    </dataValidation>
    <dataValidation type="textLength" allowBlank="1" showInputMessage="1" showErrorMessage="1" errorTitle="Zeichenlänge" error="Nur Texteingabe bis 200 Zeichen möglich." sqref="A8:A24" xr:uid="{00000000-0002-0000-0800-000000000000}">
      <formula1>2</formula1>
      <formula2>200</formula2>
    </dataValidation>
    <dataValidation type="whole" allowBlank="1" showInputMessage="1" showErrorMessage="1" errorTitle="Eingabefehler" error="Ganze Zahl zwischen 0 und 5000 eingeben." sqref="G8:G24 D8:D24" xr:uid="{00000000-0002-0000-0800-000001000000}">
      <formula1>0</formula1>
      <formula2>5000</formula2>
    </dataValidation>
    <dataValidation type="whole" operator="lessThanOrEqual" allowBlank="1" showInputMessage="1" showErrorMessage="1" errorTitle="Eingabefehler" error="1. Ganze Zahl zwischen 0 und 5000 eingeben._x000a_2. Feld „davon Anzahl SNB-OPs für das HZ“ kann nicht größer als Feld &quot;Anzahl SNB-OPs im Kennzahlenjahr&quot; sein._x000a_" sqref="E9:E24" xr:uid="{00000000-0002-0000-0800-000004000000}">
      <formula1>D9</formula1>
    </dataValidation>
    <dataValidation type="textLength" allowBlank="1" showInputMessage="1" showErrorMessage="1" errorTitle="Zeichenlänge" error="Nur Texteingabe bis 500 Zeichen möglich." sqref="I8:I24" xr:uid="{451459A4-C710-4C56-9408-B503C5FFC571}">
      <formula1>2</formula1>
      <formula2>500</formula2>
    </dataValidation>
    <dataValidation type="list" allowBlank="1" showInputMessage="1" showErrorMessage="1" errorTitle="Hinweis" error="Auswahl treffen über Dropdown-Liste." sqref="B8:B24" xr:uid="{F6C5A790-AA43-4962-B71C-E8A5C888E37A}">
      <formula1>$K$8:$K$14</formula1>
    </dataValidation>
    <dataValidation type="list" allowBlank="1" showInputMessage="1" showErrorMessage="1" errorTitle="Hinweis" error="Auswahl treffen über Dropdown-Liste." sqref="C8:C24" xr:uid="{E5A6BD0C-04B7-4BEC-A3E1-0F8F19A5F50B}">
      <formula1>$M$8:$M$9</formula1>
    </dataValidation>
  </dataValidations>
  <pageMargins left="0.70866141732283472" right="0.70866141732283472" top="0.78740157480314965" bottom="0.78740157480314965" header="0.31496062992125984" footer="0.31496062992125984"/>
  <pageSetup scale="61" orientation="landscape" r:id="rId1"/>
  <headerFooter>
    <oddFooter>&amp;Leb_hz-L1-1_daten_240816_vorschau&amp;C© DKG Alle Rechte vorbehalten&amp;R&amp;P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AD90"/>
  <sheetViews>
    <sheetView showGridLines="0" zoomScaleNormal="100" zoomScaleSheetLayoutView="100" workbookViewId="0">
      <pane xSplit="1" ySplit="7" topLeftCell="B8" activePane="bottomRight" state="frozen"/>
      <selection pane="topRight" activeCell="B1" sqref="B1"/>
      <selection pane="bottomLeft" activeCell="A8" sqref="A8"/>
      <selection pane="bottomRight" activeCell="S8" sqref="S8:S10"/>
    </sheetView>
  </sheetViews>
  <sheetFormatPr defaultColWidth="11.42578125" defaultRowHeight="14.25"/>
  <cols>
    <col min="1" max="1" width="0.85546875" style="1" customWidth="1"/>
    <col min="2" max="2" width="3.28515625" style="1" customWidth="1"/>
    <col min="3" max="3" width="6.42578125" style="10" customWidth="1"/>
    <col min="4" max="4" width="6.28515625" style="1" customWidth="1"/>
    <col min="5" max="5" width="17.42578125" style="1" customWidth="1"/>
    <col min="6" max="6" width="13" style="1" customWidth="1"/>
    <col min="7" max="7" width="13.28515625" style="1" customWidth="1"/>
    <col min="8" max="8" width="12.140625" style="1" customWidth="1"/>
    <col min="9" max="9" width="13" style="1" customWidth="1"/>
    <col min="10" max="10" width="9.85546875" style="1" customWidth="1"/>
    <col min="11" max="11" width="10" style="1" customWidth="1"/>
    <col min="12" max="12" width="4.85546875" style="1" customWidth="1"/>
    <col min="13" max="13" width="4.28515625" style="1" customWidth="1"/>
    <col min="14" max="14" width="4.5703125" style="1" customWidth="1"/>
    <col min="15" max="15" width="4.85546875" style="1" customWidth="1"/>
    <col min="16" max="16" width="6" style="1" customWidth="1"/>
    <col min="17" max="17" width="8.42578125" style="42" customWidth="1"/>
    <col min="18" max="18" width="9" style="1" customWidth="1"/>
    <col min="19" max="20" width="68.5703125" style="1" customWidth="1"/>
    <col min="21" max="21" width="9.85546875" style="1" hidden="1" customWidth="1"/>
    <col min="22" max="16384" width="11.42578125" style="1"/>
  </cols>
  <sheetData>
    <row r="1" spans="1:20" ht="5.25" customHeight="1">
      <c r="A1" s="5"/>
      <c r="Q1" s="1"/>
    </row>
    <row r="2" spans="1:20" ht="14.25" customHeight="1">
      <c r="A2" s="2"/>
      <c r="B2" s="374" t="str">
        <f>Basisdaten!B2</f>
        <v>Anlage EB Version M1.1 (Auditjahr 2026 / Kennzahlenjahr 2025)</v>
      </c>
      <c r="Q2" s="1"/>
    </row>
    <row r="3" spans="1:20" s="36" customFormat="1" ht="24.75" customHeight="1">
      <c r="A3" s="350"/>
      <c r="B3" s="39" t="s">
        <v>152</v>
      </c>
      <c r="C3" s="10"/>
      <c r="P3" s="349"/>
    </row>
    <row r="4" spans="1:20" ht="14.25" customHeight="1">
      <c r="A4" s="33"/>
      <c r="B4" s="23" t="s">
        <v>56</v>
      </c>
      <c r="D4" s="840" t="str">
        <f>IF(Basisdaten!C6=0,"",Basisdaten!C6)</f>
        <v/>
      </c>
      <c r="E4" s="841"/>
      <c r="F4" s="35" t="s">
        <v>598</v>
      </c>
      <c r="G4" s="840" t="str">
        <f>IF(Basisdaten!C8=0,"",Basisdaten!C8)</f>
        <v/>
      </c>
      <c r="H4" s="842"/>
      <c r="I4" s="843"/>
      <c r="J4" s="843"/>
      <c r="K4" s="843"/>
      <c r="L4" s="843"/>
      <c r="M4" s="843"/>
      <c r="N4" s="843"/>
      <c r="O4" s="844"/>
      <c r="P4" s="20"/>
      <c r="Q4" s="1"/>
    </row>
    <row r="5" spans="1:20" ht="9" customHeight="1" thickBot="1">
      <c r="F5" s="8"/>
      <c r="G5" s="8"/>
      <c r="H5" s="8"/>
      <c r="I5" s="8"/>
      <c r="J5" s="8"/>
      <c r="K5" s="8"/>
      <c r="L5" s="8"/>
      <c r="M5" s="8"/>
      <c r="N5" s="8"/>
      <c r="O5" s="8"/>
      <c r="P5" s="20"/>
      <c r="Q5" s="1"/>
    </row>
    <row r="6" spans="1:20" s="7" customFormat="1" ht="15" customHeight="1" thickBot="1">
      <c r="B6" s="811" t="s">
        <v>300</v>
      </c>
      <c r="C6" s="816"/>
      <c r="D6" s="804" t="s">
        <v>529</v>
      </c>
      <c r="E6" s="820" t="s">
        <v>142</v>
      </c>
      <c r="F6" s="820" t="s">
        <v>4</v>
      </c>
      <c r="G6" s="821"/>
      <c r="H6" s="820" t="s">
        <v>5</v>
      </c>
      <c r="I6" s="821"/>
      <c r="J6" s="820" t="s">
        <v>60</v>
      </c>
      <c r="K6" s="821"/>
      <c r="L6" s="809" t="s">
        <v>257</v>
      </c>
      <c r="M6" s="823" t="s">
        <v>6</v>
      </c>
      <c r="N6" s="824"/>
      <c r="O6" s="809" t="s">
        <v>257</v>
      </c>
      <c r="P6" s="811" t="s">
        <v>345</v>
      </c>
      <c r="Q6" s="812"/>
      <c r="R6" s="804" t="s">
        <v>290</v>
      </c>
      <c r="S6" s="795" t="s">
        <v>55</v>
      </c>
      <c r="T6" s="796"/>
    </row>
    <row r="7" spans="1:20" s="7" customFormat="1" ht="23.25" customHeight="1" thickBot="1">
      <c r="B7" s="817"/>
      <c r="C7" s="818"/>
      <c r="D7" s="819"/>
      <c r="E7" s="822"/>
      <c r="F7" s="822"/>
      <c r="G7" s="821"/>
      <c r="H7" s="822"/>
      <c r="I7" s="821"/>
      <c r="J7" s="822"/>
      <c r="K7" s="821"/>
      <c r="L7" s="810"/>
      <c r="M7" s="823"/>
      <c r="N7" s="824"/>
      <c r="O7" s="810"/>
      <c r="P7" s="813"/>
      <c r="Q7" s="814"/>
      <c r="R7" s="805"/>
      <c r="S7" s="359" t="s">
        <v>332</v>
      </c>
      <c r="T7" s="359" t="s">
        <v>296</v>
      </c>
    </row>
    <row r="8" spans="1:20" ht="23.25" customHeight="1" thickBot="1">
      <c r="B8" s="798" t="s">
        <v>217</v>
      </c>
      <c r="C8" s="799"/>
      <c r="D8" s="757" t="s">
        <v>143</v>
      </c>
      <c r="E8" s="715" t="s">
        <v>584</v>
      </c>
      <c r="F8" s="777" t="s">
        <v>222</v>
      </c>
      <c r="G8" s="778"/>
      <c r="H8" s="777" t="s">
        <v>321</v>
      </c>
      <c r="I8" s="778"/>
      <c r="J8" s="783" t="s">
        <v>223</v>
      </c>
      <c r="K8" s="784"/>
      <c r="L8" s="766"/>
      <c r="M8" s="788" t="s">
        <v>150</v>
      </c>
      <c r="N8" s="788"/>
      <c r="O8" s="766"/>
      <c r="P8" s="797" t="s">
        <v>10</v>
      </c>
      <c r="Q8" s="806">
        <f>IF(Basisdaten!D42="",0,Basisdaten!D42)</f>
        <v>0</v>
      </c>
      <c r="R8" s="774" t="str">
        <f>IF(Q8="",Berechnung1!$F$5,IF(Q8=0, Berechnung1!F5,IF(OR(Q8&lt; Berechnung1!E35,Q8&gt; Berechnung1!F35),Berechnung1!$G$5,IF(OR(ROUND(Q8,4)&lt;Berechnung1!J35,ROUND(Q8,4)&gt;Berechnung1!K35),Berechnung1!$D$5,IF(OR(ROUND(Q8,4)&lt;Berechnung1!G35,ROUND(Q8,4)&gt;Berechnung1!H35),Berechnung1!$E$5,Berechnung1!$C$5)))))</f>
        <v>Unvollständig</v>
      </c>
      <c r="S8" s="725"/>
      <c r="T8" s="727"/>
    </row>
    <row r="9" spans="1:20" ht="23.25" customHeight="1" thickBot="1">
      <c r="B9" s="800"/>
      <c r="C9" s="801"/>
      <c r="D9" s="758"/>
      <c r="E9" s="715"/>
      <c r="F9" s="779"/>
      <c r="G9" s="780"/>
      <c r="H9" s="779"/>
      <c r="I9" s="780"/>
      <c r="J9" s="779"/>
      <c r="K9" s="785"/>
      <c r="L9" s="767"/>
      <c r="M9" s="788"/>
      <c r="N9" s="788"/>
      <c r="O9" s="767"/>
      <c r="P9" s="797"/>
      <c r="Q9" s="807"/>
      <c r="R9" s="775"/>
      <c r="S9" s="726"/>
      <c r="T9" s="728"/>
    </row>
    <row r="10" spans="1:20" ht="23.25" customHeight="1" thickBot="1">
      <c r="B10" s="802"/>
      <c r="C10" s="803"/>
      <c r="D10" s="758"/>
      <c r="E10" s="715"/>
      <c r="F10" s="779"/>
      <c r="G10" s="780"/>
      <c r="H10" s="779"/>
      <c r="I10" s="780"/>
      <c r="J10" s="781"/>
      <c r="K10" s="786"/>
      <c r="L10" s="768"/>
      <c r="M10" s="788"/>
      <c r="N10" s="788"/>
      <c r="O10" s="768"/>
      <c r="P10" s="797"/>
      <c r="Q10" s="808"/>
      <c r="R10" s="776"/>
      <c r="S10" s="726"/>
      <c r="T10" s="729"/>
    </row>
    <row r="11" spans="1:20" ht="23.25" customHeight="1" thickBot="1">
      <c r="B11" s="800" t="s">
        <v>218</v>
      </c>
      <c r="C11" s="801"/>
      <c r="D11" s="758"/>
      <c r="E11" s="715" t="s">
        <v>458</v>
      </c>
      <c r="F11" s="779"/>
      <c r="G11" s="780"/>
      <c r="H11" s="779"/>
      <c r="I11" s="780"/>
      <c r="J11" s="783" t="s">
        <v>223</v>
      </c>
      <c r="K11" s="784"/>
      <c r="L11" s="766"/>
      <c r="M11" s="788" t="s">
        <v>151</v>
      </c>
      <c r="N11" s="788"/>
      <c r="O11" s="766"/>
      <c r="P11" s="797" t="s">
        <v>10</v>
      </c>
      <c r="Q11" s="806">
        <f>IF(Basisdaten!R37="",0,Basisdaten!R37)</f>
        <v>0</v>
      </c>
      <c r="R11" s="774" t="str">
        <f>IF(Q11="",Berechnung1!$F$5,IF(Q11=0, Berechnung1!F5,IF(OR(Q11&lt; Berechnung1!E38,Q11&gt; Berechnung1!F38),Berechnung1!$G$5,IF(OR(ROUND(Q11,4)&lt;Berechnung1!J38,ROUND(Q11,4)&gt;Berechnung1!K38),Berechnung1!$D$5,IF(OR(ROUND(Q11,4)&lt;Berechnung1!G38,ROUND(Q11,4)&gt;Berechnung1!H38),Berechnung1!$E$5,Berechnung1!$C$5)))))</f>
        <v>Unvollständig</v>
      </c>
      <c r="S11" s="727"/>
      <c r="T11" s="727"/>
    </row>
    <row r="12" spans="1:20" ht="23.25" customHeight="1" thickBot="1">
      <c r="B12" s="800"/>
      <c r="C12" s="801"/>
      <c r="D12" s="758"/>
      <c r="E12" s="715"/>
      <c r="F12" s="779"/>
      <c r="G12" s="780"/>
      <c r="H12" s="779"/>
      <c r="I12" s="780"/>
      <c r="J12" s="779"/>
      <c r="K12" s="785"/>
      <c r="L12" s="767"/>
      <c r="M12" s="788"/>
      <c r="N12" s="788"/>
      <c r="O12" s="767"/>
      <c r="P12" s="797"/>
      <c r="Q12" s="807"/>
      <c r="R12" s="775"/>
      <c r="S12" s="726"/>
      <c r="T12" s="728"/>
    </row>
    <row r="13" spans="1:20" ht="23.25" customHeight="1" thickBot="1">
      <c r="B13" s="800"/>
      <c r="C13" s="801"/>
      <c r="D13" s="758"/>
      <c r="E13" s="715"/>
      <c r="F13" s="779"/>
      <c r="G13" s="780"/>
      <c r="H13" s="779"/>
      <c r="I13" s="780"/>
      <c r="J13" s="781"/>
      <c r="K13" s="786"/>
      <c r="L13" s="768"/>
      <c r="M13" s="788"/>
      <c r="N13" s="788"/>
      <c r="O13" s="768"/>
      <c r="P13" s="797"/>
      <c r="Q13" s="808"/>
      <c r="R13" s="776"/>
      <c r="S13" s="726"/>
      <c r="T13" s="729"/>
    </row>
    <row r="14" spans="1:20" ht="23.25" customHeight="1" thickBot="1">
      <c r="B14" s="798" t="s">
        <v>219</v>
      </c>
      <c r="C14" s="799"/>
      <c r="D14" s="758"/>
      <c r="E14" s="715" t="s">
        <v>459</v>
      </c>
      <c r="F14" s="779"/>
      <c r="G14" s="780"/>
      <c r="H14" s="779"/>
      <c r="I14" s="780"/>
      <c r="J14" s="783" t="s">
        <v>223</v>
      </c>
      <c r="K14" s="784"/>
      <c r="L14" s="766"/>
      <c r="M14" s="788" t="s">
        <v>301</v>
      </c>
      <c r="N14" s="788"/>
      <c r="O14" s="766"/>
      <c r="P14" s="797" t="s">
        <v>10</v>
      </c>
      <c r="Q14" s="806">
        <f>IF(Basisdaten!D43="",0,Basisdaten!D43)</f>
        <v>0</v>
      </c>
      <c r="R14" s="774" t="str">
        <f>IF(Q14="",Berechnung1!$F$5,IF(Q14=0, Berechnung1!F5,IF(OR(Q14&lt; Berechnung1!E41,Q14&gt; Berechnung1!F41),Berechnung1!$G$5,IF(OR(ROUND(Q14,4)&lt;Berechnung1!J41,ROUND(Q14,4)&gt;Berechnung1!K41),Berechnung1!$D$5,IF(OR(ROUND(Q14,4)&lt;Berechnung1!G41,ROUND(Q14,4)&gt;Berechnung1!H41),Berechnung1!$E$5,Berechnung1!$C$5)))))</f>
        <v>Unvollständig</v>
      </c>
      <c r="S14" s="727"/>
      <c r="T14" s="727"/>
    </row>
    <row r="15" spans="1:20" ht="23.25" customHeight="1" thickBot="1">
      <c r="B15" s="800"/>
      <c r="C15" s="801"/>
      <c r="D15" s="758"/>
      <c r="E15" s="715"/>
      <c r="F15" s="779"/>
      <c r="G15" s="780"/>
      <c r="H15" s="779"/>
      <c r="I15" s="780"/>
      <c r="J15" s="779"/>
      <c r="K15" s="785"/>
      <c r="L15" s="767"/>
      <c r="M15" s="788"/>
      <c r="N15" s="788"/>
      <c r="O15" s="767"/>
      <c r="P15" s="797"/>
      <c r="Q15" s="807"/>
      <c r="R15" s="775"/>
      <c r="S15" s="726"/>
      <c r="T15" s="728"/>
    </row>
    <row r="16" spans="1:20" ht="23.25" customHeight="1" thickBot="1">
      <c r="B16" s="802"/>
      <c r="C16" s="803"/>
      <c r="D16" s="759"/>
      <c r="E16" s="715"/>
      <c r="F16" s="781"/>
      <c r="G16" s="782"/>
      <c r="H16" s="781"/>
      <c r="I16" s="782"/>
      <c r="J16" s="781"/>
      <c r="K16" s="786"/>
      <c r="L16" s="768"/>
      <c r="M16" s="788"/>
      <c r="N16" s="788"/>
      <c r="O16" s="768"/>
      <c r="P16" s="797"/>
      <c r="Q16" s="808"/>
      <c r="R16" s="776"/>
      <c r="S16" s="726"/>
      <c r="T16" s="729"/>
    </row>
    <row r="17" spans="2:21" ht="23.25" customHeight="1">
      <c r="B17" s="798" t="s">
        <v>530</v>
      </c>
      <c r="C17" s="799"/>
      <c r="D17" s="859"/>
      <c r="E17" s="736" t="s">
        <v>649</v>
      </c>
      <c r="F17" s="783" t="s">
        <v>223</v>
      </c>
      <c r="G17" s="862"/>
      <c r="H17" s="777" t="s">
        <v>649</v>
      </c>
      <c r="I17" s="778"/>
      <c r="J17" s="783" t="s">
        <v>223</v>
      </c>
      <c r="K17" s="862"/>
      <c r="L17" s="766"/>
      <c r="M17" s="760" t="s">
        <v>301</v>
      </c>
      <c r="N17" s="761"/>
      <c r="O17" s="766"/>
      <c r="P17" s="789" t="s">
        <v>10</v>
      </c>
      <c r="Q17" s="806">
        <f>IF(Basisdaten!R34="",0,Basisdaten!R34)</f>
        <v>0</v>
      </c>
      <c r="R17" s="830" t="str">
        <f>IF(AND(U18="",Q17=0),Berechnung1!$F$5,IF(AND(U31=0,Q17=0),Berechnung1!$H$5,IF(OR(Q17&lt;Berechnung1!E44,Q17&gt;Berechnung1!F44),Berechnung1!$G$5,IF(OR(ROUND(Q17,4)&lt;Berechnung1!J44,ROUND(Q17,4)&gt;Berechnung1!K44),Berechnung1!$D$5,IF(OR(ROUND(Q17,4)&lt;Berechnung1!G44,ROUND(Q17,4)&gt;Berechnung1!H44),Berechnung1!$E$5,Berechnung1!$C$5)))))</f>
        <v>Unvollständig</v>
      </c>
      <c r="S17" s="727"/>
      <c r="T17" s="727"/>
    </row>
    <row r="18" spans="2:21" ht="23.25" customHeight="1">
      <c r="B18" s="800"/>
      <c r="C18" s="801"/>
      <c r="D18" s="860"/>
      <c r="E18" s="737"/>
      <c r="F18" s="863"/>
      <c r="G18" s="864"/>
      <c r="H18" s="779"/>
      <c r="I18" s="780"/>
      <c r="J18" s="863"/>
      <c r="K18" s="864"/>
      <c r="L18" s="767"/>
      <c r="M18" s="762"/>
      <c r="N18" s="763"/>
      <c r="O18" s="767"/>
      <c r="P18" s="790"/>
      <c r="Q18" s="828"/>
      <c r="R18" s="831"/>
      <c r="S18" s="728"/>
      <c r="T18" s="728"/>
      <c r="U18" s="43" t="str">
        <f>IF(AND(Basisdaten!D34="",Basisdaten!E34="",Basisdaten!F34="",Basisdaten!G34="",Basisdaten!H34="",Basisdaten!I34="",Basisdaten!J34="",Basisdaten!K34="",Basisdaten!L34="",Basisdaten!M34="",Basisdaten!O34="",Basisdaten!P34="",Basisdaten!Q34=""),"",SUM(Basisdaten!D34:Q34))</f>
        <v/>
      </c>
    </row>
    <row r="19" spans="2:21" ht="23.25" customHeight="1" thickBot="1">
      <c r="B19" s="802"/>
      <c r="C19" s="803"/>
      <c r="D19" s="861"/>
      <c r="E19" s="738"/>
      <c r="F19" s="865"/>
      <c r="G19" s="866"/>
      <c r="H19" s="781"/>
      <c r="I19" s="782"/>
      <c r="J19" s="865"/>
      <c r="K19" s="866"/>
      <c r="L19" s="768"/>
      <c r="M19" s="764"/>
      <c r="N19" s="765"/>
      <c r="O19" s="768"/>
      <c r="P19" s="791"/>
      <c r="Q19" s="829"/>
      <c r="R19" s="832"/>
      <c r="S19" s="729"/>
      <c r="T19" s="729"/>
    </row>
    <row r="20" spans="2:21" s="43" customFormat="1" ht="30" customHeight="1" thickBot="1">
      <c r="B20" s="705">
        <v>2</v>
      </c>
      <c r="C20" s="708" t="s">
        <v>599</v>
      </c>
      <c r="D20" s="712" t="s">
        <v>531</v>
      </c>
      <c r="E20" s="736" t="s">
        <v>460</v>
      </c>
      <c r="F20" s="739" t="s">
        <v>522</v>
      </c>
      <c r="G20" s="740"/>
      <c r="H20" s="739" t="s">
        <v>552</v>
      </c>
      <c r="I20" s="740"/>
      <c r="J20" s="739" t="s">
        <v>661</v>
      </c>
      <c r="K20" s="740"/>
      <c r="L20" s="745"/>
      <c r="M20" s="748" t="s">
        <v>128</v>
      </c>
      <c r="N20" s="749"/>
      <c r="O20" s="745"/>
      <c r="P20" s="511" t="s">
        <v>5</v>
      </c>
      <c r="Q20" s="380"/>
      <c r="R20" s="825" t="str">
        <f>IF(Q22=Berechnung1!D47,Berechnung1!$F$5,IF(OR(Q22&lt; Berechnung1!E47,Q22&gt; Berechnung1!F47),Berechnung1!$G$5,IF(OR(ROUND(Q22,3)&lt;Berechnung1!J47,ROUND(Q22,4)&gt;Berechnung1!K47),Berechnung1!$D$5,IF(OR(ROUND(Q22,4)&lt;Berechnung1!G47,ROUND(Q22,4)&gt;Berechnung1!H47),Berechnung1!$E$5,Berechnung1!$C$5))))</f>
        <v>Unvollständig</v>
      </c>
      <c r="S20" s="727"/>
      <c r="T20" s="727"/>
    </row>
    <row r="21" spans="2:21" s="43" customFormat="1" ht="30" customHeight="1" thickBot="1">
      <c r="B21" s="706"/>
      <c r="C21" s="709"/>
      <c r="D21" s="713"/>
      <c r="E21" s="737"/>
      <c r="F21" s="741"/>
      <c r="G21" s="742"/>
      <c r="H21" s="741"/>
      <c r="I21" s="742"/>
      <c r="J21" s="741"/>
      <c r="K21" s="742"/>
      <c r="L21" s="746"/>
      <c r="M21" s="750"/>
      <c r="N21" s="751"/>
      <c r="O21" s="746"/>
      <c r="P21" s="377" t="s">
        <v>7</v>
      </c>
      <c r="Q21" s="512">
        <f>U21</f>
        <v>0</v>
      </c>
      <c r="R21" s="826"/>
      <c r="S21" s="726"/>
      <c r="T21" s="728"/>
      <c r="U21" s="43">
        <f>Basisdaten!R34+Basisdaten!P37</f>
        <v>0</v>
      </c>
    </row>
    <row r="22" spans="2:21" s="43" customFormat="1" ht="30" customHeight="1" thickBot="1">
      <c r="B22" s="706"/>
      <c r="C22" s="710"/>
      <c r="D22" s="713"/>
      <c r="E22" s="737"/>
      <c r="F22" s="741"/>
      <c r="G22" s="742"/>
      <c r="H22" s="741"/>
      <c r="I22" s="742"/>
      <c r="J22" s="743"/>
      <c r="K22" s="744"/>
      <c r="L22" s="747"/>
      <c r="M22" s="752"/>
      <c r="N22" s="753"/>
      <c r="O22" s="747"/>
      <c r="P22" s="377" t="s">
        <v>8</v>
      </c>
      <c r="Q22" s="378" t="str">
        <f>IF(Q20="","n.d.",IF(Q21="","n.d.",IF(Q21=0,"",Q20/Q21)))</f>
        <v>n.d.</v>
      </c>
      <c r="R22" s="827"/>
      <c r="S22" s="726"/>
      <c r="T22" s="729"/>
    </row>
    <row r="23" spans="2:21" ht="30" customHeight="1" thickBot="1">
      <c r="B23" s="706"/>
      <c r="C23" s="711" t="s">
        <v>662</v>
      </c>
      <c r="D23" s="713"/>
      <c r="E23" s="737"/>
      <c r="F23" s="741"/>
      <c r="G23" s="742"/>
      <c r="H23" s="741"/>
      <c r="I23" s="742"/>
      <c r="J23" s="739" t="s">
        <v>600</v>
      </c>
      <c r="K23" s="740"/>
      <c r="L23" s="745"/>
      <c r="M23" s="748" t="s">
        <v>128</v>
      </c>
      <c r="N23" s="749"/>
      <c r="O23" s="745"/>
      <c r="P23" s="511" t="s">
        <v>5</v>
      </c>
      <c r="Q23" s="380"/>
      <c r="R23" s="825" t="str">
        <f>IF(Q25=Berechnung1!D50,Berechnung1!$F$5,IF(OR(Q25&lt; Berechnung1!E50,Q25&gt; Berechnung1!F50),Berechnung1!$G$5,IF(OR(ROUND(Q25,3)&lt;Berechnung1!J50,ROUND(Q25,4)&gt;Berechnung1!K50),Berechnung1!$D$5,IF(OR(ROUND(Q25,4)&lt;Berechnung1!G50,ROUND(Q25,4)&gt;Berechnung1!H50),Berechnung1!$E$5,Berechnung1!$C$5))))</f>
        <v>Unvollständig</v>
      </c>
      <c r="S23" s="727"/>
      <c r="T23" s="727"/>
    </row>
    <row r="24" spans="2:21" ht="30" customHeight="1" thickBot="1">
      <c r="B24" s="706"/>
      <c r="C24" s="709"/>
      <c r="D24" s="713"/>
      <c r="E24" s="737"/>
      <c r="F24" s="741"/>
      <c r="G24" s="742"/>
      <c r="H24" s="741"/>
      <c r="I24" s="742"/>
      <c r="J24" s="741"/>
      <c r="K24" s="742"/>
      <c r="L24" s="746"/>
      <c r="M24" s="750"/>
      <c r="N24" s="751"/>
      <c r="O24" s="746"/>
      <c r="P24" s="377" t="s">
        <v>7</v>
      </c>
      <c r="Q24" s="512">
        <f>SUM(Basisdaten!G37:O37)</f>
        <v>0</v>
      </c>
      <c r="R24" s="826"/>
      <c r="S24" s="726"/>
      <c r="T24" s="728"/>
    </row>
    <row r="25" spans="2:21" ht="30" customHeight="1" thickBot="1">
      <c r="B25" s="707"/>
      <c r="C25" s="710"/>
      <c r="D25" s="714"/>
      <c r="E25" s="738"/>
      <c r="F25" s="743"/>
      <c r="G25" s="744"/>
      <c r="H25" s="743"/>
      <c r="I25" s="744"/>
      <c r="J25" s="743"/>
      <c r="K25" s="744"/>
      <c r="L25" s="747"/>
      <c r="M25" s="752"/>
      <c r="N25" s="753"/>
      <c r="O25" s="747"/>
      <c r="P25" s="377" t="s">
        <v>8</v>
      </c>
      <c r="Q25" s="378" t="str">
        <f>IF(Q23="","n.d.",IF(Q24="","n.d.",IF(Q24=0,"",Q23/Q24)))</f>
        <v>n.d.</v>
      </c>
      <c r="R25" s="827"/>
      <c r="S25" s="726"/>
      <c r="T25" s="729"/>
    </row>
    <row r="26" spans="2:21" ht="30" customHeight="1" thickBot="1">
      <c r="B26" s="833">
        <v>3</v>
      </c>
      <c r="C26" s="801"/>
      <c r="D26" s="757"/>
      <c r="E26" s="771" t="s">
        <v>461</v>
      </c>
      <c r="F26" s="777" t="s">
        <v>523</v>
      </c>
      <c r="G26" s="778"/>
      <c r="H26" s="777" t="s">
        <v>553</v>
      </c>
      <c r="I26" s="778"/>
      <c r="J26" s="777" t="s">
        <v>650</v>
      </c>
      <c r="K26" s="778"/>
      <c r="L26" s="766" t="s">
        <v>354</v>
      </c>
      <c r="M26" s="760" t="s">
        <v>462</v>
      </c>
      <c r="N26" s="761"/>
      <c r="O26" s="766"/>
      <c r="P26" s="45" t="s">
        <v>5</v>
      </c>
      <c r="Q26" s="56"/>
      <c r="R26" s="774" t="str">
        <f>IF(Q28=Berechnung1!D53,Berechnung1!$F$5,IF(OR(Q28&lt; Berechnung1!E53,Q28&gt; Berechnung1!F53),Berechnung1!$G$5,IF(OR(ROUND(Q28,4)&lt;Berechnung1!J53,ROUND(Q28,4)&gt;Berechnung1!K53),Berechnung1!$D$5,IF(OR(ROUND(Q28,4)&lt;Berechnung1!G53,ROUND(Q28,4)&gt;Berechnung1!H53),Berechnung1!$E$5,Berechnung1!$C$5))))</f>
        <v>Unvollständig</v>
      </c>
      <c r="S26" s="727"/>
      <c r="T26" s="727"/>
    </row>
    <row r="27" spans="2:21" ht="30" customHeight="1" thickBot="1">
      <c r="B27" s="800"/>
      <c r="C27" s="801"/>
      <c r="D27" s="758"/>
      <c r="E27" s="772"/>
      <c r="F27" s="779"/>
      <c r="G27" s="780"/>
      <c r="H27" s="779"/>
      <c r="I27" s="780"/>
      <c r="J27" s="779"/>
      <c r="K27" s="780"/>
      <c r="L27" s="767"/>
      <c r="M27" s="762"/>
      <c r="N27" s="763"/>
      <c r="O27" s="767"/>
      <c r="P27" s="45" t="s">
        <v>7</v>
      </c>
      <c r="Q27" s="98">
        <f>IF(OR(Q20="",Q20=0),0,Q20)</f>
        <v>0</v>
      </c>
      <c r="R27" s="775"/>
      <c r="S27" s="726"/>
      <c r="T27" s="728"/>
      <c r="U27" s="43">
        <f>Basisdaten!R34</f>
        <v>0</v>
      </c>
    </row>
    <row r="28" spans="2:21" ht="30" customHeight="1" thickBot="1">
      <c r="B28" s="800"/>
      <c r="C28" s="801"/>
      <c r="D28" s="759"/>
      <c r="E28" s="773"/>
      <c r="F28" s="781"/>
      <c r="G28" s="782"/>
      <c r="H28" s="781"/>
      <c r="I28" s="782"/>
      <c r="J28" s="781"/>
      <c r="K28" s="782"/>
      <c r="L28" s="768"/>
      <c r="M28" s="764"/>
      <c r="N28" s="765"/>
      <c r="O28" s="768"/>
      <c r="P28" s="101" t="s">
        <v>8</v>
      </c>
      <c r="Q28" s="337" t="str">
        <f>IF(Q26="","n.d.",IF(Q27="","n.d.",IF(Q27=0,"",Q26/Q27)))</f>
        <v>n.d.</v>
      </c>
      <c r="R28" s="776"/>
      <c r="S28" s="726"/>
      <c r="T28" s="729"/>
    </row>
    <row r="29" spans="2:21" s="43" customFormat="1" ht="30" customHeight="1" thickBot="1">
      <c r="B29" s="730" t="s">
        <v>663</v>
      </c>
      <c r="C29" s="834"/>
      <c r="D29" s="712"/>
      <c r="E29" s="736" t="s">
        <v>601</v>
      </c>
      <c r="F29" s="739" t="s">
        <v>602</v>
      </c>
      <c r="G29" s="740"/>
      <c r="H29" s="739" t="s">
        <v>603</v>
      </c>
      <c r="I29" s="740"/>
      <c r="J29" s="739" t="s">
        <v>651</v>
      </c>
      <c r="K29" s="740"/>
      <c r="L29" s="745"/>
      <c r="M29" s="748" t="s">
        <v>604</v>
      </c>
      <c r="N29" s="749"/>
      <c r="O29" s="745"/>
      <c r="P29" s="513" t="s">
        <v>5</v>
      </c>
      <c r="Q29" s="380"/>
      <c r="R29" s="774" t="str">
        <f>IF(Q31=Berechnung1!D56,Berechnung1!$F$5,IF(OR(Q31&lt; Berechnung1!E56,Q31&gt; Berechnung1!F56),Berechnung1!$G$5,IF(OR(ROUND(Q31,3)&lt;Berechnung1!J56,ROUND(Q31,4)&gt;Berechnung1!K56),Berechnung1!$D$5,IF(OR(ROUND(Q31,4)&lt;Berechnung1!G56,ROUND(Q31,4)&gt;Berechnung1!H56),Berechnung1!$E$5,Berechnung1!$C$5))))</f>
        <v>Unvollständig</v>
      </c>
      <c r="S29" s="727"/>
      <c r="T29" s="727"/>
    </row>
    <row r="30" spans="2:21" s="43" customFormat="1" ht="30" customHeight="1" thickBot="1">
      <c r="B30" s="835"/>
      <c r="C30" s="836"/>
      <c r="D30" s="713"/>
      <c r="E30" s="737"/>
      <c r="F30" s="741"/>
      <c r="G30" s="742"/>
      <c r="H30" s="741"/>
      <c r="I30" s="742"/>
      <c r="J30" s="741"/>
      <c r="K30" s="742"/>
      <c r="L30" s="746"/>
      <c r="M30" s="750"/>
      <c r="N30" s="751"/>
      <c r="O30" s="746"/>
      <c r="P30" s="513" t="s">
        <v>7</v>
      </c>
      <c r="Q30" s="512">
        <f>SUM(Basisdaten!G37:O37)+Q17</f>
        <v>0</v>
      </c>
      <c r="R30" s="775"/>
      <c r="S30" s="726"/>
      <c r="T30" s="728"/>
    </row>
    <row r="31" spans="2:21" s="43" customFormat="1" ht="30" customHeight="1" thickBot="1">
      <c r="B31" s="837"/>
      <c r="C31" s="838"/>
      <c r="D31" s="714"/>
      <c r="E31" s="738"/>
      <c r="F31" s="743"/>
      <c r="G31" s="744"/>
      <c r="H31" s="743"/>
      <c r="I31" s="744"/>
      <c r="J31" s="743"/>
      <c r="K31" s="744"/>
      <c r="L31" s="747"/>
      <c r="M31" s="752"/>
      <c r="N31" s="753"/>
      <c r="O31" s="747"/>
      <c r="P31" s="513" t="s">
        <v>8</v>
      </c>
      <c r="Q31" s="514" t="str">
        <f>IF(Q29="","n.d.",IF(Q30="","n.d.",IF(Q30=0,"",Q29/Q30)))</f>
        <v>n.d.</v>
      </c>
      <c r="R31" s="776"/>
      <c r="S31" s="726"/>
      <c r="T31" s="729"/>
    </row>
    <row r="32" spans="2:21" s="43" customFormat="1" ht="30" customHeight="1" thickBot="1">
      <c r="B32" s="833">
        <v>5</v>
      </c>
      <c r="C32" s="799"/>
      <c r="D32" s="757" t="s">
        <v>532</v>
      </c>
      <c r="E32" s="771" t="s">
        <v>463</v>
      </c>
      <c r="F32" s="777" t="s">
        <v>585</v>
      </c>
      <c r="G32" s="778"/>
      <c r="H32" s="777" t="s">
        <v>554</v>
      </c>
      <c r="I32" s="778"/>
      <c r="J32" s="777" t="s">
        <v>652</v>
      </c>
      <c r="K32" s="778"/>
      <c r="L32" s="766" t="s">
        <v>542</v>
      </c>
      <c r="M32" s="760" t="s">
        <v>301</v>
      </c>
      <c r="N32" s="761"/>
      <c r="O32" s="766"/>
      <c r="P32" s="100" t="s">
        <v>5</v>
      </c>
      <c r="Q32" s="56"/>
      <c r="R32" s="774" t="str">
        <f>IF(Q34=Berechnung1!D59,Berechnung1!$F$5,IF(OR(Q34&lt; Berechnung1!E59,Q34&gt; Berechnung1!F59),Berechnung1!$G$5,IF(OR(ROUND(Q34,4)&lt;Berechnung1!J59,ROUND(Q34,4)&gt;Berechnung1!K59),Berechnung1!$D$5,IF(OR(ROUND(Q34,4)&lt;Berechnung1!G59,ROUND(Q34,4)&gt;Berechnung1!H59),Berechnung1!$E$5,Berechnung1!$C$5))))</f>
        <v>Unvollständig</v>
      </c>
      <c r="S32" s="727"/>
      <c r="T32" s="727"/>
    </row>
    <row r="33" spans="2:30" s="43" customFormat="1" ht="30" customHeight="1" thickBot="1">
      <c r="B33" s="800"/>
      <c r="C33" s="801"/>
      <c r="D33" s="758"/>
      <c r="E33" s="772"/>
      <c r="F33" s="779"/>
      <c r="G33" s="780"/>
      <c r="H33" s="779"/>
      <c r="I33" s="780"/>
      <c r="J33" s="779"/>
      <c r="K33" s="780"/>
      <c r="L33" s="767"/>
      <c r="M33" s="762"/>
      <c r="N33" s="763"/>
      <c r="O33" s="767"/>
      <c r="P33" s="100" t="s">
        <v>7</v>
      </c>
      <c r="Q33" s="98">
        <f>SUM(Q11+Basisdaten!R34)</f>
        <v>0</v>
      </c>
      <c r="R33" s="775"/>
      <c r="S33" s="726"/>
      <c r="T33" s="728"/>
      <c r="U33" s="43">
        <f>IF(SUM(Basisdaten!I37:O37)=0,0,SUM(Basisdaten!I37:O37))</f>
        <v>0</v>
      </c>
    </row>
    <row r="34" spans="2:30" s="43" customFormat="1" ht="30" customHeight="1" thickBot="1">
      <c r="B34" s="802"/>
      <c r="C34" s="803"/>
      <c r="D34" s="759"/>
      <c r="E34" s="773"/>
      <c r="F34" s="781"/>
      <c r="G34" s="782"/>
      <c r="H34" s="781"/>
      <c r="I34" s="782"/>
      <c r="J34" s="781"/>
      <c r="K34" s="782"/>
      <c r="L34" s="768"/>
      <c r="M34" s="764"/>
      <c r="N34" s="765"/>
      <c r="O34" s="768"/>
      <c r="P34" s="100" t="s">
        <v>8</v>
      </c>
      <c r="Q34" s="336" t="str">
        <f>IF(Q32="","n.d.",IF(Q33="","n.d.",IF(Q33=0,"",Q32/Q33)))</f>
        <v>n.d.</v>
      </c>
      <c r="R34" s="776"/>
      <c r="S34" s="726"/>
      <c r="T34" s="729"/>
      <c r="U34" s="43">
        <f>IF(SUM(Basisdaten!I37:Q37)=0,0,SUM(Basisdaten!I37:Q37))</f>
        <v>0</v>
      </c>
    </row>
    <row r="35" spans="2:30" ht="30" customHeight="1" thickBot="1">
      <c r="B35" s="833">
        <v>6</v>
      </c>
      <c r="C35" s="799"/>
      <c r="D35" s="757" t="s">
        <v>126</v>
      </c>
      <c r="E35" s="771" t="s">
        <v>555</v>
      </c>
      <c r="F35" s="777" t="s">
        <v>586</v>
      </c>
      <c r="G35" s="778"/>
      <c r="H35" s="777" t="s">
        <v>556</v>
      </c>
      <c r="I35" s="778"/>
      <c r="J35" s="738" t="s">
        <v>653</v>
      </c>
      <c r="K35" s="738"/>
      <c r="L35" s="766"/>
      <c r="M35" s="815" t="s">
        <v>127</v>
      </c>
      <c r="N35" s="768"/>
      <c r="O35" s="766"/>
      <c r="P35" s="103" t="s">
        <v>5</v>
      </c>
      <c r="Q35" s="98">
        <f>IF('Studien Malignes Melanom'!F5="",0,'Studien Malignes Melanom'!F5)</f>
        <v>0</v>
      </c>
      <c r="R35" s="774" t="str">
        <f>IF(Q37=Berechnung1!D62,Berechnung1!$F$5,IF(OR(Q37&lt; Berechnung1!E62,Q37&gt; Berechnung1!F62),Berechnung1!$G$5,IF(OR(ROUND(Q37,4)&lt;Berechnung1!J62,ROUND(Q37,4)&gt;Berechnung1!K62),Berechnung1!$D$5,IF(OR(ROUND(Q37,4)&lt;Berechnung1!G62,ROUND(Q37,4)&gt;Berechnung1!H62),Berechnung1!$E$5,Berechnung1!$C$5))))</f>
        <v>Unvollständig</v>
      </c>
      <c r="S35" s="727"/>
      <c r="T35" s="727"/>
    </row>
    <row r="36" spans="2:30" ht="30" customHeight="1" thickBot="1">
      <c r="B36" s="800"/>
      <c r="C36" s="801"/>
      <c r="D36" s="758"/>
      <c r="E36" s="772"/>
      <c r="F36" s="779"/>
      <c r="G36" s="780"/>
      <c r="H36" s="779"/>
      <c r="I36" s="780"/>
      <c r="J36" s="715"/>
      <c r="K36" s="715"/>
      <c r="L36" s="767"/>
      <c r="M36" s="788"/>
      <c r="N36" s="788"/>
      <c r="O36" s="767"/>
      <c r="P36" s="45" t="s">
        <v>7</v>
      </c>
      <c r="Q36" s="102"/>
      <c r="R36" s="775"/>
      <c r="S36" s="726"/>
      <c r="T36" s="728"/>
    </row>
    <row r="37" spans="2:30" ht="30" customHeight="1" thickBot="1">
      <c r="B37" s="802"/>
      <c r="C37" s="803"/>
      <c r="D37" s="759"/>
      <c r="E37" s="773"/>
      <c r="F37" s="781"/>
      <c r="G37" s="782"/>
      <c r="H37" s="781"/>
      <c r="I37" s="782"/>
      <c r="J37" s="715"/>
      <c r="K37" s="715"/>
      <c r="L37" s="768"/>
      <c r="M37" s="788"/>
      <c r="N37" s="788"/>
      <c r="O37" s="768"/>
      <c r="P37" s="45" t="s">
        <v>8</v>
      </c>
      <c r="Q37" s="336" t="str">
        <f>IF(Q35="","n.d.",IF(Q36="","n.d.",IF(Q36=0,"",Q35/Q36)))</f>
        <v>n.d.</v>
      </c>
      <c r="R37" s="776"/>
      <c r="S37" s="726"/>
      <c r="T37" s="729"/>
    </row>
    <row r="38" spans="2:30" s="44" customFormat="1" ht="30" customHeight="1" thickBot="1">
      <c r="B38" s="833">
        <v>7</v>
      </c>
      <c r="C38" s="799"/>
      <c r="D38" s="758"/>
      <c r="E38" s="772" t="s">
        <v>144</v>
      </c>
      <c r="F38" s="779" t="s">
        <v>145</v>
      </c>
      <c r="G38" s="780"/>
      <c r="H38" s="777" t="s">
        <v>464</v>
      </c>
      <c r="I38" s="778"/>
      <c r="J38" s="769" t="s">
        <v>558</v>
      </c>
      <c r="K38" s="769"/>
      <c r="L38" s="766"/>
      <c r="M38" s="760" t="s">
        <v>465</v>
      </c>
      <c r="N38" s="761"/>
      <c r="O38" s="766"/>
      <c r="P38" s="45" t="s">
        <v>5</v>
      </c>
      <c r="Q38" s="56"/>
      <c r="R38" s="774" t="str">
        <f>IF(Q40=Berechnung1!D65,Berechnung1!$F$5,IF(OR(Q40&lt; Berechnung1!E65,Q40&gt; Berechnung1!F65),Berechnung1!$G$5,IF(OR(ROUND(Q40,4)&lt;Berechnung1!J65,ROUND(Q40,4)&gt;Berechnung1!K65),Berechnung1!$D$5,IF(OR(ROUND(Q40,4)&lt;Berechnung1!G65,ROUND(Q40,4)&gt;Berechnung1!H65),Berechnung1!$E$5,Berechnung1!$C$5))))</f>
        <v>Unvollständig</v>
      </c>
      <c r="S38" s="725"/>
      <c r="T38" s="727"/>
    </row>
    <row r="39" spans="2:30" s="43" customFormat="1" ht="30" customHeight="1" thickBot="1">
      <c r="B39" s="800"/>
      <c r="C39" s="801"/>
      <c r="D39" s="758"/>
      <c r="E39" s="772"/>
      <c r="F39" s="779"/>
      <c r="G39" s="780"/>
      <c r="H39" s="779"/>
      <c r="I39" s="780"/>
      <c r="J39" s="769"/>
      <c r="K39" s="769"/>
      <c r="L39" s="767"/>
      <c r="M39" s="762"/>
      <c r="N39" s="763"/>
      <c r="O39" s="767"/>
      <c r="P39" s="45" t="s">
        <v>7</v>
      </c>
      <c r="Q39" s="57"/>
      <c r="R39" s="775"/>
      <c r="S39" s="726"/>
      <c r="T39" s="728"/>
    </row>
    <row r="40" spans="2:30" s="43" customFormat="1" ht="30" customHeight="1" thickBot="1">
      <c r="B40" s="802"/>
      <c r="C40" s="803"/>
      <c r="D40" s="759"/>
      <c r="E40" s="773"/>
      <c r="F40" s="781"/>
      <c r="G40" s="782"/>
      <c r="H40" s="781"/>
      <c r="I40" s="782"/>
      <c r="J40" s="769"/>
      <c r="K40" s="769"/>
      <c r="L40" s="768"/>
      <c r="M40" s="764"/>
      <c r="N40" s="765"/>
      <c r="O40" s="768"/>
      <c r="P40" s="45" t="s">
        <v>8</v>
      </c>
      <c r="Q40" s="336" t="str">
        <f>IF(Q38="","n.d.",IF(Q39="","n.d.",IF(Q39=0,"",Q38/Q39)))</f>
        <v>n.d.</v>
      </c>
      <c r="R40" s="776"/>
      <c r="S40" s="726"/>
      <c r="T40" s="729"/>
    </row>
    <row r="41" spans="2:30" ht="30" customHeight="1" thickBot="1">
      <c r="B41" s="833">
        <v>8</v>
      </c>
      <c r="C41" s="799"/>
      <c r="D41" s="757"/>
      <c r="E41" s="715" t="s">
        <v>654</v>
      </c>
      <c r="F41" s="769" t="s">
        <v>222</v>
      </c>
      <c r="G41" s="770"/>
      <c r="H41" s="769" t="s">
        <v>761</v>
      </c>
      <c r="I41" s="770"/>
      <c r="J41" s="787" t="s">
        <v>223</v>
      </c>
      <c r="K41" s="770"/>
      <c r="L41" s="766"/>
      <c r="M41" s="760" t="s">
        <v>149</v>
      </c>
      <c r="N41" s="761"/>
      <c r="O41" s="766"/>
      <c r="P41" s="789" t="s">
        <v>10</v>
      </c>
      <c r="Q41" s="792"/>
      <c r="R41" s="774" t="str">
        <f>IF(Q41="",Berechnung1!$F$5,IF(Q41=Berechnung1!D68,Berechnung1!$F$5,IF(OR(Q41&lt; Berechnung1!E68,Q41&gt; Berechnung1!F68),Berechnung1!$G$5,IF(OR(ROUND(Q41,4)&lt;Berechnung1!J68,ROUND(Q41,4)&gt;Berechnung1!K68),Berechnung1!$D$5,IF(OR(ROUND(Q41,4)&lt;Berechnung1!G68,ROUND(Q41,4)&gt;Berechnung1!H68),Berechnung1!$E$5,Berechnung1!$C$5)))))</f>
        <v>Unvollständig</v>
      </c>
      <c r="S41" s="727"/>
      <c r="T41" s="727"/>
    </row>
    <row r="42" spans="2:30" ht="30" customHeight="1" thickBot="1">
      <c r="B42" s="800"/>
      <c r="C42" s="801"/>
      <c r="D42" s="758"/>
      <c r="E42" s="715"/>
      <c r="F42" s="769"/>
      <c r="G42" s="770"/>
      <c r="H42" s="769"/>
      <c r="I42" s="770"/>
      <c r="J42" s="769"/>
      <c r="K42" s="770"/>
      <c r="L42" s="767"/>
      <c r="M42" s="762"/>
      <c r="N42" s="763"/>
      <c r="O42" s="767"/>
      <c r="P42" s="790"/>
      <c r="Q42" s="793"/>
      <c r="R42" s="775"/>
      <c r="S42" s="726"/>
      <c r="T42" s="728"/>
    </row>
    <row r="43" spans="2:30" ht="30" customHeight="1" thickBot="1">
      <c r="B43" s="802"/>
      <c r="C43" s="803"/>
      <c r="D43" s="759"/>
      <c r="E43" s="715"/>
      <c r="F43" s="769"/>
      <c r="G43" s="770"/>
      <c r="H43" s="769"/>
      <c r="I43" s="770"/>
      <c r="J43" s="769"/>
      <c r="K43" s="770"/>
      <c r="L43" s="768"/>
      <c r="M43" s="764"/>
      <c r="N43" s="765"/>
      <c r="O43" s="768"/>
      <c r="P43" s="791"/>
      <c r="Q43" s="794"/>
      <c r="R43" s="776"/>
      <c r="S43" s="726"/>
      <c r="T43" s="729"/>
    </row>
    <row r="44" spans="2:30" s="43" customFormat="1" ht="23.25" customHeight="1" thickBot="1">
      <c r="B44" s="833">
        <v>9</v>
      </c>
      <c r="C44" s="799"/>
      <c r="D44" s="757"/>
      <c r="E44" s="769" t="s">
        <v>655</v>
      </c>
      <c r="F44" s="769" t="s">
        <v>222</v>
      </c>
      <c r="G44" s="770"/>
      <c r="H44" s="769" t="s">
        <v>762</v>
      </c>
      <c r="I44" s="770"/>
      <c r="J44" s="787" t="s">
        <v>223</v>
      </c>
      <c r="K44" s="770"/>
      <c r="L44" s="766"/>
      <c r="M44" s="760" t="s">
        <v>150</v>
      </c>
      <c r="N44" s="761"/>
      <c r="O44" s="766"/>
      <c r="P44" s="789" t="s">
        <v>10</v>
      </c>
      <c r="Q44" s="792"/>
      <c r="R44" s="774" t="str">
        <f>IF(Q44="",Berechnung1!$F$5,IF(Q44=Berechnung1!D71,Berechnung1!$F$5,IF(OR(Q44&lt; Berechnung1!E71,Q44&gt; Berechnung1!F71),Berechnung1!$G$5,IF(OR(ROUND(Q44,4)&lt;Berechnung1!J71,ROUND(Q44,4)&gt;Berechnung1!K71),Berechnung1!$D$5,IF(OR(ROUND(Q44,4)&lt;Berechnung1!G71,ROUND(Q44,4)&gt;Berechnung1!H71),Berechnung1!$E$5,Berechnung1!$C$5)))))</f>
        <v>Unvollständig</v>
      </c>
      <c r="S44" s="727"/>
      <c r="T44" s="727"/>
      <c r="U44" s="402"/>
      <c r="V44" s="403"/>
      <c r="W44" s="403"/>
      <c r="X44" s="403"/>
      <c r="Y44" s="403"/>
      <c r="Z44" s="403"/>
      <c r="AA44" s="403"/>
      <c r="AB44" s="403"/>
      <c r="AC44" s="403"/>
      <c r="AD44" s="403"/>
    </row>
    <row r="45" spans="2:30" s="43" customFormat="1" ht="23.25" customHeight="1" thickBot="1">
      <c r="B45" s="800"/>
      <c r="C45" s="801"/>
      <c r="D45" s="758"/>
      <c r="E45" s="769"/>
      <c r="F45" s="769"/>
      <c r="G45" s="770"/>
      <c r="H45" s="769"/>
      <c r="I45" s="770"/>
      <c r="J45" s="769"/>
      <c r="K45" s="770"/>
      <c r="L45" s="767"/>
      <c r="M45" s="762"/>
      <c r="N45" s="763"/>
      <c r="O45" s="767"/>
      <c r="P45" s="790"/>
      <c r="Q45" s="793"/>
      <c r="R45" s="775"/>
      <c r="S45" s="726"/>
      <c r="T45" s="728"/>
      <c r="U45" s="402"/>
      <c r="V45" s="403"/>
      <c r="W45" s="403"/>
      <c r="X45" s="403"/>
      <c r="Y45" s="403"/>
      <c r="Z45" s="403"/>
      <c r="AA45" s="403"/>
      <c r="AB45" s="403"/>
      <c r="AC45" s="403"/>
      <c r="AD45" s="403"/>
    </row>
    <row r="46" spans="2:30" s="43" customFormat="1" ht="23.25" customHeight="1" thickBot="1">
      <c r="B46" s="802"/>
      <c r="C46" s="803"/>
      <c r="D46" s="759"/>
      <c r="E46" s="769"/>
      <c r="F46" s="769"/>
      <c r="G46" s="770"/>
      <c r="H46" s="769"/>
      <c r="I46" s="770"/>
      <c r="J46" s="769"/>
      <c r="K46" s="770"/>
      <c r="L46" s="768"/>
      <c r="M46" s="764"/>
      <c r="N46" s="765"/>
      <c r="O46" s="768"/>
      <c r="P46" s="791"/>
      <c r="Q46" s="794"/>
      <c r="R46" s="776"/>
      <c r="S46" s="726"/>
      <c r="T46" s="729"/>
      <c r="U46" s="402"/>
      <c r="V46" s="403"/>
      <c r="W46" s="403"/>
      <c r="X46" s="403"/>
      <c r="Y46" s="403"/>
      <c r="Z46" s="403"/>
      <c r="AA46" s="403"/>
      <c r="AB46" s="403"/>
      <c r="AC46" s="403"/>
      <c r="AD46" s="403"/>
    </row>
    <row r="47" spans="2:30" s="43" customFormat="1" ht="30" customHeight="1" thickBot="1">
      <c r="B47" s="833">
        <v>10</v>
      </c>
      <c r="C47" s="799"/>
      <c r="D47" s="757"/>
      <c r="E47" s="715" t="s">
        <v>316</v>
      </c>
      <c r="F47" s="715" t="s">
        <v>317</v>
      </c>
      <c r="G47" s="839"/>
      <c r="H47" s="715" t="s">
        <v>466</v>
      </c>
      <c r="I47" s="839"/>
      <c r="J47" s="715" t="s">
        <v>318</v>
      </c>
      <c r="K47" s="839"/>
      <c r="L47" s="766"/>
      <c r="M47" s="788" t="s">
        <v>319</v>
      </c>
      <c r="N47" s="788"/>
      <c r="O47" s="766"/>
      <c r="P47" s="45" t="s">
        <v>5</v>
      </c>
      <c r="Q47" s="56"/>
      <c r="R47" s="774" t="str">
        <f>IF(Q49=Berechnung1!D74,Berechnung1!$F$5,IF(OR(Q49&lt; Berechnung1!E74,Q49&gt; Berechnung1!F74),Berechnung1!$G$5,IF(OR(ROUND(Q49,4)&lt;Berechnung1!J74,ROUND(Q49,4)&gt;Berechnung1!K74),Berechnung1!$D$5,IF(OR(ROUND(Q49,4)&lt;Berechnung1!G74,ROUND(Q49,4)&gt;Berechnung1!H74),Berechnung1!$E$5,Berechnung1!$C$5))))</f>
        <v>Unvollständig</v>
      </c>
      <c r="S47" s="727"/>
      <c r="T47" s="727"/>
      <c r="U47" s="402"/>
      <c r="V47" s="403"/>
      <c r="W47" s="403"/>
      <c r="X47" s="403"/>
      <c r="Y47" s="403"/>
      <c r="Z47" s="403"/>
      <c r="AA47" s="403"/>
      <c r="AB47" s="403"/>
      <c r="AC47" s="403"/>
      <c r="AD47" s="403"/>
    </row>
    <row r="48" spans="2:30" s="43" customFormat="1" ht="30" customHeight="1" thickBot="1">
      <c r="B48" s="800"/>
      <c r="C48" s="801"/>
      <c r="D48" s="758"/>
      <c r="E48" s="715"/>
      <c r="F48" s="715"/>
      <c r="G48" s="839"/>
      <c r="H48" s="715"/>
      <c r="I48" s="839"/>
      <c r="J48" s="715"/>
      <c r="K48" s="839"/>
      <c r="L48" s="767"/>
      <c r="M48" s="788"/>
      <c r="N48" s="788"/>
      <c r="O48" s="767"/>
      <c r="P48" s="45" t="s">
        <v>7</v>
      </c>
      <c r="Q48" s="46">
        <f>IF(AND(Q41="",Q44=""),0,SUM(Q41,Q44))</f>
        <v>0</v>
      </c>
      <c r="R48" s="775"/>
      <c r="S48" s="726"/>
      <c r="T48" s="728"/>
      <c r="U48" s="402"/>
      <c r="V48" s="403"/>
      <c r="W48" s="403"/>
      <c r="X48" s="403"/>
      <c r="Y48" s="403"/>
      <c r="Z48" s="403"/>
      <c r="AA48" s="403"/>
      <c r="AB48" s="403"/>
      <c r="AC48" s="403"/>
      <c r="AD48" s="403"/>
    </row>
    <row r="49" spans="2:30" s="43" customFormat="1" ht="30" customHeight="1" thickBot="1">
      <c r="B49" s="802"/>
      <c r="C49" s="803"/>
      <c r="D49" s="759"/>
      <c r="E49" s="715"/>
      <c r="F49" s="715"/>
      <c r="G49" s="839"/>
      <c r="H49" s="715"/>
      <c r="I49" s="839"/>
      <c r="J49" s="715"/>
      <c r="K49" s="839"/>
      <c r="L49" s="768"/>
      <c r="M49" s="788"/>
      <c r="N49" s="788"/>
      <c r="O49" s="768"/>
      <c r="P49" s="45" t="s">
        <v>8</v>
      </c>
      <c r="Q49" s="336" t="str">
        <f>IF(Q47="","n.d.",IF(Q48="","n.d.",IF(Q48=0,"",Q47/Q48)))</f>
        <v>n.d.</v>
      </c>
      <c r="R49" s="776"/>
      <c r="S49" s="726"/>
      <c r="T49" s="729"/>
      <c r="U49" s="402"/>
      <c r="V49" s="403"/>
      <c r="W49" s="403"/>
      <c r="X49" s="403"/>
      <c r="Y49" s="403"/>
      <c r="Z49" s="403"/>
      <c r="AA49" s="403"/>
      <c r="AB49" s="403"/>
      <c r="AC49" s="403"/>
      <c r="AD49" s="403"/>
    </row>
    <row r="50" spans="2:30" ht="30" customHeight="1" thickBot="1">
      <c r="B50" s="833">
        <v>11</v>
      </c>
      <c r="C50" s="799"/>
      <c r="D50" s="757"/>
      <c r="E50" s="736" t="s">
        <v>467</v>
      </c>
      <c r="F50" s="739" t="s">
        <v>322</v>
      </c>
      <c r="G50" s="740"/>
      <c r="H50" s="739" t="s">
        <v>468</v>
      </c>
      <c r="I50" s="740"/>
      <c r="J50" s="739" t="s">
        <v>559</v>
      </c>
      <c r="K50" s="740"/>
      <c r="L50" s="766"/>
      <c r="M50" s="760" t="s">
        <v>319</v>
      </c>
      <c r="N50" s="761"/>
      <c r="O50" s="766"/>
      <c r="P50" s="45" t="s">
        <v>5</v>
      </c>
      <c r="Q50" s="383"/>
      <c r="R50" s="774" t="str">
        <f>IF(Q52=Berechnung1!D77,Berechnung1!$F$5,IF(OR(Q52&lt; Berechnung1!E77,Q52&gt; Berechnung1!F77),Berechnung1!$G$5,IF(OR(ROUND(Q52,4)&lt;Berechnung1!J77,ROUND(Q52,4)&gt;Berechnung1!K77),Berechnung1!$D$5,IF(OR(ROUND(Q52,4)&lt;Berechnung1!G77,ROUND(Q52,4)&gt;Berechnung1!H77),Berechnung1!$E$5,Berechnung1!$C$5))))</f>
        <v>Unvollständig</v>
      </c>
      <c r="S50" s="725"/>
      <c r="T50" s="725"/>
    </row>
    <row r="51" spans="2:30" ht="30" customHeight="1" thickBot="1">
      <c r="B51" s="800"/>
      <c r="C51" s="801"/>
      <c r="D51" s="758"/>
      <c r="E51" s="737"/>
      <c r="F51" s="741"/>
      <c r="G51" s="742"/>
      <c r="H51" s="741"/>
      <c r="I51" s="742"/>
      <c r="J51" s="741"/>
      <c r="K51" s="742"/>
      <c r="L51" s="767"/>
      <c r="M51" s="762"/>
      <c r="N51" s="763"/>
      <c r="O51" s="767"/>
      <c r="P51" s="45" t="s">
        <v>7</v>
      </c>
      <c r="Q51" s="381"/>
      <c r="R51" s="775"/>
      <c r="S51" s="726"/>
      <c r="T51" s="728"/>
    </row>
    <row r="52" spans="2:30" ht="30" customHeight="1" thickBot="1">
      <c r="B52" s="802"/>
      <c r="C52" s="803"/>
      <c r="D52" s="759"/>
      <c r="E52" s="738"/>
      <c r="F52" s="743"/>
      <c r="G52" s="744"/>
      <c r="H52" s="743"/>
      <c r="I52" s="744"/>
      <c r="J52" s="743"/>
      <c r="K52" s="744"/>
      <c r="L52" s="768"/>
      <c r="M52" s="764"/>
      <c r="N52" s="765"/>
      <c r="O52" s="768"/>
      <c r="P52" s="45" t="s">
        <v>8</v>
      </c>
      <c r="Q52" s="336" t="str">
        <f>IF(Q50="","n.d.",IF(Q51="","n.d.",IF(Q51=0,"",Q50/Q51)))</f>
        <v>n.d.</v>
      </c>
      <c r="R52" s="776"/>
      <c r="S52" s="726"/>
      <c r="T52" s="729"/>
    </row>
    <row r="53" spans="2:30" ht="30" customHeight="1" thickBot="1">
      <c r="B53" s="833">
        <v>12</v>
      </c>
      <c r="C53" s="799"/>
      <c r="D53" s="757"/>
      <c r="E53" s="771" t="s">
        <v>469</v>
      </c>
      <c r="F53" s="769" t="s">
        <v>470</v>
      </c>
      <c r="G53" s="770"/>
      <c r="H53" s="769" t="s">
        <v>471</v>
      </c>
      <c r="I53" s="770"/>
      <c r="J53" s="769" t="s">
        <v>320</v>
      </c>
      <c r="K53" s="770"/>
      <c r="L53" s="766"/>
      <c r="M53" s="760" t="s">
        <v>319</v>
      </c>
      <c r="N53" s="761"/>
      <c r="O53" s="766"/>
      <c r="P53" s="45" t="s">
        <v>5</v>
      </c>
      <c r="Q53" s="56"/>
      <c r="R53" s="774" t="str">
        <f>IF(Q55=Berechnung1!D80,Berechnung1!$F$5,IF(OR(Q55&lt; Berechnung1!E80,Q55&gt; Berechnung1!F80),Berechnung1!$G$5,IF(OR(ROUND(Q55,4)&lt;Berechnung1!J80,ROUND(Q55,4)&gt;Berechnung1!K80),Berechnung1!$D$5,IF(OR(ROUND(Q55,4)&lt;Berechnung1!G80,ROUND(Q55,4)&gt;Berechnung1!H80),Berechnung1!$E$5,Berechnung1!$C$5))))</f>
        <v>Unvollständig</v>
      </c>
      <c r="S53" s="727"/>
      <c r="T53" s="727"/>
    </row>
    <row r="54" spans="2:30" ht="30" customHeight="1" thickBot="1">
      <c r="B54" s="800"/>
      <c r="C54" s="801"/>
      <c r="D54" s="758"/>
      <c r="E54" s="772"/>
      <c r="F54" s="769"/>
      <c r="G54" s="770"/>
      <c r="H54" s="769"/>
      <c r="I54" s="770"/>
      <c r="J54" s="769"/>
      <c r="K54" s="770"/>
      <c r="L54" s="767"/>
      <c r="M54" s="762"/>
      <c r="N54" s="763"/>
      <c r="O54" s="767"/>
      <c r="P54" s="45" t="s">
        <v>7</v>
      </c>
      <c r="Q54" s="46">
        <f>IF(AND(Q41="",Q44=""),0,SUM(Q41,Q44))</f>
        <v>0</v>
      </c>
      <c r="R54" s="775"/>
      <c r="S54" s="726"/>
      <c r="T54" s="728"/>
    </row>
    <row r="55" spans="2:30" ht="30" customHeight="1" thickBot="1">
      <c r="B55" s="802"/>
      <c r="C55" s="803"/>
      <c r="D55" s="759"/>
      <c r="E55" s="773"/>
      <c r="F55" s="769"/>
      <c r="G55" s="770"/>
      <c r="H55" s="769"/>
      <c r="I55" s="770"/>
      <c r="J55" s="769"/>
      <c r="K55" s="770"/>
      <c r="L55" s="768"/>
      <c r="M55" s="764"/>
      <c r="N55" s="765"/>
      <c r="O55" s="768"/>
      <c r="P55" s="45" t="s">
        <v>8</v>
      </c>
      <c r="Q55" s="336" t="str">
        <f>IF(Q53="","n.d.",IF(Q54="","n.d.",IF(Q54=0,"",Q53/Q54)))</f>
        <v>n.d.</v>
      </c>
      <c r="R55" s="776"/>
      <c r="S55" s="726"/>
      <c r="T55" s="729"/>
    </row>
    <row r="56" spans="2:30" ht="30" customHeight="1" thickBot="1">
      <c r="B56" s="705" t="s">
        <v>441</v>
      </c>
      <c r="C56" s="708" t="s">
        <v>599</v>
      </c>
      <c r="D56" s="712" t="s">
        <v>533</v>
      </c>
      <c r="E56" s="715" t="s">
        <v>472</v>
      </c>
      <c r="F56" s="716" t="s">
        <v>473</v>
      </c>
      <c r="G56" s="717"/>
      <c r="H56" s="715" t="s">
        <v>474</v>
      </c>
      <c r="I56" s="718"/>
      <c r="J56" s="715" t="s">
        <v>656</v>
      </c>
      <c r="K56" s="718"/>
      <c r="L56" s="702"/>
      <c r="M56" s="700" t="s">
        <v>129</v>
      </c>
      <c r="N56" s="701"/>
      <c r="O56" s="702"/>
      <c r="P56" s="377" t="s">
        <v>5</v>
      </c>
      <c r="Q56" s="380"/>
      <c r="R56" s="774" t="str">
        <f>IF(Q58=Berechnung1!D83,Berechnung1!$F$5,IF(OR(Q58&lt; Berechnung1!E83,Q58&gt; Berechnung1!F83),Berechnung1!$G$5,IF(OR(ROUND(Q58,4)&lt;Berechnung1!J83,ROUND(Q58,4)&gt;Berechnung1!K83),Berechnung1!$D$5,IF(OR(ROUND(Q58,4)&lt;Berechnung1!G83,ROUND(Q58,4)&gt;Berechnung1!H83),Berechnung1!$E$5,Berechnung1!$C$5))))</f>
        <v>Unvollständig</v>
      </c>
      <c r="S56" s="725"/>
      <c r="T56" s="727"/>
    </row>
    <row r="57" spans="2:30" ht="30" customHeight="1" thickBot="1">
      <c r="B57" s="706"/>
      <c r="C57" s="709"/>
      <c r="D57" s="713"/>
      <c r="E57" s="715"/>
      <c r="F57" s="716"/>
      <c r="G57" s="717"/>
      <c r="H57" s="715"/>
      <c r="I57" s="718"/>
      <c r="J57" s="715"/>
      <c r="K57" s="718"/>
      <c r="L57" s="703"/>
      <c r="M57" s="701"/>
      <c r="N57" s="701"/>
      <c r="O57" s="703"/>
      <c r="P57" s="377" t="s">
        <v>7</v>
      </c>
      <c r="Q57" s="381"/>
      <c r="R57" s="775"/>
      <c r="S57" s="726"/>
      <c r="T57" s="728"/>
    </row>
    <row r="58" spans="2:30" ht="30" customHeight="1" thickBot="1">
      <c r="B58" s="706"/>
      <c r="C58" s="710"/>
      <c r="D58" s="714"/>
      <c r="E58" s="715"/>
      <c r="F58" s="716"/>
      <c r="G58" s="717"/>
      <c r="H58" s="715"/>
      <c r="I58" s="718"/>
      <c r="J58" s="715"/>
      <c r="K58" s="718"/>
      <c r="L58" s="704"/>
      <c r="M58" s="701"/>
      <c r="N58" s="701"/>
      <c r="O58" s="704"/>
      <c r="P58" s="377" t="s">
        <v>8</v>
      </c>
      <c r="Q58" s="378" t="str">
        <f>IF(Q56="","n.d.",IF(Q57=0,"n.d.",IF(Q57=0,"",Q56/Q57)))</f>
        <v>n.d.</v>
      </c>
      <c r="R58" s="776"/>
      <c r="S58" s="726"/>
      <c r="T58" s="729"/>
    </row>
    <row r="59" spans="2:30" ht="30" customHeight="1" thickBot="1">
      <c r="B59" s="706"/>
      <c r="C59" s="711" t="s">
        <v>662</v>
      </c>
      <c r="D59" s="712"/>
      <c r="E59" s="715" t="s">
        <v>927</v>
      </c>
      <c r="F59" s="716" t="s">
        <v>928</v>
      </c>
      <c r="G59" s="717"/>
      <c r="H59" s="715" t="s">
        <v>474</v>
      </c>
      <c r="I59" s="718"/>
      <c r="J59" s="715" t="s">
        <v>929</v>
      </c>
      <c r="K59" s="718"/>
      <c r="L59" s="702"/>
      <c r="M59" s="700" t="s">
        <v>129</v>
      </c>
      <c r="N59" s="701"/>
      <c r="O59" s="702"/>
      <c r="P59" s="377" t="s">
        <v>5</v>
      </c>
      <c r="Q59" s="380"/>
      <c r="R59" s="774" t="str">
        <f>IF(Q61=Berechnung1!D86,Berechnung1!$F$5,IF(OR(Q61&lt; Berechnung1!E86,Q61&gt; Berechnung1!F86),Berechnung1!$G$5,IF(OR(ROUND(Q61,4)&lt;Berechnung1!J86,ROUND(Q61,4)&gt;Berechnung1!K86),Berechnung1!$D$5,IF(OR(ROUND(Q61,4)&lt;Berechnung1!G86,ROUND(Q61,4)&gt;Berechnung1!H86),Berechnung1!$E$5,Berechnung1!$C$5))))</f>
        <v>Unvollständig</v>
      </c>
      <c r="S59" s="725"/>
      <c r="T59" s="727"/>
    </row>
    <row r="60" spans="2:30" ht="30" customHeight="1" thickBot="1">
      <c r="B60" s="706"/>
      <c r="C60" s="709"/>
      <c r="D60" s="713"/>
      <c r="E60" s="715"/>
      <c r="F60" s="716"/>
      <c r="G60" s="717"/>
      <c r="H60" s="715"/>
      <c r="I60" s="718"/>
      <c r="J60" s="715"/>
      <c r="K60" s="718"/>
      <c r="L60" s="703"/>
      <c r="M60" s="701"/>
      <c r="N60" s="701"/>
      <c r="O60" s="703"/>
      <c r="P60" s="377" t="s">
        <v>7</v>
      </c>
      <c r="Q60" s="381"/>
      <c r="R60" s="775"/>
      <c r="S60" s="726"/>
      <c r="T60" s="728"/>
    </row>
    <row r="61" spans="2:30" ht="30" customHeight="1" thickBot="1">
      <c r="B61" s="707"/>
      <c r="C61" s="710"/>
      <c r="D61" s="714"/>
      <c r="E61" s="715"/>
      <c r="F61" s="716"/>
      <c r="G61" s="717"/>
      <c r="H61" s="715"/>
      <c r="I61" s="718"/>
      <c r="J61" s="715"/>
      <c r="K61" s="718"/>
      <c r="L61" s="704"/>
      <c r="M61" s="701"/>
      <c r="N61" s="701"/>
      <c r="O61" s="704"/>
      <c r="P61" s="377" t="s">
        <v>8</v>
      </c>
      <c r="Q61" s="378" t="str">
        <f>IF(Q59="","n.d.",IF(Q60=0,"n.d.",IF(Q60=0,"",Q59/Q60)))</f>
        <v>n.d.</v>
      </c>
      <c r="R61" s="776"/>
      <c r="S61" s="726"/>
      <c r="T61" s="729"/>
    </row>
    <row r="62" spans="2:30" ht="30" customHeight="1" thickBot="1">
      <c r="B62" s="730">
        <v>14</v>
      </c>
      <c r="C62" s="731"/>
      <c r="D62" s="712" t="s">
        <v>532</v>
      </c>
      <c r="E62" s="736" t="s">
        <v>657</v>
      </c>
      <c r="F62" s="739" t="s">
        <v>939</v>
      </c>
      <c r="G62" s="740"/>
      <c r="H62" s="739" t="s">
        <v>475</v>
      </c>
      <c r="I62" s="740"/>
      <c r="J62" s="739" t="s">
        <v>476</v>
      </c>
      <c r="K62" s="740"/>
      <c r="L62" s="745" t="s">
        <v>534</v>
      </c>
      <c r="M62" s="748" t="s">
        <v>301</v>
      </c>
      <c r="N62" s="749"/>
      <c r="O62" s="745"/>
      <c r="P62" s="377" t="s">
        <v>5</v>
      </c>
      <c r="Q62" s="380"/>
      <c r="R62" s="754" t="str">
        <f>IF(AND(Q62&lt;&gt;"",Q63&lt;&gt;"",Q62=0,Q63=0),Berechnung1!$H$5,IF(Q64="",Berechnung1!$D$5,IF(Q64=Berechnung1!D89,Berechnung1!$F$5,IF(OR(Q64&lt; Berechnung1!E89,Q64&gt; Berechnung1!F89),Berechnung1!$G$5,IF(OR(ROUND(Q64,4)&lt;Berechnung1!J89,ROUND(Q64,4)&gt;Berechnung1!K89),Berechnung1!$D$5,IF(OR(ROUND(Q64,4)&lt;Berechnung1!G89,ROUND(72,4)&gt;Berechnung1!H89),Berechnung1!$E$5,Berechnung1!$C$5))))))</f>
        <v>Unvollständig</v>
      </c>
      <c r="S62" s="725"/>
      <c r="T62" s="727"/>
    </row>
    <row r="63" spans="2:30" ht="30" customHeight="1" thickBot="1">
      <c r="B63" s="732"/>
      <c r="C63" s="733"/>
      <c r="D63" s="713"/>
      <c r="E63" s="737"/>
      <c r="F63" s="741"/>
      <c r="G63" s="742"/>
      <c r="H63" s="741"/>
      <c r="I63" s="742"/>
      <c r="J63" s="741"/>
      <c r="K63" s="742"/>
      <c r="L63" s="746"/>
      <c r="M63" s="750"/>
      <c r="N63" s="751"/>
      <c r="O63" s="746"/>
      <c r="P63" s="377" t="s">
        <v>7</v>
      </c>
      <c r="Q63" s="381"/>
      <c r="R63" s="755"/>
      <c r="S63" s="726"/>
      <c r="T63" s="728"/>
    </row>
    <row r="64" spans="2:30" ht="30" customHeight="1" thickBot="1">
      <c r="B64" s="734"/>
      <c r="C64" s="735"/>
      <c r="D64" s="714"/>
      <c r="E64" s="738"/>
      <c r="F64" s="743"/>
      <c r="G64" s="744"/>
      <c r="H64" s="743"/>
      <c r="I64" s="744"/>
      <c r="J64" s="743"/>
      <c r="K64" s="744"/>
      <c r="L64" s="747"/>
      <c r="M64" s="752"/>
      <c r="N64" s="753"/>
      <c r="O64" s="747"/>
      <c r="P64" s="377" t="s">
        <v>8</v>
      </c>
      <c r="Q64" s="378" t="str">
        <f>IF(Q62="","n.d.",IF(Q63="","n.d.",IF(Q63=0,"",Q62/Q63)))</f>
        <v>n.d.</v>
      </c>
      <c r="R64" s="756"/>
      <c r="S64" s="726"/>
      <c r="T64" s="729"/>
    </row>
    <row r="65" spans="2:21" ht="30" customHeight="1" thickBot="1">
      <c r="B65" s="730">
        <v>15</v>
      </c>
      <c r="C65" s="731"/>
      <c r="D65" s="712" t="s">
        <v>532</v>
      </c>
      <c r="E65" s="736" t="s">
        <v>658</v>
      </c>
      <c r="F65" s="739" t="s">
        <v>940</v>
      </c>
      <c r="G65" s="740"/>
      <c r="H65" s="739" t="s">
        <v>479</v>
      </c>
      <c r="I65" s="740"/>
      <c r="J65" s="739" t="s">
        <v>481</v>
      </c>
      <c r="K65" s="740"/>
      <c r="L65" s="745" t="s">
        <v>534</v>
      </c>
      <c r="M65" s="748" t="s">
        <v>301</v>
      </c>
      <c r="N65" s="749"/>
      <c r="O65" s="745"/>
      <c r="P65" s="377" t="s">
        <v>5</v>
      </c>
      <c r="Q65" s="380"/>
      <c r="R65" s="754" t="str">
        <f>IF(AND(Q65&lt;&gt;"",Q66&lt;&gt;"",Q65=0,Q66=0),Berechnung1!$H$5,IF(Q67="",Berechnung1!$D$5,IF(Q67=Berechnung1!D92,Berechnung1!$F$5,IF(OR(Q67&lt; Berechnung1!E92,Q67&gt; Berechnung1!F92),Berechnung1!$G$5,IF(OR(ROUND(Q67,4)&lt;Berechnung1!J92,ROUND(Q67,4)&gt;Berechnung1!K92),Berechnung1!$D$5,IF(OR(ROUND(Q67,4)&lt;Berechnung1!G92,ROUND(72,4)&gt;Berechnung1!H92),Berechnung1!$E$5,Berechnung1!$C$5))))))</f>
        <v>Unvollständig</v>
      </c>
      <c r="S65" s="725"/>
      <c r="T65" s="727"/>
    </row>
    <row r="66" spans="2:21" ht="30" customHeight="1" thickBot="1">
      <c r="B66" s="732"/>
      <c r="C66" s="733"/>
      <c r="D66" s="713"/>
      <c r="E66" s="737"/>
      <c r="F66" s="741"/>
      <c r="G66" s="742"/>
      <c r="H66" s="741"/>
      <c r="I66" s="742"/>
      <c r="J66" s="741"/>
      <c r="K66" s="742"/>
      <c r="L66" s="746"/>
      <c r="M66" s="750"/>
      <c r="N66" s="751"/>
      <c r="O66" s="746"/>
      <c r="P66" s="377" t="s">
        <v>7</v>
      </c>
      <c r="Q66" s="381"/>
      <c r="R66" s="755"/>
      <c r="S66" s="726"/>
      <c r="T66" s="728"/>
    </row>
    <row r="67" spans="2:21" ht="30" customHeight="1" thickBot="1">
      <c r="B67" s="734"/>
      <c r="C67" s="735"/>
      <c r="D67" s="714"/>
      <c r="E67" s="738"/>
      <c r="F67" s="743"/>
      <c r="G67" s="744"/>
      <c r="H67" s="743"/>
      <c r="I67" s="744"/>
      <c r="J67" s="743"/>
      <c r="K67" s="744"/>
      <c r="L67" s="747"/>
      <c r="M67" s="752"/>
      <c r="N67" s="753"/>
      <c r="O67" s="747"/>
      <c r="P67" s="377" t="s">
        <v>8</v>
      </c>
      <c r="Q67" s="378" t="str">
        <f>IF(Q65="","n.d.",IF(Q66="","n.d.",IF(Q66=0,"",Q65/Q66)))</f>
        <v>n.d.</v>
      </c>
      <c r="R67" s="756"/>
      <c r="S67" s="726"/>
      <c r="T67" s="729"/>
    </row>
    <row r="68" spans="2:21" ht="30" customHeight="1" thickBot="1">
      <c r="B68" s="730">
        <v>16</v>
      </c>
      <c r="C68" s="731"/>
      <c r="D68" s="712"/>
      <c r="E68" s="736" t="s">
        <v>477</v>
      </c>
      <c r="F68" s="739" t="s">
        <v>560</v>
      </c>
      <c r="G68" s="740"/>
      <c r="H68" s="739" t="s">
        <v>480</v>
      </c>
      <c r="I68" s="740"/>
      <c r="J68" s="739" t="s">
        <v>482</v>
      </c>
      <c r="K68" s="740"/>
      <c r="L68" s="745" t="s">
        <v>534</v>
      </c>
      <c r="M68" s="748" t="s">
        <v>301</v>
      </c>
      <c r="N68" s="749"/>
      <c r="O68" s="745"/>
      <c r="P68" s="377" t="s">
        <v>5</v>
      </c>
      <c r="Q68" s="380"/>
      <c r="R68" s="754" t="str">
        <f>IF(Q70=Berechnung1!D95,Berechnung1!$F$5,IF(OR(Q70&lt;Berechnung1!E95,Q70&gt;Berechnung1!F95),Berechnung1!$G$5,IF(OR(ROUND(Q70,4)&lt;Berechnung1!J95,ROUND(Q70,4)&gt;Berechnung1!K95),Berechnung1!$D$5,IF(OR(ROUND(Q70,4)&lt;Berechnung1!G95,ROUND(72,4)&gt;Berechnung1!H95),Berechnung1!$E$5,Berechnung1!$C$5))))</f>
        <v>Unvollständig</v>
      </c>
      <c r="S68" s="725"/>
      <c r="T68" s="727"/>
    </row>
    <row r="69" spans="2:21" ht="30" customHeight="1" thickBot="1">
      <c r="B69" s="732"/>
      <c r="C69" s="733"/>
      <c r="D69" s="713"/>
      <c r="E69" s="737"/>
      <c r="F69" s="741"/>
      <c r="G69" s="742"/>
      <c r="H69" s="741"/>
      <c r="I69" s="742"/>
      <c r="J69" s="741"/>
      <c r="K69" s="742"/>
      <c r="L69" s="746"/>
      <c r="M69" s="750"/>
      <c r="N69" s="751"/>
      <c r="O69" s="746"/>
      <c r="P69" s="377" t="s">
        <v>7</v>
      </c>
      <c r="Q69" s="483">
        <f>U69</f>
        <v>0</v>
      </c>
      <c r="R69" s="755"/>
      <c r="S69" s="726"/>
      <c r="T69" s="728"/>
      <c r="U69" s="1">
        <f>IF(SUM(Basisdaten!I37:O37)=0,0,SUM(Basisdaten!I37:O37))</f>
        <v>0</v>
      </c>
    </row>
    <row r="70" spans="2:21" ht="30" customHeight="1" thickBot="1">
      <c r="B70" s="734"/>
      <c r="C70" s="735"/>
      <c r="D70" s="714"/>
      <c r="E70" s="738"/>
      <c r="F70" s="743"/>
      <c r="G70" s="744"/>
      <c r="H70" s="743"/>
      <c r="I70" s="744"/>
      <c r="J70" s="743"/>
      <c r="K70" s="744"/>
      <c r="L70" s="747"/>
      <c r="M70" s="752"/>
      <c r="N70" s="753"/>
      <c r="O70" s="747"/>
      <c r="P70" s="377" t="s">
        <v>8</v>
      </c>
      <c r="Q70" s="378" t="str">
        <f>IF(Q68="","n.d.",IF(Q69="","n.d.",IF(Q69=0,"",Q68/Q69)))</f>
        <v>n.d.</v>
      </c>
      <c r="R70" s="756"/>
      <c r="S70" s="726"/>
      <c r="T70" s="729"/>
    </row>
    <row r="71" spans="2:21" ht="30" customHeight="1" thickBot="1">
      <c r="B71" s="730">
        <v>17</v>
      </c>
      <c r="C71" s="731"/>
      <c r="D71" s="712" t="s">
        <v>532</v>
      </c>
      <c r="E71" s="736" t="s">
        <v>478</v>
      </c>
      <c r="F71" s="739" t="s">
        <v>561</v>
      </c>
      <c r="G71" s="740"/>
      <c r="H71" s="739" t="s">
        <v>557</v>
      </c>
      <c r="I71" s="740"/>
      <c r="J71" s="739" t="s">
        <v>659</v>
      </c>
      <c r="K71" s="740"/>
      <c r="L71" s="745"/>
      <c r="M71" s="748" t="s">
        <v>465</v>
      </c>
      <c r="N71" s="749"/>
      <c r="O71" s="745"/>
      <c r="P71" s="377" t="s">
        <v>5</v>
      </c>
      <c r="Q71" s="380"/>
      <c r="R71" s="754" t="str">
        <f>IF(Q73=Berechnung1!D98,Berechnung1!$F$5,IF(OR(Q73&lt;Berechnung1!E98,Q73&gt;Berechnung1!F98),Berechnung1!$G$5,IF(OR(ROUND(Q73,4)&lt;Berechnung1!J98,ROUND(Q73,4)&gt;Berechnung1!K98),Berechnung1!$D$5,IF(OR(ROUND(Q73,4)&lt;Berechnung1!G98,ROUND(72,4)&gt;Berechnung1!H98),Berechnung1!$E$5,Berechnung1!$C$5))))</f>
        <v>Unvollständig</v>
      </c>
      <c r="S71" s="725"/>
      <c r="T71" s="727"/>
    </row>
    <row r="72" spans="2:21" ht="30" customHeight="1" thickBot="1">
      <c r="B72" s="732"/>
      <c r="C72" s="733"/>
      <c r="D72" s="713"/>
      <c r="E72" s="737"/>
      <c r="F72" s="741"/>
      <c r="G72" s="742"/>
      <c r="H72" s="741"/>
      <c r="I72" s="742"/>
      <c r="J72" s="741"/>
      <c r="K72" s="742"/>
      <c r="L72" s="746"/>
      <c r="M72" s="750"/>
      <c r="N72" s="751"/>
      <c r="O72" s="746"/>
      <c r="P72" s="377" t="s">
        <v>7</v>
      </c>
      <c r="Q72" s="485">
        <f>U72</f>
        <v>0</v>
      </c>
      <c r="R72" s="755"/>
      <c r="S72" s="726"/>
      <c r="T72" s="728"/>
      <c r="U72" s="1">
        <f>Basisdaten!M37+Basisdaten!O37+Basisdaten!M34+Basisdaten!O34</f>
        <v>0</v>
      </c>
    </row>
    <row r="73" spans="2:21" ht="30" customHeight="1" thickBot="1">
      <c r="B73" s="734"/>
      <c r="C73" s="735"/>
      <c r="D73" s="714"/>
      <c r="E73" s="738"/>
      <c r="F73" s="743"/>
      <c r="G73" s="744"/>
      <c r="H73" s="743"/>
      <c r="I73" s="744"/>
      <c r="J73" s="743"/>
      <c r="K73" s="744"/>
      <c r="L73" s="747"/>
      <c r="M73" s="752"/>
      <c r="N73" s="753"/>
      <c r="O73" s="747"/>
      <c r="P73" s="377" t="s">
        <v>8</v>
      </c>
      <c r="Q73" s="378" t="str">
        <f>IF(Q71="","n.d.",IF(Q72="","n.d.",IF(Q72=0,"",Q71/Q72)))</f>
        <v>n.d.</v>
      </c>
      <c r="R73" s="756"/>
      <c r="S73" s="726"/>
      <c r="T73" s="729"/>
    </row>
    <row r="74" spans="2:21" ht="7.5" customHeight="1"/>
    <row r="75" spans="2:21" ht="18" customHeight="1" thickBot="1">
      <c r="B75" s="64" t="s">
        <v>59</v>
      </c>
      <c r="U75" s="442">
        <f>IF(SUM(Basisdaten!I37:O37)=0,0,SUM(Basisdaten!I37:O37))</f>
        <v>0</v>
      </c>
    </row>
    <row r="76" spans="2:21" ht="18" customHeight="1" thickBot="1">
      <c r="D76" s="850" t="s">
        <v>550</v>
      </c>
      <c r="E76" s="851"/>
      <c r="F76" s="461" t="s">
        <v>73</v>
      </c>
      <c r="G76" s="462" t="str">
        <f>CONCATENATE(TEXT(Berechnung1!C9,"0,00%")," (",Berechnung1!C6,")")</f>
        <v>0,00% (0)</v>
      </c>
      <c r="H76" s="849" t="str">
        <f>CONCATENATE(TEXT(Berechnung1!D10,"0,00%")," (",Berechnung1!D7,")")</f>
        <v>0,00% (0)</v>
      </c>
      <c r="I76" s="857" t="s">
        <v>79</v>
      </c>
    </row>
    <row r="77" spans="2:21" ht="20.25" customHeight="1" thickBot="1">
      <c r="D77" s="852"/>
      <c r="E77" s="853"/>
      <c r="F77" s="463" t="s">
        <v>54</v>
      </c>
      <c r="G77" s="464" t="str">
        <f>CONCATENATE(TEXT(Berechnung1!K9,"0,00%")," (",Berechnung1!K6,")")</f>
        <v>0,00% (0)</v>
      </c>
      <c r="H77" s="849"/>
      <c r="I77" s="858"/>
    </row>
    <row r="78" spans="2:21" ht="21" customHeight="1" thickBot="1">
      <c r="D78" s="854" t="s">
        <v>551</v>
      </c>
      <c r="E78" s="855"/>
      <c r="F78" s="855"/>
      <c r="G78" s="856"/>
      <c r="H78" s="465" t="str">
        <f>CONCATENATE(TEXT(Berechnung1!E10,"0,00%")," (",Berechnung1!E7,")")</f>
        <v>0,00% (0)</v>
      </c>
      <c r="I78" s="459" t="str">
        <f>CONCATENATE(TEXT(Berechnung1!E11,"0,00%")," (",Berechnung1!E8,")")</f>
        <v>0,00% (0)</v>
      </c>
      <c r="U78" s="1">
        <f>Basisdaten!M37+Basisdaten!O37+Basisdaten!M34+Basisdaten!O34</f>
        <v>0</v>
      </c>
    </row>
    <row r="79" spans="2:21" ht="16.5" customHeight="1" thickBot="1">
      <c r="D79" s="845" t="s">
        <v>75</v>
      </c>
      <c r="E79" s="846"/>
      <c r="F79" s="466" t="s">
        <v>74</v>
      </c>
      <c r="G79" s="467" t="str">
        <f>CONCATENATE(TEXT(Berechnung1!G9,"0,00%")," (",Berechnung1!G6,")")</f>
        <v>0,00% (0)</v>
      </c>
      <c r="H79" s="849" t="str">
        <f>CONCATENATE(TEXT(Berechnung1!G10,"0,00%")," (",Berechnung1!G8,")")</f>
        <v>100,00% (22)</v>
      </c>
      <c r="I79" s="849"/>
    </row>
    <row r="80" spans="2:21" ht="23.25" customHeight="1" thickBot="1">
      <c r="D80" s="847"/>
      <c r="E80" s="848"/>
      <c r="F80" s="468" t="s">
        <v>76</v>
      </c>
      <c r="G80" s="469" t="str">
        <f>CONCATENATE(TEXT(Berechnung1!F9,"0,00%")," (",Berechnung1!F6,")")</f>
        <v>100,00% (22)</v>
      </c>
      <c r="H80" s="849"/>
      <c r="I80" s="849"/>
    </row>
    <row r="81" spans="2:18" ht="5.25" customHeight="1">
      <c r="D81" s="460"/>
      <c r="E81" s="460"/>
      <c r="F81" s="460"/>
      <c r="G81" s="460"/>
      <c r="H81" s="460"/>
      <c r="I81" s="460"/>
      <c r="Q81" s="1"/>
    </row>
    <row r="82" spans="2:18" ht="10.5" customHeight="1">
      <c r="B82" s="722" t="s">
        <v>411</v>
      </c>
      <c r="C82" s="722"/>
      <c r="D82" s="722"/>
      <c r="E82" s="722"/>
      <c r="F82" s="220"/>
      <c r="G82" s="220"/>
      <c r="H82" s="220"/>
      <c r="I82" s="220"/>
      <c r="J82" s="220"/>
      <c r="K82" s="220"/>
      <c r="L82" s="220"/>
      <c r="M82" s="220"/>
      <c r="N82" s="220"/>
      <c r="O82" s="220"/>
      <c r="P82" s="220"/>
      <c r="Q82" s="220"/>
      <c r="R82" s="220"/>
    </row>
    <row r="83" spans="2:18" ht="23.25" customHeight="1">
      <c r="B83" s="723" t="s">
        <v>549</v>
      </c>
      <c r="C83" s="724"/>
      <c r="D83" s="724"/>
      <c r="E83" s="724"/>
      <c r="F83" s="724"/>
      <c r="G83" s="724"/>
      <c r="H83" s="724"/>
      <c r="I83" s="724"/>
      <c r="J83" s="724"/>
      <c r="K83" s="724"/>
      <c r="L83" s="724"/>
      <c r="M83" s="724"/>
      <c r="N83" s="724"/>
      <c r="O83" s="724"/>
      <c r="P83" s="724"/>
      <c r="Q83" s="724"/>
      <c r="R83" s="724"/>
    </row>
    <row r="84" spans="2:18" ht="122.25" customHeight="1">
      <c r="B84" s="719" t="s">
        <v>660</v>
      </c>
      <c r="C84" s="720"/>
      <c r="D84" s="720"/>
      <c r="E84" s="720"/>
      <c r="F84" s="720"/>
      <c r="G84" s="720"/>
      <c r="H84" s="720"/>
      <c r="I84" s="720"/>
      <c r="J84" s="720"/>
      <c r="K84" s="720"/>
      <c r="L84" s="720"/>
      <c r="M84" s="720"/>
      <c r="N84" s="720"/>
      <c r="O84" s="720"/>
      <c r="P84" s="720"/>
      <c r="Q84" s="720"/>
      <c r="R84" s="720"/>
    </row>
    <row r="85" spans="2:18" s="6" customFormat="1" ht="11.25" customHeight="1">
      <c r="B85" s="369" t="s">
        <v>483</v>
      </c>
      <c r="C85" s="68"/>
      <c r="Q85" s="486"/>
    </row>
    <row r="86" spans="2:18" ht="21" customHeight="1">
      <c r="B86" s="721" t="s">
        <v>548</v>
      </c>
      <c r="C86" s="721"/>
      <c r="D86" s="721"/>
      <c r="E86" s="721"/>
      <c r="F86" s="721"/>
      <c r="G86" s="721"/>
      <c r="H86" s="721"/>
      <c r="I86" s="721"/>
      <c r="J86" s="721"/>
      <c r="K86" s="721"/>
      <c r="L86" s="721"/>
      <c r="M86" s="721"/>
      <c r="N86" s="721"/>
      <c r="O86" s="721"/>
      <c r="P86" s="721"/>
      <c r="Q86" s="721"/>
      <c r="R86" s="721"/>
    </row>
    <row r="87" spans="2:18" ht="23.25" customHeight="1">
      <c r="B87" s="723"/>
      <c r="C87" s="724"/>
      <c r="D87" s="724"/>
      <c r="E87" s="724"/>
      <c r="F87" s="724"/>
      <c r="G87" s="724"/>
      <c r="H87" s="724"/>
      <c r="I87" s="724"/>
      <c r="J87" s="724"/>
      <c r="K87" s="724"/>
      <c r="L87" s="724"/>
      <c r="M87" s="724"/>
      <c r="N87" s="724"/>
      <c r="O87" s="724"/>
      <c r="P87" s="724"/>
      <c r="Q87" s="724"/>
      <c r="R87" s="724"/>
    </row>
    <row r="88" spans="2:18" ht="14.25" customHeight="1">
      <c r="B88" s="719"/>
      <c r="C88" s="720"/>
      <c r="D88" s="720"/>
      <c r="E88" s="720"/>
      <c r="F88" s="720"/>
      <c r="G88" s="720"/>
      <c r="H88" s="720"/>
      <c r="I88" s="720"/>
      <c r="J88" s="720"/>
      <c r="K88" s="720"/>
      <c r="L88" s="720"/>
      <c r="M88" s="720"/>
      <c r="N88" s="720"/>
      <c r="O88" s="720"/>
      <c r="P88" s="720"/>
      <c r="Q88" s="720"/>
      <c r="R88" s="720"/>
    </row>
    <row r="89" spans="2:18">
      <c r="B89" s="369"/>
    </row>
    <row r="90" spans="2:18" ht="23.25" customHeight="1">
      <c r="B90" s="721"/>
      <c r="C90" s="721"/>
      <c r="D90" s="721"/>
      <c r="E90" s="721"/>
      <c r="F90" s="721"/>
      <c r="G90" s="721"/>
      <c r="H90" s="721"/>
      <c r="I90" s="721"/>
      <c r="J90" s="721"/>
      <c r="K90" s="721"/>
      <c r="L90" s="721"/>
      <c r="M90" s="721"/>
      <c r="N90" s="721"/>
      <c r="O90" s="721"/>
      <c r="P90" s="721"/>
      <c r="Q90" s="721"/>
      <c r="R90" s="721"/>
    </row>
  </sheetData>
  <sheetProtection algorithmName="SHA-512" hashValue="cvNPZe4Jvn1iTnp+WvlsAQkuvnFTcfxRcTI69xHjXvC1yaOp9VDzmgq/jIV9Cq2GkJInmRoIpg5hd5gYJhYL6A==" saltValue="DOGqi6+oZB6wCcANiSs8Sg=="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295">
    <mergeCell ref="B32:C34"/>
    <mergeCell ref="E47:E49"/>
    <mergeCell ref="C20:C22"/>
    <mergeCell ref="C23:C25"/>
    <mergeCell ref="B20:B25"/>
    <mergeCell ref="D20:D25"/>
    <mergeCell ref="E20:E25"/>
    <mergeCell ref="F20:G25"/>
    <mergeCell ref="H20:I25"/>
    <mergeCell ref="H35:I37"/>
    <mergeCell ref="F35:G37"/>
    <mergeCell ref="B26:C28"/>
    <mergeCell ref="B44:C46"/>
    <mergeCell ref="B17:C19"/>
    <mergeCell ref="D17:D19"/>
    <mergeCell ref="E17:E19"/>
    <mergeCell ref="F17:G19"/>
    <mergeCell ref="H17:I19"/>
    <mergeCell ref="J17:K19"/>
    <mergeCell ref="L17:L19"/>
    <mergeCell ref="M17:N19"/>
    <mergeCell ref="O17:O19"/>
    <mergeCell ref="D4:E4"/>
    <mergeCell ref="G4:O4"/>
    <mergeCell ref="D79:E80"/>
    <mergeCell ref="H79:I80"/>
    <mergeCell ref="D76:E77"/>
    <mergeCell ref="H76:H77"/>
    <mergeCell ref="D78:G78"/>
    <mergeCell ref="I76:I77"/>
    <mergeCell ref="E38:E40"/>
    <mergeCell ref="E26:E28"/>
    <mergeCell ref="M26:N28"/>
    <mergeCell ref="M20:N22"/>
    <mergeCell ref="O26:O28"/>
    <mergeCell ref="F56:G58"/>
    <mergeCell ref="H56:I58"/>
    <mergeCell ref="E35:E37"/>
    <mergeCell ref="E29:E31"/>
    <mergeCell ref="L14:L16"/>
    <mergeCell ref="D8:D16"/>
    <mergeCell ref="D62:D64"/>
    <mergeCell ref="E62:E64"/>
    <mergeCell ref="F62:G64"/>
    <mergeCell ref="H62:I64"/>
    <mergeCell ref="J62:K64"/>
    <mergeCell ref="T35:T37"/>
    <mergeCell ref="R35:R37"/>
    <mergeCell ref="T29:T31"/>
    <mergeCell ref="R38:R40"/>
    <mergeCell ref="O29:O31"/>
    <mergeCell ref="R29:R31"/>
    <mergeCell ref="F47:G49"/>
    <mergeCell ref="H47:I49"/>
    <mergeCell ref="J47:K49"/>
    <mergeCell ref="S41:S43"/>
    <mergeCell ref="S38:S40"/>
    <mergeCell ref="S35:S37"/>
    <mergeCell ref="Q41:Q43"/>
    <mergeCell ref="M41:N43"/>
    <mergeCell ref="O41:O43"/>
    <mergeCell ref="O38:O40"/>
    <mergeCell ref="M38:N40"/>
    <mergeCell ref="O35:O37"/>
    <mergeCell ref="P41:P43"/>
    <mergeCell ref="L41:L43"/>
    <mergeCell ref="J44:K46"/>
    <mergeCell ref="F44:G46"/>
    <mergeCell ref="L35:L37"/>
    <mergeCell ref="L38:L40"/>
    <mergeCell ref="T11:T13"/>
    <mergeCell ref="S11:S13"/>
    <mergeCell ref="S14:S16"/>
    <mergeCell ref="B50:C52"/>
    <mergeCell ref="M56:N58"/>
    <mergeCell ref="M29:N31"/>
    <mergeCell ref="J32:K34"/>
    <mergeCell ref="H29:I31"/>
    <mergeCell ref="L29:L31"/>
    <mergeCell ref="M32:N34"/>
    <mergeCell ref="B53:C55"/>
    <mergeCell ref="B47:C49"/>
    <mergeCell ref="B35:C37"/>
    <mergeCell ref="B38:C40"/>
    <mergeCell ref="B29:C31"/>
    <mergeCell ref="B41:C43"/>
    <mergeCell ref="F29:G31"/>
    <mergeCell ref="H32:I34"/>
    <mergeCell ref="L32:L34"/>
    <mergeCell ref="F32:G34"/>
    <mergeCell ref="J38:K40"/>
    <mergeCell ref="D35:D37"/>
    <mergeCell ref="D38:D40"/>
    <mergeCell ref="T38:T40"/>
    <mergeCell ref="R20:R22"/>
    <mergeCell ref="L26:L28"/>
    <mergeCell ref="P17:P19"/>
    <mergeCell ref="Q17:Q19"/>
    <mergeCell ref="R17:R19"/>
    <mergeCell ref="S17:S19"/>
    <mergeCell ref="T17:T19"/>
    <mergeCell ref="T26:T28"/>
    <mergeCell ref="R26:R28"/>
    <mergeCell ref="T23:T25"/>
    <mergeCell ref="O20:O22"/>
    <mergeCell ref="R23:R25"/>
    <mergeCell ref="S23:S25"/>
    <mergeCell ref="L23:L25"/>
    <mergeCell ref="M23:N25"/>
    <mergeCell ref="O23:O25"/>
    <mergeCell ref="L20:L22"/>
    <mergeCell ref="M35:N37"/>
    <mergeCell ref="J29:K31"/>
    <mergeCell ref="O32:O34"/>
    <mergeCell ref="S29:S31"/>
    <mergeCell ref="B6:C7"/>
    <mergeCell ref="P8:P10"/>
    <mergeCell ref="B8:C10"/>
    <mergeCell ref="D6:D7"/>
    <mergeCell ref="L6:L7"/>
    <mergeCell ref="P11:P13"/>
    <mergeCell ref="J8:K10"/>
    <mergeCell ref="L8:L10"/>
    <mergeCell ref="L11:L13"/>
    <mergeCell ref="M11:N13"/>
    <mergeCell ref="H6:I7"/>
    <mergeCell ref="M6:N7"/>
    <mergeCell ref="J6:K7"/>
    <mergeCell ref="E6:E7"/>
    <mergeCell ref="F6:G7"/>
    <mergeCell ref="M8:N10"/>
    <mergeCell ref="B11:C13"/>
    <mergeCell ref="S26:S28"/>
    <mergeCell ref="Q11:Q13"/>
    <mergeCell ref="S20:S22"/>
    <mergeCell ref="B14:C16"/>
    <mergeCell ref="E11:E13"/>
    <mergeCell ref="F8:G16"/>
    <mergeCell ref="O14:O16"/>
    <mergeCell ref="O11:O13"/>
    <mergeCell ref="M14:N16"/>
    <mergeCell ref="R6:R7"/>
    <mergeCell ref="R8:R10"/>
    <mergeCell ref="Q8:Q10"/>
    <mergeCell ref="O6:O7"/>
    <mergeCell ref="Q14:Q16"/>
    <mergeCell ref="P6:Q7"/>
    <mergeCell ref="R14:R16"/>
    <mergeCell ref="E14:E16"/>
    <mergeCell ref="J14:K16"/>
    <mergeCell ref="S6:T6"/>
    <mergeCell ref="S8:S10"/>
    <mergeCell ref="T8:T10"/>
    <mergeCell ref="P14:P16"/>
    <mergeCell ref="O8:O10"/>
    <mergeCell ref="T14:T16"/>
    <mergeCell ref="R11:R13"/>
    <mergeCell ref="T62:T64"/>
    <mergeCell ref="R62:R64"/>
    <mergeCell ref="T41:T43"/>
    <mergeCell ref="R44:R46"/>
    <mergeCell ref="R53:R55"/>
    <mergeCell ref="R41:R43"/>
    <mergeCell ref="T53:T55"/>
    <mergeCell ref="S53:S55"/>
    <mergeCell ref="S62:S64"/>
    <mergeCell ref="T50:T52"/>
    <mergeCell ref="T56:T58"/>
    <mergeCell ref="S50:S52"/>
    <mergeCell ref="R50:R52"/>
    <mergeCell ref="T32:T34"/>
    <mergeCell ref="R32:R34"/>
    <mergeCell ref="S32:S34"/>
    <mergeCell ref="T20:T22"/>
    <mergeCell ref="M62:N64"/>
    <mergeCell ref="T44:T46"/>
    <mergeCell ref="T47:T49"/>
    <mergeCell ref="S44:S46"/>
    <mergeCell ref="S56:S58"/>
    <mergeCell ref="H50:I52"/>
    <mergeCell ref="J50:K52"/>
    <mergeCell ref="M44:N46"/>
    <mergeCell ref="O53:O55"/>
    <mergeCell ref="O50:O52"/>
    <mergeCell ref="O47:O49"/>
    <mergeCell ref="O44:O46"/>
    <mergeCell ref="M47:N49"/>
    <mergeCell ref="M50:N52"/>
    <mergeCell ref="R47:R49"/>
    <mergeCell ref="S47:S49"/>
    <mergeCell ref="J56:K58"/>
    <mergeCell ref="L44:L46"/>
    <mergeCell ref="H44:I46"/>
    <mergeCell ref="P44:P46"/>
    <mergeCell ref="Q44:Q46"/>
    <mergeCell ref="R59:R61"/>
    <mergeCell ref="S59:S61"/>
    <mergeCell ref="T59:T61"/>
    <mergeCell ref="J20:K22"/>
    <mergeCell ref="H8:I16"/>
    <mergeCell ref="E8:E10"/>
    <mergeCell ref="J11:K13"/>
    <mergeCell ref="D32:D34"/>
    <mergeCell ref="D41:D43"/>
    <mergeCell ref="D44:D46"/>
    <mergeCell ref="D29:D31"/>
    <mergeCell ref="D26:D28"/>
    <mergeCell ref="E44:E46"/>
    <mergeCell ref="F41:G43"/>
    <mergeCell ref="E41:E43"/>
    <mergeCell ref="F38:G40"/>
    <mergeCell ref="H26:I28"/>
    <mergeCell ref="J26:K28"/>
    <mergeCell ref="E32:E34"/>
    <mergeCell ref="J41:K43"/>
    <mergeCell ref="H38:I40"/>
    <mergeCell ref="H41:I43"/>
    <mergeCell ref="F26:G28"/>
    <mergeCell ref="J23:K25"/>
    <mergeCell ref="J35:K37"/>
    <mergeCell ref="B87:R87"/>
    <mergeCell ref="D47:D49"/>
    <mergeCell ref="D56:D58"/>
    <mergeCell ref="D53:D55"/>
    <mergeCell ref="M53:N55"/>
    <mergeCell ref="L47:L49"/>
    <mergeCell ref="H53:I55"/>
    <mergeCell ref="L56:L58"/>
    <mergeCell ref="E56:E58"/>
    <mergeCell ref="O62:O64"/>
    <mergeCell ref="O56:O58"/>
    <mergeCell ref="L50:L52"/>
    <mergeCell ref="L53:L55"/>
    <mergeCell ref="F53:G55"/>
    <mergeCell ref="E53:E55"/>
    <mergeCell ref="J53:K55"/>
    <mergeCell ref="D50:D52"/>
    <mergeCell ref="E50:E52"/>
    <mergeCell ref="F50:G52"/>
    <mergeCell ref="R56:R58"/>
    <mergeCell ref="R65:R67"/>
    <mergeCell ref="R68:R70"/>
    <mergeCell ref="B62:C64"/>
    <mergeCell ref="L62:L64"/>
    <mergeCell ref="H68:I70"/>
    <mergeCell ref="J68:K70"/>
    <mergeCell ref="L68:L70"/>
    <mergeCell ref="M68:N70"/>
    <mergeCell ref="O68:O70"/>
    <mergeCell ref="S65:S67"/>
    <mergeCell ref="T65:T67"/>
    <mergeCell ref="B65:C67"/>
    <mergeCell ref="D65:D67"/>
    <mergeCell ref="E65:E67"/>
    <mergeCell ref="F65:G67"/>
    <mergeCell ref="H65:I67"/>
    <mergeCell ref="J65:K67"/>
    <mergeCell ref="L65:L67"/>
    <mergeCell ref="M65:N67"/>
    <mergeCell ref="O65:O67"/>
    <mergeCell ref="B88:R88"/>
    <mergeCell ref="B90:R90"/>
    <mergeCell ref="B82:E82"/>
    <mergeCell ref="B83:R83"/>
    <mergeCell ref="B84:R84"/>
    <mergeCell ref="B86:R86"/>
    <mergeCell ref="S68:S70"/>
    <mergeCell ref="T68:T70"/>
    <mergeCell ref="B71:C73"/>
    <mergeCell ref="D71:D73"/>
    <mergeCell ref="E71:E73"/>
    <mergeCell ref="F71:G73"/>
    <mergeCell ref="H71:I73"/>
    <mergeCell ref="J71:K73"/>
    <mergeCell ref="L71:L73"/>
    <mergeCell ref="M71:N73"/>
    <mergeCell ref="O71:O73"/>
    <mergeCell ref="R71:R73"/>
    <mergeCell ref="S71:S73"/>
    <mergeCell ref="T71:T73"/>
    <mergeCell ref="B68:C70"/>
    <mergeCell ref="D68:D70"/>
    <mergeCell ref="E68:E70"/>
    <mergeCell ref="F68:G70"/>
    <mergeCell ref="M59:N61"/>
    <mergeCell ref="O59:O61"/>
    <mergeCell ref="B56:B61"/>
    <mergeCell ref="C56:C58"/>
    <mergeCell ref="C59:C61"/>
    <mergeCell ref="D59:D61"/>
    <mergeCell ref="E59:E61"/>
    <mergeCell ref="F59:G61"/>
    <mergeCell ref="H59:I61"/>
    <mergeCell ref="J59:K61"/>
    <mergeCell ref="L59:L61"/>
  </mergeCells>
  <phoneticPr fontId="41" type="noConversion"/>
  <conditionalFormatting sqref="Q20 Q26 Q32 Q38:Q39 Q47 Q53 Q56:Q57 Q68 Q71">
    <cfRule type="containsBlanks" dxfId="127" priority="870">
      <formula>LEN(TRIM(Q20))=0</formula>
    </cfRule>
  </conditionalFormatting>
  <conditionalFormatting sqref="Q23">
    <cfRule type="containsBlanks" dxfId="126" priority="31">
      <formula>LEN(TRIM(Q23))=0</formula>
    </cfRule>
  </conditionalFormatting>
  <conditionalFormatting sqref="Q29">
    <cfRule type="containsBlanks" dxfId="125" priority="9">
      <formula>LEN(TRIM(Q29))=0</formula>
    </cfRule>
  </conditionalFormatting>
  <conditionalFormatting sqref="Q36">
    <cfRule type="containsBlanks" dxfId="124" priority="136">
      <formula>LEN(TRIM(Q36))=0</formula>
    </cfRule>
  </conditionalFormatting>
  <conditionalFormatting sqref="Q41">
    <cfRule type="containsBlanks" dxfId="123" priority="139">
      <formula>LEN(TRIM(Q41))=0</formula>
    </cfRule>
  </conditionalFormatting>
  <conditionalFormatting sqref="Q44">
    <cfRule type="containsBlanks" dxfId="122" priority="138">
      <formula>LEN(TRIM(Q44))=0</formula>
    </cfRule>
  </conditionalFormatting>
  <conditionalFormatting sqref="Q50:Q51">
    <cfRule type="containsBlanks" dxfId="121" priority="137">
      <formula>LEN(TRIM(Q50))=0</formula>
    </cfRule>
  </conditionalFormatting>
  <conditionalFormatting sqref="Q59:Q60">
    <cfRule type="containsBlanks" dxfId="120" priority="1">
      <formula>LEN(TRIM(Q59))=0</formula>
    </cfRule>
  </conditionalFormatting>
  <conditionalFormatting sqref="Q62:Q63 Q65:Q66">
    <cfRule type="containsBlanks" dxfId="119" priority="140">
      <formula>LEN(TRIM(Q62))=0</formula>
    </cfRule>
  </conditionalFormatting>
  <conditionalFormatting sqref="R8:R16">
    <cfRule type="cellIs" dxfId="118" priority="371" stopIfTrue="1" operator="equal">
      <formula>"I.O. (Plausibilität unklar)"</formula>
    </cfRule>
    <cfRule type="cellIs" dxfId="117" priority="372" stopIfTrue="1" operator="equal">
      <formula>"I.O."</formula>
    </cfRule>
  </conditionalFormatting>
  <conditionalFormatting sqref="R8:R46">
    <cfRule type="cellIs" dxfId="116" priority="33" stopIfTrue="1" operator="equal">
      <formula>"Sollvorgabe nicht erfüllt"</formula>
    </cfRule>
  </conditionalFormatting>
  <conditionalFormatting sqref="R8:R61">
    <cfRule type="expression" dxfId="115" priority="32" stopIfTrue="1">
      <formula>OR(R8=$F$80,R8=$F$79)</formula>
    </cfRule>
  </conditionalFormatting>
  <conditionalFormatting sqref="R17:R19">
    <cfRule type="cellIs" dxfId="114" priority="89" stopIfTrue="1" operator="equal">
      <formula>"Ausnahme (Plausibilität unklar)"</formula>
    </cfRule>
  </conditionalFormatting>
  <conditionalFormatting sqref="R17:R31">
    <cfRule type="cellIs" dxfId="113" priority="90" stopIfTrue="1" operator="equal">
      <formula>"I.O."</formula>
    </cfRule>
  </conditionalFormatting>
  <conditionalFormatting sqref="R20:R46">
    <cfRule type="cellIs" dxfId="112" priority="34" stopIfTrue="1" operator="equal">
      <formula>"I.O. (Plausibilität unklar)"</formula>
    </cfRule>
  </conditionalFormatting>
  <conditionalFormatting sqref="R32:R46">
    <cfRule type="cellIs" dxfId="111" priority="35" stopIfTrue="1" operator="equal">
      <formula>"I.O."</formula>
    </cfRule>
  </conditionalFormatting>
  <conditionalFormatting sqref="R47:R61">
    <cfRule type="cellIs" dxfId="110" priority="355" stopIfTrue="1" operator="equal">
      <formula>"I.O."</formula>
    </cfRule>
  </conditionalFormatting>
  <conditionalFormatting sqref="R47:R73">
    <cfRule type="cellIs" dxfId="109" priority="44" stopIfTrue="1" operator="equal">
      <formula>"Sollvorgabe nicht erfüllt"</formula>
    </cfRule>
    <cfRule type="cellIs" dxfId="108" priority="45" stopIfTrue="1" operator="equal">
      <formula>"I.O. (Plausibilität unklar)"</formula>
    </cfRule>
  </conditionalFormatting>
  <conditionalFormatting sqref="R62:R73">
    <cfRule type="cellIs" dxfId="107" priority="40" operator="equal">
      <formula>"Inkorrekt"</formula>
    </cfRule>
    <cfRule type="cellIs" dxfId="106" priority="41" stopIfTrue="1" operator="equal">
      <formula>"Unvollständig"</formula>
    </cfRule>
    <cfRule type="cellIs" dxfId="105" priority="42" stopIfTrue="1" operator="equal">
      <formula>"Ausnahme (Plausibilität unklar)"</formula>
    </cfRule>
    <cfRule type="cellIs" dxfId="104" priority="43" stopIfTrue="1" operator="equal">
      <formula>"I.O."</formula>
    </cfRule>
  </conditionalFormatting>
  <conditionalFormatting sqref="S8:S62">
    <cfRule type="notContainsBlanks" dxfId="103" priority="25">
      <formula>LEN(TRIM(S8))&gt;0</formula>
    </cfRule>
    <cfRule type="expression" dxfId="102" priority="26">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conditionalFormatting sqref="S65 S68 S71">
    <cfRule type="notContainsBlanks" dxfId="101" priority="132">
      <formula>LEN(TRIM(S65))&gt;0</formula>
    </cfRule>
    <cfRule type="expression" dxfId="100" priority="133">
      <formula>OR($R65="Unvollständig",$R65="Sollvorgabe nicht erfüllt",$R65="I.O. (Plausibilität unklar)",$R65="Ausnahme (Plausibilität unklar)",$R65="optional - unvollständig",$R65="optional - Sollvorgabe nicht erfüllt",$R65="optional - I.O. (Plausibilität unklar)", $R65="optional - I.O. (Plausibilität unklar)",$R65="optional - Ausnahme (Plausibilität unklar)")</formula>
    </cfRule>
  </conditionalFormatting>
  <dataValidations count="22">
    <dataValidation type="whole" allowBlank="1" showInputMessage="1" showErrorMessage="1" errorTitle="Eingabefehler" error="1. Tabellenblatt Basisdaten muss vollständig ausgefüllt sein._x000a_2. Zähler muss eine positive ganze Zahl sein._x000a_3. Zähler kann nicht größer als Nenner sein." sqref="Q53 Q47 Q59" xr:uid="{00000000-0002-0000-0900-000000000000}">
      <formula1>0</formula1>
      <formula2>IF(Q48="",5000,Q48)</formula2>
    </dataValidation>
    <dataValidation type="whole" showInputMessage="1" showErrorMessage="1" errorTitle="Eingabefehler" error="1. Zähler muss eine positive ganze Zahl sein._x000a_2. Zähler kann nicht größer als Nenner sein." sqref="Q50 Q38" xr:uid="{00000000-0002-0000-0900-000001000000}">
      <formula1>0</formula1>
      <formula2>IF(Q39="",5000,Q39)</formula2>
    </dataValidation>
    <dataValidation operator="equal" showInputMessage="1" showErrorMessage="1" sqref="Q33" xr:uid="{00000000-0002-0000-0900-000002000000}"/>
    <dataValidation errorStyle="information" allowBlank="1" showInputMessage="1" showErrorMessage="1" errorTitle="Kennzahl" promptTitle="Kennzahl" sqref="D6 B6" xr:uid="{00000000-0002-0000-0900-000003000000}"/>
    <dataValidation type="custom" operator="equal" showInputMessage="1" showErrorMessage="1" errorTitle="Eingabefehler" error="1. Nenner muss eine positive ganze Zahl sein. _x000a_2. Nenner kann nicht kleiner als Zähler sein." sqref="Q39" xr:uid="{00000000-0002-0000-0900-000004000000}">
      <formula1>IF(ISNUMBER(Q39),IF(Q39&gt;0,IF(AND(Q39&gt;=Q38,Q39&lt;5001),Q39,FALSE),FALSE),FALSE)</formula1>
    </dataValidation>
    <dataValidation showInputMessage="1" showErrorMessage="1" sqref="Q8:Q10 Q14:Q17" xr:uid="{00000000-0002-0000-0900-000005000000}"/>
    <dataValidation operator="equal" showInputMessage="1" showErrorMessage="1" errorTitle="Eingabefehler" error="1. Nenner muss eine positive ganze Zahl sein._x000a_2. Nenner kann nicht kleiner als Zähler sein." sqref="Q21 Q24" xr:uid="{00000000-0002-0000-0900-000006000000}"/>
    <dataValidation showInputMessage="1" showErrorMessage="1" errorTitle="Eingabefehler" error="1. Nenner muss eine positive ganze Zahl sein. _x000a_2. Nenner kann nicht kleiner als Zähler sein._x000a_3. Nenner muss kleiner sein als Anzahl Primärfälle." sqref="Q27" xr:uid="{00000000-0002-0000-0900-000007000000}"/>
    <dataValidation type="whole" showInputMessage="1" showErrorMessage="1" errorTitle="Eingabefehler" error="1. Tabellenblatt Basisdaten muss vollständig ausgefüllt sein._x000a_2. Zähler muss eine positive ganze Zahl sein." sqref="Q35" xr:uid="{00000000-0002-0000-0900-000008000000}">
      <formula1>0</formula1>
      <formula2>5000</formula2>
    </dataValidation>
    <dataValidation type="whole" showInputMessage="1" showErrorMessage="1" errorTitle="Eingabefehler" error="1. Nur positive ganze Zahlen._x000a_2. Maximalwert 10000." sqref="Q41:Q46" xr:uid="{00000000-0002-0000-0900-000009000000}">
      <formula1>0</formula1>
      <formula2>10000</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900-00000A000000}">
      <formula1>30</formula1>
      <formula2>500</formula2>
    </dataValidation>
    <dataValidation type="textLength" allowBlank="1" showInputMessage="1" showErrorMessage="1" errorTitle="Zeichenlänge" error="Minimal 30 Zeichen und max. 500 Zeichen." sqref="T8:T10 S11:T17 S20:T29 S32:T73" xr:uid="{00000000-0002-0000-0900-00000B000000}">
      <formula1>30</formula1>
      <formula2>500</formula2>
    </dataValidation>
    <dataValidation showInputMessage="1" showErrorMessage="1" errorTitle="Eingabefehler" sqref="Q11:Q13" xr:uid="{00000000-0002-0000-0900-00000C00000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72 Q69" xr:uid="{00000000-0002-0000-0900-00000D000000}">
      <formula1>$Q$62</formula1>
      <formula2>Q26</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Q23 Q26 Q20 Q71 Q62 Q65 Q68 Q56 Q29" xr:uid="{00000000-0002-0000-0900-00000E000000}">
      <formula1>0</formula1>
      <formula2>IF(Q21="",5000,Q21)</formula2>
    </dataValidation>
    <dataValidation type="whole" showInputMessage="1" showErrorMessage="1" errorTitle="Eingabefehler" error="1. Tabellenblatt Basisdaten muss vollständig ausgefüllt sein._x000a_2. Zähler muss eine positive ganze Zahl sein._x000a_2. Zähler kann nicht größer als Nenner sein." sqref="Q32" xr:uid="{00000000-0002-0000-0900-00000F000000}">
      <formula1>0</formula1>
      <formula2>IF(Q33="",5000,Q33)</formula2>
    </dataValidation>
    <dataValidation type="custom" showInputMessage="1" showErrorMessage="1" errorTitle="Eingabefehler" error="1. Nenner muss eine positive ganze Zahl sein. _x000a_2. Nenner kann nicht kleiner als Zähler sein._x000a_3. Nenner kann nicht kleiner als Nenner KN7 sein. " sqref="Q51" xr:uid="{00000000-0002-0000-0900-000010000000}">
      <formula1>IF(ISNUMBER(Q51),IF(Q51&gt;0,IF(AND(Q51&gt;=Q50,Q51&gt;=Q39),Q51,FALSE),FALSE),FALSE)</formula1>
    </dataValidation>
    <dataValidation type="whole" showInputMessage="1" showErrorMessage="1" errorTitle="Eingabefehler" error="1.Nenner muss eine positive ganze Zahl sein. _x000a_2.Nenner kann nicht kleiner als Summe I37:O37 von Basisdaten sein._x000a_3.Nenner kann nicht größer als Summe I37:Q37 von Basisdaten sein._x000a_" sqref="Q36" xr:uid="{00000000-0002-0000-0900-000011000000}">
      <formula1>U33</formula1>
      <formula2>U34</formula2>
    </dataValidation>
    <dataValidation type="custom" showInputMessage="1" showErrorMessage="1" errorTitle="Eingabefehler" error="1. Nenner muss eine positive ganze Zahl sein. _x000a_2. Nenner kann nicht kleiner als Zähler sein._x000a_3. Nenner kann nicht größer als die Anzahl der Primärfälle sein._x000a_4. Nenner KN 13a kann nicht kleiner als Nenner KN 13b sein. _x000a_" sqref="Q57" xr:uid="{00000000-0002-0000-0900-000012000000}">
      <formula1>IF(ISNUMBER(Q57),IF(Q57&gt;0,IF(AND(Q57&gt;=Q56,Q57&lt;=Q11),Q57,FALSE),FALSE),FALSE)</formula1>
    </dataValidation>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63" xr:uid="{00000000-0002-0000-0900-000013000000}">
      <formula1>IF(ISNUMBER(Q63),IF(Q63&gt;0,IF(AND(Q63&gt;=Q62,Q63&lt;=Q11),Q63,FALSE),FALSE),FALSE)</formula1>
    </dataValidation>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66" xr:uid="{00000000-0002-0000-0900-000014000000}">
      <formula1>IF(ISNUMBER(Q66),IF(Q66&gt;0,IF(AND(Q66&gt;=Q65,Q66&lt;=Q11),Q66,FALSE),FALSE),FALSE)</formula1>
    </dataValidation>
    <dataValidation type="custom" showInputMessage="1" showErrorMessage="1" errorTitle="Eingabefehler" error="1. Nenner muss eine positive ganze Zahl sein. _x000a_2. Nenner kann nicht kleiner als Zähler sein._x000a_3. Nenner kann nicht größer als die Anzahl der Primärfälle sein._x000a_4. Nenner KN 13b kann nicht größer als Nenner KN 13a sein. " sqref="Q60" xr:uid="{955CE181-CCEA-4C1F-8EEB-4D893198B458}">
      <formula1>IF(ISNUMBER(Q60),IF(Q60&gt;0,IF(AND(Q60&gt;=Q59,Q60&lt;=Q57),Q60,FALSE),FALSE),FALSE)</formula1>
    </dataValidation>
  </dataValidations>
  <pageMargins left="0.39370078740157483" right="3.937007874015748E-2" top="0.59055118110236227" bottom="0.39370078740157483" header="0.11811023622047245" footer="0.11811023622047245"/>
  <pageSetup paperSize="9" scale="96"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5" manualBreakCount="5">
    <brk id="19" min="1" max="17" man="1"/>
    <brk id="31" min="1" max="17" man="1"/>
    <brk id="43" min="1" max="17" man="1"/>
    <brk id="55" min="1" max="17" man="1"/>
    <brk id="70" min="1" max="17" man="1"/>
  </rowBreaks>
  <ignoredErrors>
    <ignoredError sqref="D8 D35" twoDigitTextYear="1"/>
    <ignoredError sqref="B30:C31 C29 B33:C34 C32 B36:C37 C35 B39:C40 C38 B42:C43 C41 B45:C46 C44 B48:C49 C47 B54:C55 C53 B27:C28 C26" numberStoredAsText="1"/>
  </ignoredErrors>
  <drawing r:id="rId3"/>
  <legacyDrawing r:id="rId4"/>
  <legacyDrawingHF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dimension ref="A3:O98"/>
  <sheetViews>
    <sheetView showGridLines="0" zoomScale="90" zoomScaleNormal="90" workbookViewId="0">
      <selection activeCell="A86" sqref="A86:XFD86"/>
    </sheetView>
  </sheetViews>
  <sheetFormatPr defaultColWidth="11.42578125" defaultRowHeight="15"/>
  <cols>
    <col min="1" max="1" width="9.140625" customWidth="1"/>
    <col min="2" max="2" width="14.85546875" customWidth="1"/>
    <col min="3" max="3" width="25.5703125"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3" spans="1:15">
      <c r="C3" s="25"/>
    </row>
    <row r="4" spans="1:15" s="1" customFormat="1">
      <c r="C4" s="203"/>
      <c r="D4" s="185" t="s">
        <v>54</v>
      </c>
      <c r="E4" s="8"/>
      <c r="F4" s="8"/>
      <c r="G4" s="8"/>
      <c r="H4" s="8"/>
      <c r="J4"/>
      <c r="M4" s="19"/>
      <c r="N4" s="19"/>
      <c r="O4" s="19"/>
    </row>
    <row r="5" spans="1:15" s="1" customFormat="1" ht="26.25" customHeight="1">
      <c r="A5" s="64" t="s">
        <v>65</v>
      </c>
      <c r="C5" s="185" t="s">
        <v>63</v>
      </c>
      <c r="D5" s="185" t="s">
        <v>64</v>
      </c>
      <c r="E5" s="185" t="s">
        <v>11</v>
      </c>
      <c r="F5" s="185" t="s">
        <v>76</v>
      </c>
      <c r="G5" s="185" t="s">
        <v>74</v>
      </c>
      <c r="H5" s="185" t="s">
        <v>442</v>
      </c>
      <c r="I5" s="185" t="s">
        <v>15</v>
      </c>
      <c r="J5"/>
      <c r="K5" s="185" t="s">
        <v>443</v>
      </c>
      <c r="M5" s="478"/>
      <c r="N5" s="19"/>
      <c r="O5" s="19"/>
    </row>
    <row r="6" spans="1:15" s="1" customFormat="1">
      <c r="A6" s="36"/>
      <c r="C6" s="437">
        <f>COUNTIF('Kennzahlenbogen_(KB)'!$R$8:$R$71,C5)</f>
        <v>0</v>
      </c>
      <c r="D6" s="437">
        <f>COUNTIF('Kennzahlenbogen_(KB)'!$R$8:$R$71,D5)</f>
        <v>0</v>
      </c>
      <c r="E6" s="437">
        <f>COUNTIF('Kennzahlenbogen_(KB)'!$R$8:$R$71,E5)</f>
        <v>0</v>
      </c>
      <c r="F6" s="437">
        <f>COUNTIF('Kennzahlenbogen_(KB)'!$R$8:$R$71,F5)</f>
        <v>22</v>
      </c>
      <c r="G6" s="437">
        <f>COUNTIF('Kennzahlenbogen_(KB)'!$R$8:$R$71,G5)</f>
        <v>0</v>
      </c>
      <c r="H6" s="437">
        <f>COUNTIF('Kennzahlenbogen_(KB)'!$R$8:$R$71,H5)</f>
        <v>0</v>
      </c>
      <c r="I6" s="437">
        <f>SUM(D6:H6)</f>
        <v>22</v>
      </c>
      <c r="J6"/>
      <c r="K6" s="437">
        <f>D6+H6</f>
        <v>0</v>
      </c>
      <c r="M6" s="478"/>
      <c r="N6" s="19"/>
      <c r="O6" s="19"/>
    </row>
    <row r="7" spans="1:15" s="1" customFormat="1">
      <c r="A7" s="36"/>
      <c r="C7" s="437"/>
      <c r="D7" s="437">
        <f>C6+D6+H6</f>
        <v>0</v>
      </c>
      <c r="E7" s="437">
        <f>E6</f>
        <v>0</v>
      </c>
      <c r="F7" s="437"/>
      <c r="G7" s="437">
        <f>F6+G6</f>
        <v>22</v>
      </c>
      <c r="H7" s="437">
        <f>H6+D6+C6</f>
        <v>0</v>
      </c>
      <c r="I7" s="437">
        <f>SUM(D7:H7)</f>
        <v>22</v>
      </c>
      <c r="J7"/>
      <c r="K7" s="437"/>
      <c r="M7" s="478"/>
      <c r="N7" s="19"/>
      <c r="O7" s="19"/>
    </row>
    <row r="8" spans="1:15" s="1" customFormat="1">
      <c r="A8" s="36"/>
      <c r="B8" s="1" t="s">
        <v>300</v>
      </c>
      <c r="C8" s="437"/>
      <c r="D8" s="437"/>
      <c r="E8" s="437">
        <f>D7+E7</f>
        <v>0</v>
      </c>
      <c r="F8" s="437"/>
      <c r="G8" s="437">
        <f>G7</f>
        <v>22</v>
      </c>
      <c r="H8" s="437"/>
      <c r="I8" s="437">
        <f>SUM(D8:H8)</f>
        <v>22</v>
      </c>
      <c r="J8"/>
      <c r="K8" s="437"/>
      <c r="M8" s="478"/>
      <c r="N8" s="19"/>
      <c r="O8" s="19"/>
    </row>
    <row r="9" spans="1:15" s="1" customFormat="1" ht="14.25">
      <c r="A9" s="36"/>
      <c r="B9" s="425">
        <v>22</v>
      </c>
      <c r="C9" s="438">
        <f t="shared" ref="C9:H9" si="0">ROUND(C6/$B$9,4)</f>
        <v>0</v>
      </c>
      <c r="D9" s="438">
        <f t="shared" si="0"/>
        <v>0</v>
      </c>
      <c r="E9" s="438">
        <f t="shared" si="0"/>
        <v>0</v>
      </c>
      <c r="F9" s="438">
        <f t="shared" si="0"/>
        <v>1</v>
      </c>
      <c r="G9" s="438">
        <f t="shared" si="0"/>
        <v>0</v>
      </c>
      <c r="H9" s="438">
        <f t="shared" si="0"/>
        <v>0</v>
      </c>
      <c r="I9" s="438">
        <f>SUM(C9:H9)</f>
        <v>1</v>
      </c>
      <c r="J9" s="109"/>
      <c r="K9" s="438">
        <f>D9+H9</f>
        <v>0</v>
      </c>
      <c r="M9" s="478"/>
      <c r="N9" s="19"/>
      <c r="O9" s="19"/>
    </row>
    <row r="10" spans="1:15" s="1" customFormat="1" ht="14.25">
      <c r="A10" s="36"/>
      <c r="C10" s="439"/>
      <c r="D10" s="438">
        <f>ROUND((C6+D6+H6)/$B$9,4)</f>
        <v>0</v>
      </c>
      <c r="E10" s="438">
        <f>ROUND(E6/$B$9,4)</f>
        <v>0</v>
      </c>
      <c r="F10" s="438"/>
      <c r="G10" s="438">
        <f>ROUND((F6+G6)/$B$9,4)</f>
        <v>1</v>
      </c>
      <c r="H10" s="438">
        <f>ROUND((H6+D6+C6)/$B$9,4)</f>
        <v>0</v>
      </c>
      <c r="I10" s="438">
        <f>SUM(D10:G10)</f>
        <v>1</v>
      </c>
      <c r="J10" s="109"/>
      <c r="K10" s="438"/>
      <c r="M10" s="478"/>
      <c r="N10" s="19"/>
      <c r="O10" s="19"/>
    </row>
    <row r="11" spans="1:15" s="1" customFormat="1" ht="14.25">
      <c r="A11" s="36"/>
      <c r="C11" s="109"/>
      <c r="D11" s="440"/>
      <c r="E11" s="438">
        <f>ROUND((C6+D6+E6+H6)/$B$9,4)</f>
        <v>0</v>
      </c>
      <c r="F11" s="440"/>
      <c r="G11" s="438">
        <f>G10</f>
        <v>1</v>
      </c>
      <c r="H11" s="438"/>
      <c r="I11" s="438">
        <f>SUM(D11:H11)</f>
        <v>1</v>
      </c>
      <c r="J11" s="109"/>
      <c r="K11" s="109"/>
      <c r="M11" s="478"/>
      <c r="N11" s="19"/>
      <c r="O11" s="19"/>
    </row>
    <row r="12" spans="1:15" s="1" customFormat="1" ht="14.25">
      <c r="A12" s="36"/>
      <c r="E12" s="41"/>
      <c r="G12" s="41"/>
      <c r="H12" s="41"/>
      <c r="I12" s="41"/>
      <c r="M12" s="478"/>
      <c r="N12" s="19"/>
      <c r="O12" s="19"/>
    </row>
    <row r="13" spans="1:15" s="1" customFormat="1" ht="14.25">
      <c r="A13" s="36"/>
      <c r="E13" s="41"/>
      <c r="G13" s="41"/>
      <c r="H13" s="41"/>
      <c r="I13" s="41"/>
      <c r="M13" s="478"/>
      <c r="N13" s="19"/>
      <c r="O13" s="19"/>
    </row>
    <row r="14" spans="1:15" s="1" customFormat="1" ht="14.25">
      <c r="A14" s="36"/>
      <c r="M14" s="478"/>
      <c r="N14" s="19"/>
      <c r="O14" s="19"/>
    </row>
    <row r="15" spans="1:15" s="1" customFormat="1" ht="14.25">
      <c r="A15" s="36"/>
      <c r="M15" s="19"/>
      <c r="N15" s="19"/>
      <c r="O15" s="19"/>
    </row>
    <row r="16" spans="1:15" s="1" customFormat="1">
      <c r="A16" s="36"/>
      <c r="C16" s="25"/>
      <c r="M16" s="19"/>
      <c r="N16" s="19"/>
      <c r="O16" s="19"/>
    </row>
    <row r="17" spans="1:15" s="1" customFormat="1" ht="24">
      <c r="A17" s="64" t="s">
        <v>66</v>
      </c>
      <c r="C17" s="61" t="s">
        <v>67</v>
      </c>
      <c r="D17" s="61" t="s">
        <v>68</v>
      </c>
      <c r="E17" s="61" t="s">
        <v>69</v>
      </c>
      <c r="F17" s="61" t="s">
        <v>70</v>
      </c>
      <c r="G17" s="61" t="s">
        <v>71</v>
      </c>
      <c r="H17" s="61" t="s">
        <v>444</v>
      </c>
      <c r="M17" s="19"/>
      <c r="N17" s="19"/>
      <c r="O17" s="19"/>
    </row>
    <row r="18" spans="1:15" s="1" customFormat="1" ht="14.25">
      <c r="A18" s="36"/>
      <c r="C18" s="31"/>
      <c r="D18" s="31"/>
      <c r="E18" s="31"/>
      <c r="F18" s="31"/>
      <c r="G18" s="31"/>
      <c r="M18" s="19"/>
      <c r="N18" s="19"/>
      <c r="O18" s="19"/>
    </row>
    <row r="19" spans="1:15" s="1" customFormat="1">
      <c r="A19" s="64"/>
      <c r="C19" s="31"/>
      <c r="D19" s="31"/>
      <c r="E19" s="31"/>
      <c r="F19" s="31"/>
      <c r="G19" s="31"/>
      <c r="M19" s="19"/>
      <c r="N19" s="19"/>
      <c r="O19" s="19"/>
    </row>
    <row r="20" spans="1:15" s="1" customFormat="1">
      <c r="A20" s="36"/>
      <c r="C20" s="25"/>
      <c r="D20" s="31"/>
      <c r="E20" s="31"/>
      <c r="F20" s="31"/>
      <c r="G20" s="31"/>
      <c r="M20" s="19"/>
      <c r="N20" s="19"/>
      <c r="O20" s="19"/>
    </row>
    <row r="21" spans="1:15" s="1" customFormat="1" ht="14.25">
      <c r="A21" s="36"/>
      <c r="D21" s="31"/>
      <c r="E21" s="31"/>
      <c r="F21" s="31"/>
      <c r="G21" s="31"/>
      <c r="M21" s="19"/>
      <c r="N21" s="19"/>
      <c r="O21" s="19"/>
    </row>
    <row r="22" spans="1:15" s="1" customFormat="1" ht="12.75" customHeight="1">
      <c r="A22" s="36"/>
      <c r="C22" s="31"/>
      <c r="D22" s="31"/>
      <c r="E22" s="31"/>
      <c r="F22" s="31"/>
      <c r="G22" s="31"/>
      <c r="M22" s="19"/>
      <c r="N22" s="19"/>
      <c r="O22" s="19"/>
    </row>
    <row r="23" spans="1:15" s="1" customFormat="1" hidden="1">
      <c r="A23" s="64" t="s">
        <v>105</v>
      </c>
      <c r="C23" s="62" t="s">
        <v>9</v>
      </c>
      <c r="D23" s="55" t="s">
        <v>16</v>
      </c>
      <c r="G23" s="19"/>
      <c r="H23" s="19"/>
      <c r="I23" s="19"/>
    </row>
    <row r="24" spans="1:15" s="1" customFormat="1" ht="18" hidden="1" customHeight="1">
      <c r="A24" s="36" t="s">
        <v>58</v>
      </c>
      <c r="C24" s="63" t="s">
        <v>146</v>
      </c>
      <c r="D24" s="28">
        <f>Basisdaten!R30</f>
        <v>0</v>
      </c>
      <c r="G24" s="19"/>
      <c r="H24" s="19"/>
      <c r="I24" s="19"/>
    </row>
    <row r="25" spans="1:15" s="1" customFormat="1" ht="24.75" hidden="1" customHeight="1">
      <c r="A25" s="36"/>
      <c r="C25" s="63" t="s">
        <v>147</v>
      </c>
      <c r="D25" s="28">
        <f>Basisdaten!D42</f>
        <v>0</v>
      </c>
      <c r="G25" s="19"/>
      <c r="H25" s="19"/>
      <c r="I25" s="19"/>
    </row>
    <row r="26" spans="1:15" s="1" customFormat="1" ht="37.5" hidden="1" customHeight="1">
      <c r="A26" s="36"/>
      <c r="C26" s="63" t="s">
        <v>216</v>
      </c>
      <c r="D26" s="28">
        <f>Basisdaten!D43</f>
        <v>0</v>
      </c>
      <c r="G26" s="19"/>
      <c r="H26" s="19"/>
      <c r="I26" s="19"/>
    </row>
    <row r="27" spans="1:15" s="1" customFormat="1" ht="15" hidden="1" customHeight="1">
      <c r="A27" s="36"/>
      <c r="C27" s="63" t="s">
        <v>123</v>
      </c>
      <c r="D27" s="28">
        <f>Basisdaten!D45</f>
        <v>0</v>
      </c>
      <c r="G27" s="19"/>
      <c r="H27" s="19"/>
      <c r="I27" s="19"/>
    </row>
    <row r="29" spans="1:15" s="1" customFormat="1" ht="14.25">
      <c r="C29" s="31"/>
      <c r="D29" s="31"/>
      <c r="E29" s="31"/>
      <c r="F29" s="31"/>
      <c r="G29" s="31"/>
      <c r="M29" s="19"/>
      <c r="N29" s="19"/>
      <c r="O29" s="19"/>
    </row>
    <row r="30" spans="1:15" s="1" customFormat="1" ht="14.25">
      <c r="C30" s="31"/>
      <c r="D30" s="31"/>
      <c r="E30" s="31"/>
      <c r="F30" s="31"/>
      <c r="G30" s="31"/>
      <c r="M30" s="19"/>
      <c r="N30" s="19"/>
      <c r="O30" s="19"/>
    </row>
    <row r="31" spans="1:15" s="1" customFormat="1" ht="14.25">
      <c r="C31" s="31"/>
      <c r="D31" s="31"/>
      <c r="E31" s="31"/>
      <c r="F31" s="31"/>
      <c r="G31" s="31"/>
      <c r="M31" s="19"/>
      <c r="N31" s="19"/>
      <c r="O31" s="19"/>
    </row>
    <row r="32" spans="1:15" s="1" customFormat="1" ht="14.25">
      <c r="C32" s="31"/>
      <c r="D32" s="31"/>
      <c r="E32" s="31"/>
      <c r="F32" s="31"/>
      <c r="G32" s="31"/>
      <c r="M32" s="19"/>
      <c r="N32" s="19"/>
      <c r="O32" s="19"/>
    </row>
    <row r="33" spans="1:15" s="1" customFormat="1">
      <c r="A33" s="25" t="s">
        <v>52</v>
      </c>
      <c r="C33" s="55" t="s">
        <v>3</v>
      </c>
      <c r="D33" s="55" t="s">
        <v>77</v>
      </c>
      <c r="E33" s="55" t="s">
        <v>87</v>
      </c>
      <c r="F33" s="55" t="s">
        <v>86</v>
      </c>
      <c r="G33" s="55" t="s">
        <v>84</v>
      </c>
      <c r="H33" s="55" t="s">
        <v>85</v>
      </c>
      <c r="I33" s="55"/>
      <c r="J33" s="55" t="s">
        <v>88</v>
      </c>
      <c r="K33" s="55" t="s">
        <v>89</v>
      </c>
      <c r="L33" s="55" t="s">
        <v>83</v>
      </c>
      <c r="M33" s="13" t="s">
        <v>42</v>
      </c>
      <c r="N33" s="13" t="s">
        <v>41</v>
      </c>
      <c r="O33" s="14" t="s">
        <v>40</v>
      </c>
    </row>
    <row r="34" spans="1:15" s="1" customFormat="1" ht="14.25">
      <c r="A34" s="8"/>
      <c r="C34" s="69"/>
      <c r="D34" s="69"/>
      <c r="E34" s="69"/>
      <c r="F34" s="69"/>
      <c r="G34" s="69"/>
      <c r="H34" s="69"/>
      <c r="I34" s="69"/>
      <c r="J34" s="69"/>
      <c r="K34" s="69"/>
      <c r="L34" s="69"/>
      <c r="M34" s="13"/>
      <c r="N34" s="13"/>
      <c r="O34" s="13"/>
    </row>
    <row r="35" spans="1:15" s="1" customFormat="1" ht="14.25">
      <c r="A35" s="8"/>
      <c r="B35" s="1" t="s">
        <v>10</v>
      </c>
      <c r="C35" s="473" t="s">
        <v>217</v>
      </c>
      <c r="D35" s="71" t="s">
        <v>78</v>
      </c>
      <c r="E35" s="429">
        <v>0</v>
      </c>
      <c r="F35" s="429">
        <v>100000000</v>
      </c>
      <c r="G35" s="429">
        <v>100</v>
      </c>
      <c r="H35" s="429">
        <v>100000000</v>
      </c>
      <c r="I35" s="429"/>
      <c r="J35" s="429">
        <v>-100000000</v>
      </c>
      <c r="K35" s="429">
        <v>1000000</v>
      </c>
      <c r="L35" s="71">
        <f>'Kennzahlenbogen_(KB)'!Q8</f>
        <v>0</v>
      </c>
      <c r="M35" s="71">
        <f>IF('Kennzahlenbogen_(KB)'!R8=Berechnung1!$G$5,1,IF('Kennzahlenbogen_(KB)'!R8=Berechnung1!$F$5,1,IF('Kennzahlenbogen_(KB)'!R8=Berechnung1!$E$5,2,IF('Kennzahlenbogen_(KB)'!R8=Berechnung1!$D$5,3,IF('Kennzahlenbogen_(KB)'!R8=Berechnung1!$C$5,4,"")))))</f>
        <v>1</v>
      </c>
      <c r="N35" s="71">
        <f>IF(M35&gt;1,M35+3,M35)</f>
        <v>1</v>
      </c>
      <c r="O35" s="71">
        <f>IF('Kennzahlenbogen_(KB)'!T8="",0,1)</f>
        <v>0</v>
      </c>
    </row>
    <row r="36" spans="1:15" s="1" customFormat="1" ht="14.25">
      <c r="A36" s="8"/>
      <c r="C36" s="40"/>
      <c r="D36" s="40"/>
      <c r="E36" s="427"/>
      <c r="F36" s="427"/>
      <c r="G36" s="427"/>
      <c r="H36" s="427"/>
      <c r="I36" s="427"/>
      <c r="J36" s="427"/>
      <c r="K36" s="427"/>
      <c r="L36" s="221"/>
      <c r="M36" s="169"/>
      <c r="N36" s="169"/>
      <c r="O36" s="169"/>
    </row>
    <row r="37" spans="1:15" s="1" customFormat="1" ht="14.25">
      <c r="A37" s="8"/>
      <c r="C37" s="40"/>
      <c r="D37" s="40"/>
      <c r="E37" s="427"/>
      <c r="F37" s="427"/>
      <c r="G37" s="427"/>
      <c r="H37" s="427"/>
      <c r="I37" s="427"/>
      <c r="J37" s="427"/>
      <c r="K37" s="427"/>
      <c r="L37" s="221"/>
      <c r="M37" s="169"/>
      <c r="N37" s="169"/>
      <c r="O37" s="169"/>
    </row>
    <row r="38" spans="1:15" s="1" customFormat="1" ht="14.25">
      <c r="A38" s="8"/>
      <c r="B38" s="1" t="s">
        <v>10</v>
      </c>
      <c r="C38" s="473" t="s">
        <v>218</v>
      </c>
      <c r="D38" s="71" t="s">
        <v>78</v>
      </c>
      <c r="E38" s="429">
        <v>0</v>
      </c>
      <c r="F38" s="429">
        <v>100000000</v>
      </c>
      <c r="G38" s="429">
        <v>40</v>
      </c>
      <c r="H38" s="429">
        <v>100000000</v>
      </c>
      <c r="I38" s="429"/>
      <c r="J38" s="429">
        <v>-100000000</v>
      </c>
      <c r="K38" s="429">
        <v>1000000</v>
      </c>
      <c r="L38" s="71">
        <f>'Kennzahlenbogen_(KB)'!Q11</f>
        <v>0</v>
      </c>
      <c r="M38" s="71">
        <f>IF('Kennzahlenbogen_(KB)'!R11=Berechnung1!$G$5,1,IF('Kennzahlenbogen_(KB)'!R11=Berechnung1!$F$5,1,IF('Kennzahlenbogen_(KB)'!R11=Berechnung1!$E$5,2,IF('Kennzahlenbogen_(KB)'!R11=Berechnung1!$D$5,3,IF('Kennzahlenbogen_(KB)'!R11=Berechnung1!$C$5,4,"")))))</f>
        <v>1</v>
      </c>
      <c r="N38" s="71">
        <f>IF(M38&gt;1,M38+3,M38)</f>
        <v>1</v>
      </c>
      <c r="O38" s="71">
        <f>IF('Kennzahlenbogen_(KB)'!T11="",0,1)</f>
        <v>0</v>
      </c>
    </row>
    <row r="39" spans="1:15" s="1" customFormat="1" ht="14.25">
      <c r="A39" s="8"/>
      <c r="C39" s="40"/>
      <c r="D39" s="40"/>
      <c r="E39" s="427"/>
      <c r="F39" s="427"/>
      <c r="G39" s="427"/>
      <c r="H39" s="427"/>
      <c r="I39" s="427"/>
      <c r="J39" s="427"/>
      <c r="K39" s="427"/>
      <c r="L39" s="221"/>
      <c r="M39" s="169" t="str">
        <f>IF('Kennzahlenbogen_(KB)'!R9=Berechnung1!$G$5,1,IF('Kennzahlenbogen_(KB)'!R9=Berechnung1!$F$5,1,IF('Kennzahlenbogen_(KB)'!R9=Berechnung1!$E$5,2,IF('Kennzahlenbogen_(KB)'!R9=Berechnung1!$D$5,3,IF('Kennzahlenbogen_(KB)'!R9=Berechnung1!$C$5,4,"")))))</f>
        <v/>
      </c>
      <c r="N39" s="169"/>
      <c r="O39" s="169"/>
    </row>
    <row r="40" spans="1:15" s="1" customFormat="1" ht="14.25">
      <c r="A40" s="8"/>
      <c r="C40" s="40"/>
      <c r="D40" s="40"/>
      <c r="E40" s="427"/>
      <c r="F40" s="427"/>
      <c r="G40" s="427"/>
      <c r="H40" s="427"/>
      <c r="I40" s="427"/>
      <c r="J40" s="427"/>
      <c r="K40" s="427"/>
      <c r="L40" s="221"/>
      <c r="M40" s="169" t="str">
        <f>IF('Kennzahlenbogen_(KB)'!R10=Berechnung1!$G$5,1,IF('Kennzahlenbogen_(KB)'!R10=Berechnung1!$F$5,1,IF('Kennzahlenbogen_(KB)'!R10=Berechnung1!$E$5,2,IF('Kennzahlenbogen_(KB)'!R10=Berechnung1!$D$5,3,IF('Kennzahlenbogen_(KB)'!R10=Berechnung1!$C$5,4,"")))))</f>
        <v/>
      </c>
      <c r="N40" s="169"/>
      <c r="O40" s="169"/>
    </row>
    <row r="41" spans="1:15" s="1" customFormat="1" ht="14.25">
      <c r="A41" s="8"/>
      <c r="B41" s="1" t="s">
        <v>10</v>
      </c>
      <c r="C41" s="473" t="s">
        <v>219</v>
      </c>
      <c r="D41" s="71" t="s">
        <v>78</v>
      </c>
      <c r="E41" s="429">
        <v>0</v>
      </c>
      <c r="F41" s="429">
        <v>100000000</v>
      </c>
      <c r="G41" s="429">
        <v>-100000000</v>
      </c>
      <c r="H41" s="429">
        <v>100000000</v>
      </c>
      <c r="I41" s="429"/>
      <c r="J41" s="429">
        <v>-100000000</v>
      </c>
      <c r="K41" s="429">
        <v>1000000</v>
      </c>
      <c r="L41" s="71">
        <f>'Kennzahlenbogen_(KB)'!Q14</f>
        <v>0</v>
      </c>
      <c r="M41" s="71">
        <f>IF('Kennzahlenbogen_(KB)'!R14=Berechnung1!$G$5,1,IF('Kennzahlenbogen_(KB)'!R14=Berechnung1!$F$5,1,IF('Kennzahlenbogen_(KB)'!R14=Berechnung1!$E$5,2,IF('Kennzahlenbogen_(KB)'!R14=Berechnung1!$D$5,3,IF('Kennzahlenbogen_(KB)'!R14=Berechnung1!$C$5,4,"")))))</f>
        <v>1</v>
      </c>
      <c r="N41" s="71">
        <f>IF(M41&gt;1,M41+3,M41)</f>
        <v>1</v>
      </c>
      <c r="O41" s="71">
        <f>IF('Kennzahlenbogen_(KB)'!T14="",0,1)</f>
        <v>0</v>
      </c>
    </row>
    <row r="42" spans="1:15" s="1" customFormat="1" ht="14.25">
      <c r="A42" s="8"/>
      <c r="C42" s="40"/>
      <c r="D42" s="40"/>
      <c r="E42" s="455"/>
      <c r="F42" s="455"/>
      <c r="G42" s="455"/>
      <c r="H42" s="455"/>
      <c r="I42" s="455"/>
      <c r="J42" s="455"/>
      <c r="K42" s="455"/>
      <c r="L42" s="222"/>
      <c r="M42" s="40"/>
      <c r="N42" s="40"/>
      <c r="O42" s="40"/>
    </row>
    <row r="43" spans="1:15" s="1" customFormat="1" ht="14.25">
      <c r="A43" s="8"/>
      <c r="C43" s="40"/>
      <c r="D43" s="40"/>
      <c r="E43" s="455"/>
      <c r="F43" s="455"/>
      <c r="G43" s="455"/>
      <c r="H43" s="455"/>
      <c r="I43" s="455"/>
      <c r="J43" s="455"/>
      <c r="K43" s="455"/>
      <c r="L43" s="222"/>
      <c r="M43" s="40"/>
      <c r="N43" s="40"/>
      <c r="O43" s="40"/>
    </row>
    <row r="44" spans="1:15" s="1" customFormat="1" ht="14.25">
      <c r="A44" s="8"/>
      <c r="B44" s="1" t="s">
        <v>10</v>
      </c>
      <c r="C44" s="456" t="s">
        <v>530</v>
      </c>
      <c r="D44" s="444" t="s">
        <v>78</v>
      </c>
      <c r="E44" s="458">
        <v>0</v>
      </c>
      <c r="F44" s="458">
        <v>100000000</v>
      </c>
      <c r="G44" s="458">
        <v>-100000000</v>
      </c>
      <c r="H44" s="458">
        <v>100000000</v>
      </c>
      <c r="I44" s="458"/>
      <c r="J44" s="458">
        <v>-100000000</v>
      </c>
      <c r="K44" s="458">
        <v>1000000</v>
      </c>
      <c r="L44" s="444">
        <f>'Kennzahlenbogen_(KB)'!Q17</f>
        <v>0</v>
      </c>
      <c r="M44" s="444">
        <f>IF('Kennzahlenbogen_(KB)'!R17=Berechnung1!$H$5,5,IF('Kennzahlenbogen_(KB)'!R17=Berechnung1!$G$5,1,IF('Kennzahlenbogen_(KB)'!R17=Berechnung1!$F$5,1,IF('Kennzahlenbogen_(KB)'!R17=Berechnung1!$E$5,2,IF('Kennzahlenbogen_(KB)'!R17=Berechnung1!$D$5,3,IF('Kennzahlenbogen_(KB)'!R17=Berechnung1!$C$5,4,""))))))</f>
        <v>1</v>
      </c>
      <c r="N44" s="444">
        <f t="shared" ref="N44" si="1">IF(M44&gt;1,M44+3,M44)</f>
        <v>1</v>
      </c>
      <c r="O44" s="444">
        <f>IF('Kennzahlenbogen_(KB)'!T17="",0,1)</f>
        <v>0</v>
      </c>
    </row>
    <row r="45" spans="1:15" s="1" customFormat="1" ht="14.25">
      <c r="A45" s="8"/>
      <c r="C45" s="40"/>
      <c r="D45" s="40"/>
      <c r="E45" s="427"/>
      <c r="F45" s="427"/>
      <c r="G45" s="427"/>
      <c r="H45" s="427"/>
      <c r="I45" s="427"/>
      <c r="J45" s="427"/>
      <c r="K45" s="427"/>
      <c r="L45" s="221"/>
      <c r="M45" s="169"/>
      <c r="N45" s="169"/>
      <c r="O45" s="169"/>
    </row>
    <row r="46" spans="1:15" s="1" customFormat="1" ht="14.25">
      <c r="A46" s="8"/>
      <c r="C46" s="40"/>
      <c r="D46" s="40"/>
      <c r="E46" s="427"/>
      <c r="F46" s="427"/>
      <c r="G46" s="427"/>
      <c r="H46" s="427"/>
      <c r="I46" s="427"/>
      <c r="J46" s="427"/>
      <c r="K46" s="427"/>
      <c r="L46" s="221"/>
      <c r="M46" s="169"/>
      <c r="N46" s="169"/>
      <c r="O46" s="169"/>
    </row>
    <row r="47" spans="1:15" s="1" customFormat="1" ht="14.25">
      <c r="A47" s="8"/>
      <c r="C47" s="71" t="s">
        <v>605</v>
      </c>
      <c r="D47" s="71" t="s">
        <v>78</v>
      </c>
      <c r="E47" s="429">
        <v>0</v>
      </c>
      <c r="F47" s="429">
        <v>1</v>
      </c>
      <c r="G47" s="429">
        <v>0.95</v>
      </c>
      <c r="H47" s="428">
        <v>10000</v>
      </c>
      <c r="I47" s="429"/>
      <c r="J47" s="428">
        <v>-10000</v>
      </c>
      <c r="K47" s="428">
        <v>10000</v>
      </c>
      <c r="L47" s="477" t="str">
        <f>'Kennzahlenbogen_(KB)'!Q22</f>
        <v>n.d.</v>
      </c>
      <c r="M47" s="71">
        <f>IF('Kennzahlenbogen_(KB)'!R20=Berechnung1!$G$5,1,IF('Kennzahlenbogen_(KB)'!R20=Berechnung1!$F$5,1,IF('Kennzahlenbogen_(KB)'!R20=Berechnung1!$E$5,2,IF('Kennzahlenbogen_(KB)'!R20=Berechnung1!$D$5,3,IF('Kennzahlenbogen_(KB)'!R20=Berechnung1!$C$5,4,"")))))</f>
        <v>1</v>
      </c>
      <c r="N47" s="71">
        <f>IF(M47&gt;1,M47+3,M47)</f>
        <v>1</v>
      </c>
      <c r="O47" s="71">
        <f>IF('Kennzahlenbogen_(KB)'!T17="",0,1)</f>
        <v>0</v>
      </c>
    </row>
    <row r="48" spans="1:15" s="1" customFormat="1" ht="14.25">
      <c r="A48" s="8"/>
      <c r="C48" s="40"/>
      <c r="D48" s="40"/>
      <c r="E48" s="427"/>
      <c r="F48" s="427"/>
      <c r="G48" s="427"/>
      <c r="H48" s="427"/>
      <c r="I48" s="427"/>
      <c r="J48" s="427"/>
      <c r="K48" s="427"/>
      <c r="L48" s="221"/>
      <c r="M48" s="169"/>
      <c r="N48" s="169"/>
      <c r="O48" s="169"/>
    </row>
    <row r="49" spans="1:15" s="1" customFormat="1" ht="14.25">
      <c r="A49" s="8"/>
      <c r="C49" s="40"/>
      <c r="D49" s="40"/>
      <c r="E49" s="427"/>
      <c r="F49" s="427"/>
      <c r="G49" s="427"/>
      <c r="H49" s="427"/>
      <c r="I49" s="427"/>
      <c r="J49" s="427"/>
      <c r="K49" s="427"/>
      <c r="L49" s="221"/>
      <c r="M49" s="169"/>
      <c r="N49" s="169"/>
      <c r="O49" s="169"/>
    </row>
    <row r="50" spans="1:15" s="1" customFormat="1" ht="14.25">
      <c r="A50" s="8"/>
      <c r="C50" s="71" t="s">
        <v>606</v>
      </c>
      <c r="D50" s="71" t="s">
        <v>78</v>
      </c>
      <c r="E50" s="429">
        <v>0</v>
      </c>
      <c r="F50" s="429">
        <v>1</v>
      </c>
      <c r="G50" s="429">
        <v>0.95</v>
      </c>
      <c r="H50" s="428">
        <v>10000</v>
      </c>
      <c r="I50" s="429"/>
      <c r="J50" s="428">
        <v>-10000</v>
      </c>
      <c r="K50" s="428">
        <v>10000</v>
      </c>
      <c r="L50" s="477" t="str">
        <f>'Kennzahlenbogen_(KB)'!Q25</f>
        <v>n.d.</v>
      </c>
      <c r="M50" s="71">
        <f>IF('Kennzahlenbogen_(KB)'!R23=Berechnung1!$G$5,1,IF('Kennzahlenbogen_(KB)'!R23=Berechnung1!$F$5,1,IF('Kennzahlenbogen_(KB)'!R23=Berechnung1!$E$5,2,IF('Kennzahlenbogen_(KB)'!R23=Berechnung1!$D$5,3,IF('Kennzahlenbogen_(KB)'!R23=Berechnung1!$C$5,4,"")))))</f>
        <v>1</v>
      </c>
      <c r="N50" s="71">
        <f>IF(M50&gt;1,M50+3,M50)</f>
        <v>1</v>
      </c>
      <c r="O50" s="71">
        <f>IF('Kennzahlenbogen_(KB)'!T20="",0,1)</f>
        <v>0</v>
      </c>
    </row>
    <row r="51" spans="1:15" s="1" customFormat="1" ht="14.25">
      <c r="A51" s="8"/>
      <c r="C51" s="40"/>
      <c r="D51" s="40"/>
      <c r="E51" s="427"/>
      <c r="F51" s="427"/>
      <c r="G51" s="427"/>
      <c r="H51" s="427"/>
      <c r="I51" s="427"/>
      <c r="J51" s="427"/>
      <c r="K51" s="427"/>
      <c r="L51" s="221"/>
      <c r="M51" s="169"/>
      <c r="N51" s="169"/>
      <c r="O51" s="169"/>
    </row>
    <row r="52" spans="1:15" s="1" customFormat="1" ht="15" customHeight="1">
      <c r="A52" s="8"/>
      <c r="C52" s="40"/>
      <c r="D52" s="40"/>
      <c r="E52" s="427"/>
      <c r="F52" s="427"/>
      <c r="G52" s="427"/>
      <c r="H52" s="427"/>
      <c r="I52" s="427"/>
      <c r="J52" s="427"/>
      <c r="K52" s="427"/>
      <c r="L52" s="221"/>
      <c r="M52" s="169"/>
      <c r="N52" s="169"/>
      <c r="O52" s="169"/>
    </row>
    <row r="53" spans="1:15" s="1" customFormat="1" ht="14.25">
      <c r="A53" s="8"/>
      <c r="C53" s="71">
        <v>3</v>
      </c>
      <c r="D53" s="71" t="s">
        <v>78</v>
      </c>
      <c r="E53" s="428">
        <v>0</v>
      </c>
      <c r="F53" s="428">
        <v>1</v>
      </c>
      <c r="G53" s="428">
        <v>-10000</v>
      </c>
      <c r="H53" s="428">
        <v>0.25</v>
      </c>
      <c r="I53" s="429"/>
      <c r="J53" s="428">
        <v>3.0099999999999998E-2</v>
      </c>
      <c r="K53" s="428">
        <v>10000</v>
      </c>
      <c r="L53" s="515" t="str">
        <f>'Kennzahlenbogen_(KB)'!Q28</f>
        <v>n.d.</v>
      </c>
      <c r="M53" s="71">
        <f>IF('Kennzahlenbogen_(KB)'!R26=Berechnung1!$G$5,1,IF('Kennzahlenbogen_(KB)'!R26=Berechnung1!$F$5,1,IF('Kennzahlenbogen_(KB)'!R26=Berechnung1!$E$5,2,IF('Kennzahlenbogen_(KB)'!R26=Berechnung1!$D$5,3,IF('Kennzahlenbogen_(KB)'!R26=Berechnung1!$C$5,4,"")))))</f>
        <v>1</v>
      </c>
      <c r="N53" s="71">
        <f>IF(M53&gt;1,M53+3,M53)</f>
        <v>1</v>
      </c>
      <c r="O53" s="71">
        <f>IF('Kennzahlenbogen_(KB)'!T26="",0,1)</f>
        <v>0</v>
      </c>
    </row>
    <row r="54" spans="1:15" s="1" customFormat="1" ht="14.25">
      <c r="A54" s="8"/>
      <c r="C54" s="70"/>
      <c r="D54" s="40"/>
      <c r="E54" s="426"/>
      <c r="F54" s="426"/>
      <c r="G54" s="426"/>
      <c r="H54" s="426"/>
      <c r="I54" s="426"/>
      <c r="J54" s="426"/>
      <c r="K54" s="426"/>
      <c r="L54" s="221"/>
      <c r="M54" s="169"/>
      <c r="N54" s="169"/>
      <c r="O54" s="169"/>
    </row>
    <row r="55" spans="1:15" s="1" customFormat="1" ht="14.25">
      <c r="A55" s="8"/>
      <c r="C55" s="70"/>
      <c r="D55" s="40"/>
      <c r="E55" s="426"/>
      <c r="F55" s="426"/>
      <c r="G55" s="426"/>
      <c r="H55" s="426"/>
      <c r="I55" s="426"/>
      <c r="J55" s="426"/>
      <c r="K55" s="426"/>
      <c r="L55" s="221"/>
      <c r="M55" s="169"/>
      <c r="N55" s="169"/>
      <c r="O55" s="169"/>
    </row>
    <row r="56" spans="1:15" s="1" customFormat="1" ht="14.25">
      <c r="A56" s="8"/>
      <c r="C56" s="71">
        <v>4</v>
      </c>
      <c r="D56" s="71" t="s">
        <v>78</v>
      </c>
      <c r="E56" s="429">
        <v>0</v>
      </c>
      <c r="F56" s="429">
        <v>1</v>
      </c>
      <c r="G56" s="429">
        <v>0.65</v>
      </c>
      <c r="H56" s="429">
        <v>10000</v>
      </c>
      <c r="I56" s="428"/>
      <c r="J56" s="71">
        <v>-10000</v>
      </c>
      <c r="K56" s="71">
        <v>10000</v>
      </c>
      <c r="L56" s="477" t="str">
        <f>'Kennzahlenbogen_(KB)'!Q31</f>
        <v>n.d.</v>
      </c>
      <c r="M56" s="71">
        <f>IF('Kennzahlenbogen_(KB)'!R29=Berechnung1!$G$5,1,IF('Kennzahlenbogen_(KB)'!R29=Berechnung1!$F$5,1,IF('Kennzahlenbogen_(KB)'!R29=Berechnung1!$E$5,2,IF('Kennzahlenbogen_(KB)'!R29=Berechnung1!$D$5,3,IF('Kennzahlenbogen_(KB)'!R29=Berechnung1!$C$5,4,"")))))</f>
        <v>1</v>
      </c>
      <c r="N56" s="71">
        <f>IF(M56&gt;1,M56+3,M56)</f>
        <v>1</v>
      </c>
      <c r="O56" s="71">
        <f>IF('Kennzahlenbogen_(KB)'!T29="",0,1)</f>
        <v>0</v>
      </c>
    </row>
    <row r="57" spans="1:15" s="1" customFormat="1" ht="14.25">
      <c r="A57" s="8"/>
      <c r="C57" s="70"/>
      <c r="D57" s="40"/>
      <c r="E57" s="426"/>
      <c r="F57" s="426"/>
      <c r="G57" s="426"/>
      <c r="H57" s="426"/>
      <c r="I57" s="426"/>
      <c r="J57" s="426"/>
      <c r="K57" s="426"/>
      <c r="L57" s="516"/>
      <c r="M57" s="169"/>
      <c r="N57" s="169"/>
      <c r="O57" s="169"/>
    </row>
    <row r="58" spans="1:15" s="1" customFormat="1" ht="14.25">
      <c r="A58" s="8"/>
      <c r="C58" s="70"/>
      <c r="D58" s="40"/>
      <c r="E58" s="426"/>
      <c r="F58" s="426"/>
      <c r="G58" s="426"/>
      <c r="H58" s="426"/>
      <c r="I58" s="426"/>
      <c r="J58" s="426"/>
      <c r="K58" s="426"/>
      <c r="L58" s="516"/>
      <c r="M58" s="169"/>
      <c r="N58" s="169"/>
      <c r="O58" s="169"/>
    </row>
    <row r="59" spans="1:15" s="1" customFormat="1" ht="14.25">
      <c r="A59" s="8"/>
      <c r="C59" s="71">
        <v>5</v>
      </c>
      <c r="D59" s="71" t="s">
        <v>78</v>
      </c>
      <c r="E59" s="428">
        <v>0</v>
      </c>
      <c r="F59" s="428">
        <v>1</v>
      </c>
      <c r="G59" s="428">
        <v>-10000</v>
      </c>
      <c r="H59" s="428">
        <v>10000</v>
      </c>
      <c r="I59" s="428"/>
      <c r="J59" s="428">
        <v>0.15</v>
      </c>
      <c r="K59" s="428">
        <v>10000</v>
      </c>
      <c r="L59" s="477" t="str">
        <f>'Kennzahlenbogen_(KB)'!Q34</f>
        <v>n.d.</v>
      </c>
      <c r="M59" s="71">
        <f>IF('Kennzahlenbogen_(KB)'!R32=Berechnung1!$G$5,1,IF('Kennzahlenbogen_(KB)'!R32=Berechnung1!$F$5,1,IF('Kennzahlenbogen_(KB)'!R32=Berechnung1!$E$5,2,IF('Kennzahlenbogen_(KB)'!R32=Berechnung1!$D$5,3,IF('Kennzahlenbogen_(KB)'!R32=Berechnung1!$C$5,4,"")))))</f>
        <v>1</v>
      </c>
      <c r="N59" s="71">
        <f>IF(M59&gt;1,M59+3,M59)</f>
        <v>1</v>
      </c>
      <c r="O59" s="71">
        <f>IF('Kennzahlenbogen_(KB)'!T32="",0,1)</f>
        <v>0</v>
      </c>
    </row>
    <row r="60" spans="1:15" s="1" customFormat="1" ht="14.25">
      <c r="A60" s="8"/>
      <c r="C60" s="70"/>
      <c r="D60" s="40"/>
      <c r="E60" s="426"/>
      <c r="F60" s="426"/>
      <c r="G60" s="426"/>
      <c r="H60" s="426"/>
      <c r="I60" s="426"/>
      <c r="J60" s="426"/>
      <c r="K60" s="426"/>
      <c r="L60" s="516"/>
      <c r="M60" s="169"/>
      <c r="N60" s="169"/>
      <c r="O60" s="169"/>
    </row>
    <row r="61" spans="1:15" s="1" customFormat="1" ht="14.25">
      <c r="A61" s="8"/>
      <c r="C61" s="70"/>
      <c r="D61" s="40"/>
      <c r="E61" s="426"/>
      <c r="F61" s="426"/>
      <c r="G61" s="426"/>
      <c r="H61" s="426"/>
      <c r="I61" s="426"/>
      <c r="J61" s="426"/>
      <c r="K61" s="426"/>
      <c r="L61" s="516"/>
      <c r="M61" s="169"/>
      <c r="N61" s="169"/>
      <c r="O61" s="169"/>
    </row>
    <row r="62" spans="1:15" s="1" customFormat="1" ht="14.25">
      <c r="A62" s="8"/>
      <c r="C62" s="71">
        <v>6</v>
      </c>
      <c r="D62" s="71" t="s">
        <v>78</v>
      </c>
      <c r="E62" s="428">
        <v>0</v>
      </c>
      <c r="F62" s="428">
        <v>100</v>
      </c>
      <c r="G62" s="428">
        <v>0.05</v>
      </c>
      <c r="H62" s="428">
        <v>10000</v>
      </c>
      <c r="I62" s="428"/>
      <c r="J62" s="428">
        <v>-10000</v>
      </c>
      <c r="K62" s="428">
        <v>1000</v>
      </c>
      <c r="L62" s="477" t="str">
        <f>'Kennzahlenbogen_(KB)'!Q37</f>
        <v>n.d.</v>
      </c>
      <c r="M62" s="71">
        <f>IF('Kennzahlenbogen_(KB)'!R35=Berechnung1!$G$5,1,IF('Kennzahlenbogen_(KB)'!R35=Berechnung1!$F$5,1,IF('Kennzahlenbogen_(KB)'!R35=Berechnung1!$E$5,2,IF('Kennzahlenbogen_(KB)'!R35=Berechnung1!$D$5,3,IF('Kennzahlenbogen_(KB)'!R35=Berechnung1!$C$5,4,"")))))</f>
        <v>1</v>
      </c>
      <c r="N62" s="71">
        <f>IF(M62&gt;1,M62+3,M62)</f>
        <v>1</v>
      </c>
      <c r="O62" s="71">
        <f>IF('Kennzahlenbogen_(KB)'!T35="",0,1)</f>
        <v>0</v>
      </c>
    </row>
    <row r="63" spans="1:15" s="1" customFormat="1" ht="14.25">
      <c r="A63" s="8"/>
      <c r="C63" s="70"/>
      <c r="D63" s="40"/>
      <c r="E63" s="426"/>
      <c r="F63" s="426"/>
      <c r="G63" s="426"/>
      <c r="H63" s="426"/>
      <c r="I63" s="426"/>
      <c r="J63" s="426"/>
      <c r="K63" s="426"/>
      <c r="L63" s="516"/>
      <c r="M63" s="169"/>
      <c r="N63" s="169"/>
      <c r="O63" s="169"/>
    </row>
    <row r="64" spans="1:15" s="1" customFormat="1" ht="14.25">
      <c r="A64" s="8"/>
      <c r="C64" s="70"/>
      <c r="D64" s="40"/>
      <c r="E64" s="426"/>
      <c r="F64" s="426"/>
      <c r="G64" s="426"/>
      <c r="H64" s="426"/>
      <c r="I64" s="426"/>
      <c r="J64" s="426"/>
      <c r="K64" s="426"/>
      <c r="L64" s="516"/>
      <c r="M64" s="169"/>
      <c r="N64" s="169"/>
      <c r="O64" s="169"/>
    </row>
    <row r="65" spans="1:15" s="1" customFormat="1" ht="14.25">
      <c r="A65" s="8"/>
      <c r="C65" s="71">
        <v>7</v>
      </c>
      <c r="D65" s="71" t="s">
        <v>78</v>
      </c>
      <c r="E65" s="428">
        <v>0</v>
      </c>
      <c r="F65" s="428">
        <v>1</v>
      </c>
      <c r="G65" s="428">
        <v>0.9</v>
      </c>
      <c r="H65" s="428">
        <v>10000</v>
      </c>
      <c r="I65" s="428"/>
      <c r="J65" s="428">
        <v>-10000</v>
      </c>
      <c r="K65" s="428">
        <v>10000</v>
      </c>
      <c r="L65" s="477" t="str">
        <f>'Kennzahlenbogen_(KB)'!Q40</f>
        <v>n.d.</v>
      </c>
      <c r="M65" s="71">
        <f>IF('Kennzahlenbogen_(KB)'!R38=Berechnung1!$G$5,1,IF('Kennzahlenbogen_(KB)'!R38=Berechnung1!$F$5,1,IF('Kennzahlenbogen_(KB)'!R38=Berechnung1!$E$5,2,IF('Kennzahlenbogen_(KB)'!R38=Berechnung1!$D$5,3,IF('Kennzahlenbogen_(KB)'!R38=Berechnung1!$C$5,4,"")))))</f>
        <v>1</v>
      </c>
      <c r="N65" s="71">
        <f>IF(M65&gt;1,M65+3,M65)</f>
        <v>1</v>
      </c>
      <c r="O65" s="71">
        <f>IF('Kennzahlenbogen_(KB)'!T38="",0,1)</f>
        <v>0</v>
      </c>
    </row>
    <row r="66" spans="1:15" s="1" customFormat="1" ht="14.25">
      <c r="A66" s="8"/>
      <c r="C66" s="70"/>
      <c r="D66" s="40"/>
      <c r="E66" s="426"/>
      <c r="F66" s="426"/>
      <c r="G66" s="426"/>
      <c r="H66" s="426"/>
      <c r="I66" s="426"/>
      <c r="J66" s="426"/>
      <c r="K66" s="426"/>
      <c r="L66" s="222"/>
      <c r="M66" s="169"/>
      <c r="N66" s="169"/>
      <c r="O66" s="169"/>
    </row>
    <row r="67" spans="1:15" s="1" customFormat="1" ht="14.25">
      <c r="A67" s="8"/>
      <c r="C67" s="70"/>
      <c r="D67" s="40"/>
      <c r="E67" s="426"/>
      <c r="F67" s="426"/>
      <c r="G67" s="426"/>
      <c r="H67" s="426"/>
      <c r="I67" s="426"/>
      <c r="J67" s="426"/>
      <c r="K67" s="426"/>
      <c r="L67" s="222"/>
      <c r="M67" s="169"/>
      <c r="N67" s="169"/>
      <c r="O67" s="169"/>
    </row>
    <row r="68" spans="1:15" s="1" customFormat="1" ht="14.25">
      <c r="A68" s="8"/>
      <c r="B68" s="1" t="s">
        <v>10</v>
      </c>
      <c r="C68" s="473">
        <v>8</v>
      </c>
      <c r="D68" s="71" t="s">
        <v>78</v>
      </c>
      <c r="E68" s="429">
        <v>0</v>
      </c>
      <c r="F68" s="429">
        <v>100000000</v>
      </c>
      <c r="G68" s="429">
        <v>30</v>
      </c>
      <c r="H68" s="429">
        <v>1000000</v>
      </c>
      <c r="I68" s="429"/>
      <c r="J68" s="429">
        <v>-100000000</v>
      </c>
      <c r="K68" s="429">
        <v>1000000</v>
      </c>
      <c r="L68" s="71">
        <f>'Kennzahlenbogen_(KB)'!Q41</f>
        <v>0</v>
      </c>
      <c r="M68" s="71">
        <f>IF('Kennzahlenbogen_(KB)'!R41=Berechnung1!$G$5,1,IF('Kennzahlenbogen_(KB)'!R41=Berechnung1!$F$5,1,IF('Kennzahlenbogen_(KB)'!R41=Berechnung1!$E$5,2,IF('Kennzahlenbogen_(KB)'!R41=Berechnung1!$D$5,3,IF('Kennzahlenbogen_(KB)'!R41=Berechnung1!$C$5,4,"")))))</f>
        <v>1</v>
      </c>
      <c r="N68" s="71">
        <f>IF(M68&gt;1,M68+3,M68)</f>
        <v>1</v>
      </c>
      <c r="O68" s="71">
        <f>IF('Kennzahlenbogen_(KB)'!T41="",0,1)</f>
        <v>0</v>
      </c>
    </row>
    <row r="69" spans="1:15" s="1" customFormat="1" ht="14.25">
      <c r="A69" s="8"/>
      <c r="C69" s="40"/>
      <c r="D69" s="40"/>
      <c r="E69" s="427"/>
      <c r="F69" s="427"/>
      <c r="G69" s="427"/>
      <c r="H69" s="427"/>
      <c r="I69" s="427"/>
      <c r="J69" s="427"/>
      <c r="K69" s="427"/>
      <c r="L69" s="221"/>
      <c r="M69" s="169"/>
      <c r="N69" s="169"/>
      <c r="O69" s="169"/>
    </row>
    <row r="70" spans="1:15" s="1" customFormat="1" ht="14.25">
      <c r="A70" s="8"/>
      <c r="C70" s="40"/>
      <c r="D70" s="40"/>
      <c r="E70" s="427"/>
      <c r="F70" s="427"/>
      <c r="G70" s="427"/>
      <c r="H70" s="427"/>
      <c r="I70" s="427"/>
      <c r="J70" s="427"/>
      <c r="K70" s="427"/>
      <c r="L70" s="221"/>
      <c r="M70" s="169"/>
      <c r="N70" s="169"/>
      <c r="O70" s="169"/>
    </row>
    <row r="71" spans="1:15" s="1" customFormat="1" ht="14.25">
      <c r="A71" s="8"/>
      <c r="B71" s="1" t="s">
        <v>10</v>
      </c>
      <c r="C71" s="473">
        <v>9</v>
      </c>
      <c r="D71" s="71" t="s">
        <v>78</v>
      </c>
      <c r="E71" s="429">
        <v>0</v>
      </c>
      <c r="F71" s="429">
        <v>100000000</v>
      </c>
      <c r="G71" s="429">
        <v>100</v>
      </c>
      <c r="H71" s="429">
        <v>1000000</v>
      </c>
      <c r="I71" s="429"/>
      <c r="J71" s="429">
        <v>-100000000</v>
      </c>
      <c r="K71" s="429">
        <v>1000000</v>
      </c>
      <c r="L71" s="71">
        <f>'Kennzahlenbogen_(KB)'!Q44</f>
        <v>0</v>
      </c>
      <c r="M71" s="71">
        <f>IF('Kennzahlenbogen_(KB)'!R44=Berechnung1!$G$5,1,IF('Kennzahlenbogen_(KB)'!R44=Berechnung1!$F$5,1,IF('Kennzahlenbogen_(KB)'!R44=Berechnung1!$E$5,2,IF('Kennzahlenbogen_(KB)'!R44=Berechnung1!$D$5,3,IF('Kennzahlenbogen_(KB)'!R44=Berechnung1!$C$5,4,"")))))</f>
        <v>1</v>
      </c>
      <c r="N71" s="71">
        <f>IF(M71&gt;1,M71+3,M71)</f>
        <v>1</v>
      </c>
      <c r="O71" s="71">
        <f>IF('Kennzahlenbogen_(KB)'!T44="",0,1)</f>
        <v>0</v>
      </c>
    </row>
    <row r="72" spans="1:15" s="1" customFormat="1" ht="14.25">
      <c r="A72" s="8"/>
      <c r="C72" s="70"/>
      <c r="D72" s="40"/>
      <c r="E72" s="426"/>
      <c r="F72" s="426"/>
      <c r="G72" s="426"/>
      <c r="H72" s="426"/>
      <c r="I72" s="426"/>
      <c r="J72" s="426"/>
      <c r="K72" s="426"/>
      <c r="L72" s="222"/>
      <c r="M72" s="40"/>
      <c r="N72" s="40"/>
      <c r="O72" s="40"/>
    </row>
    <row r="73" spans="1:15" s="1" customFormat="1" ht="14.25">
      <c r="A73" s="8"/>
      <c r="C73" s="70"/>
      <c r="D73" s="40"/>
      <c r="E73" s="426"/>
      <c r="F73" s="426"/>
      <c r="G73" s="426"/>
      <c r="H73" s="426"/>
      <c r="I73" s="426"/>
      <c r="J73" s="426"/>
      <c r="K73" s="426"/>
      <c r="L73" s="222"/>
      <c r="M73" s="40"/>
      <c r="N73" s="40"/>
      <c r="O73" s="40"/>
    </row>
    <row r="74" spans="1:15" s="1" customFormat="1" ht="14.25">
      <c r="A74" s="8"/>
      <c r="C74" s="382">
        <v>10</v>
      </c>
      <c r="D74" s="382" t="s">
        <v>78</v>
      </c>
      <c r="E74" s="431">
        <v>0</v>
      </c>
      <c r="F74" s="431">
        <v>1</v>
      </c>
      <c r="G74" s="431">
        <v>-10000</v>
      </c>
      <c r="H74" s="431">
        <v>0.03</v>
      </c>
      <c r="I74" s="431"/>
      <c r="J74" s="431">
        <v>-10000</v>
      </c>
      <c r="K74" s="431">
        <v>10000</v>
      </c>
      <c r="L74" s="517" t="str">
        <f>'Kennzahlenbogen_(KB)'!Q49</f>
        <v>n.d.</v>
      </c>
      <c r="M74" s="382">
        <f>IF('Kennzahlenbogen_(KB)'!R47=Berechnung1!$G$5,1,IF('Kennzahlenbogen_(KB)'!R47=Berechnung1!$F$5,1,IF('Kennzahlenbogen_(KB)'!R47=Berechnung1!$E$5,2,IF('Kennzahlenbogen_(KB)'!R47=Berechnung1!$D$5,3,IF('Kennzahlenbogen_(KB)'!R47=Berechnung1!$C$5,4,"")))))</f>
        <v>1</v>
      </c>
      <c r="N74" s="382">
        <f>IF(M74&gt;1,M74+3,M74)</f>
        <v>1</v>
      </c>
      <c r="O74" s="382">
        <f>IF('Kennzahlenbogen_(KB)'!T47="",0,1)</f>
        <v>0</v>
      </c>
    </row>
    <row r="75" spans="1:15" s="1" customFormat="1" ht="14.25">
      <c r="A75" s="8"/>
      <c r="C75" s="70"/>
      <c r="D75" s="40"/>
      <c r="E75" s="426"/>
      <c r="F75" s="426"/>
      <c r="G75" s="426"/>
      <c r="H75" s="426"/>
      <c r="I75" s="426"/>
      <c r="J75" s="426"/>
      <c r="K75" s="426"/>
      <c r="L75" s="518"/>
      <c r="M75" s="40"/>
      <c r="N75" s="40"/>
      <c r="O75" s="40"/>
    </row>
    <row r="76" spans="1:15" s="1" customFormat="1" ht="14.25">
      <c r="A76" s="8"/>
      <c r="C76" s="70"/>
      <c r="D76" s="40"/>
      <c r="E76" s="426"/>
      <c r="F76" s="426"/>
      <c r="G76" s="426"/>
      <c r="H76" s="426"/>
      <c r="I76" s="426"/>
      <c r="J76" s="426"/>
      <c r="K76" s="426"/>
      <c r="L76" s="518"/>
      <c r="M76" s="40"/>
      <c r="N76" s="40"/>
      <c r="O76" s="40"/>
    </row>
    <row r="77" spans="1:15" s="1" customFormat="1" ht="14.25">
      <c r="A77" s="8"/>
      <c r="C77" s="382">
        <v>11</v>
      </c>
      <c r="D77" s="382" t="s">
        <v>78</v>
      </c>
      <c r="E77" s="431">
        <v>0</v>
      </c>
      <c r="F77" s="431">
        <v>1</v>
      </c>
      <c r="G77" s="431">
        <v>-10000</v>
      </c>
      <c r="H77" s="431">
        <v>0.03</v>
      </c>
      <c r="I77" s="431"/>
      <c r="J77" s="431">
        <v>-10000</v>
      </c>
      <c r="K77" s="431">
        <v>10000</v>
      </c>
      <c r="L77" s="517" t="str">
        <f>'Kennzahlenbogen_(KB)'!Q52</f>
        <v>n.d.</v>
      </c>
      <c r="M77" s="382">
        <f>IF('Kennzahlenbogen_(KB)'!R50=Berechnung1!$G$5,1,IF('Kennzahlenbogen_(KB)'!R50=Berechnung1!$F$5,1,IF('Kennzahlenbogen_(KB)'!R50=Berechnung1!$E$5,2,IF('Kennzahlenbogen_(KB)'!R50=Berechnung1!$D$5,3,IF('Kennzahlenbogen_(KB)'!R50=Berechnung1!$C$5,4,"")))))</f>
        <v>1</v>
      </c>
      <c r="N77" s="382">
        <f>IF(M77&gt;1,M77+3,M77)</f>
        <v>1</v>
      </c>
      <c r="O77" s="382">
        <f>IF('Kennzahlenbogen_(KB)'!T50="",0,1)</f>
        <v>0</v>
      </c>
    </row>
    <row r="78" spans="1:15" s="1" customFormat="1" ht="14.25">
      <c r="A78" s="8"/>
      <c r="C78" s="70"/>
      <c r="D78" s="40"/>
      <c r="E78" s="426"/>
      <c r="F78" s="426"/>
      <c r="G78" s="426"/>
      <c r="H78" s="426"/>
      <c r="I78" s="426"/>
      <c r="J78" s="426"/>
      <c r="K78" s="426"/>
      <c r="L78" s="518"/>
      <c r="M78" s="169"/>
      <c r="N78" s="169"/>
      <c r="O78" s="169"/>
    </row>
    <row r="79" spans="1:15" s="1" customFormat="1" ht="14.25">
      <c r="A79" s="8"/>
      <c r="C79" s="70"/>
      <c r="D79" s="40"/>
      <c r="E79" s="426"/>
      <c r="F79" s="426"/>
      <c r="G79" s="426"/>
      <c r="H79" s="426"/>
      <c r="I79" s="426"/>
      <c r="J79" s="426"/>
      <c r="K79" s="426"/>
      <c r="L79" s="518"/>
      <c r="M79" s="169"/>
      <c r="N79" s="169"/>
      <c r="O79" s="169"/>
    </row>
    <row r="80" spans="1:15" s="1" customFormat="1" ht="14.25">
      <c r="A80" s="8"/>
      <c r="B80" s="170"/>
      <c r="C80" s="71">
        <v>12</v>
      </c>
      <c r="D80" s="71" t="s">
        <v>78</v>
      </c>
      <c r="E80" s="428">
        <v>0</v>
      </c>
      <c r="F80" s="428">
        <v>1</v>
      </c>
      <c r="G80" s="428">
        <v>-10000</v>
      </c>
      <c r="H80" s="428">
        <v>0.03</v>
      </c>
      <c r="I80" s="428"/>
      <c r="J80" s="431">
        <v>-10000</v>
      </c>
      <c r="K80" s="431">
        <v>10000</v>
      </c>
      <c r="L80" s="477" t="str">
        <f>'Kennzahlenbogen_(KB)'!Q55</f>
        <v>n.d.</v>
      </c>
      <c r="M80" s="71">
        <f>IF('Kennzahlenbogen_(KB)'!R53=Berechnung1!$G$5,1,IF('Kennzahlenbogen_(KB)'!R53=Berechnung1!$F$5,1,IF('Kennzahlenbogen_(KB)'!R53=Berechnung1!$E$5,2,IF('Kennzahlenbogen_(KB)'!R53=Berechnung1!$D$5,3,IF('Kennzahlenbogen_(KB)'!R53=Berechnung1!$C$5,4,"")))))</f>
        <v>1</v>
      </c>
      <c r="N80" s="71">
        <f>IF(M80&gt;1,M80+3,M80)</f>
        <v>1</v>
      </c>
      <c r="O80" s="71">
        <f>IF('Kennzahlenbogen_(KB)'!T53="",0,1)</f>
        <v>0</v>
      </c>
    </row>
    <row r="81" spans="1:15" s="1" customFormat="1" ht="14.25">
      <c r="A81" s="8"/>
      <c r="B81" s="170"/>
      <c r="C81" s="70"/>
      <c r="D81" s="40"/>
      <c r="E81" s="426"/>
      <c r="F81" s="426"/>
      <c r="G81" s="426"/>
      <c r="H81" s="426"/>
      <c r="I81" s="426"/>
      <c r="J81" s="426"/>
      <c r="K81" s="426"/>
      <c r="L81" s="518"/>
      <c r="M81" s="40"/>
      <c r="N81" s="40"/>
      <c r="O81" s="40"/>
    </row>
    <row r="82" spans="1:15" s="1" customFormat="1" ht="14.25">
      <c r="A82" s="8"/>
      <c r="B82" s="170"/>
      <c r="C82" s="70"/>
      <c r="D82" s="40"/>
      <c r="E82" s="430"/>
      <c r="F82" s="430"/>
      <c r="G82" s="430"/>
      <c r="H82" s="430"/>
      <c r="I82" s="430"/>
      <c r="J82" s="430"/>
      <c r="K82" s="430"/>
      <c r="L82" s="518"/>
      <c r="M82" s="40"/>
      <c r="N82" s="40"/>
      <c r="O82" s="40"/>
    </row>
    <row r="83" spans="1:15" s="1" customFormat="1" ht="14.25">
      <c r="A83" s="8"/>
      <c r="C83" s="71" t="s">
        <v>930</v>
      </c>
      <c r="D83" s="71" t="s">
        <v>78</v>
      </c>
      <c r="E83" s="428">
        <v>0</v>
      </c>
      <c r="F83" s="428">
        <v>1</v>
      </c>
      <c r="G83" s="428">
        <v>0.8</v>
      </c>
      <c r="H83" s="428">
        <v>10000</v>
      </c>
      <c r="I83" s="428"/>
      <c r="J83" s="428">
        <v>-10000</v>
      </c>
      <c r="K83" s="428">
        <v>10000</v>
      </c>
      <c r="L83" s="477" t="str">
        <f>'Kennzahlenbogen_(KB)'!Q58</f>
        <v>n.d.</v>
      </c>
      <c r="M83" s="71">
        <f>IF('Kennzahlenbogen_(KB)'!R56=Berechnung1!$G$5,1,IF('Kennzahlenbogen_(KB)'!R56=Berechnung1!$F$5,1,IF('Kennzahlenbogen_(KB)'!R56=Berechnung1!$E$5,2,IF('Kennzahlenbogen_(KB)'!R56=Berechnung1!$D$5,3,IF('Kennzahlenbogen_(KB)'!R56=Berechnung1!$C$5,4,"")))))</f>
        <v>1</v>
      </c>
      <c r="N83" s="71">
        <f>IF(M83&gt;1,M83+3,M83)</f>
        <v>1</v>
      </c>
      <c r="O83" s="71">
        <f>IF('Kennzahlenbogen_(KB)'!T56="",0,1)</f>
        <v>0</v>
      </c>
    </row>
    <row r="84" spans="1:15" s="1" customFormat="1" ht="14.25">
      <c r="A84" s="8"/>
      <c r="B84" s="170"/>
      <c r="C84" s="40"/>
      <c r="D84" s="40"/>
      <c r="E84" s="430"/>
      <c r="F84" s="430"/>
      <c r="G84" s="430"/>
      <c r="H84" s="430"/>
      <c r="I84" s="430"/>
      <c r="J84" s="430"/>
      <c r="K84" s="430"/>
      <c r="L84" s="518"/>
      <c r="M84" s="40"/>
      <c r="N84" s="40"/>
      <c r="O84" s="40"/>
    </row>
    <row r="85" spans="1:15" s="1" customFormat="1" ht="14.25">
      <c r="A85" s="8"/>
      <c r="B85" s="170"/>
      <c r="C85" s="40"/>
      <c r="D85" s="40"/>
      <c r="E85" s="430"/>
      <c r="F85" s="430"/>
      <c r="G85" s="430"/>
      <c r="H85" s="430"/>
      <c r="I85" s="430"/>
      <c r="J85" s="430"/>
      <c r="K85" s="430"/>
      <c r="L85" s="518"/>
      <c r="M85" s="40"/>
      <c r="N85" s="40"/>
      <c r="O85" s="40"/>
    </row>
    <row r="86" spans="1:15" s="1" customFormat="1" ht="14.25">
      <c r="A86" s="8"/>
      <c r="B86" s="170"/>
      <c r="C86" s="71" t="s">
        <v>931</v>
      </c>
      <c r="D86" s="71" t="s">
        <v>78</v>
      </c>
      <c r="E86" s="428">
        <v>0</v>
      </c>
      <c r="F86" s="428">
        <v>1</v>
      </c>
      <c r="G86" s="428">
        <v>0.8</v>
      </c>
      <c r="H86" s="428">
        <v>10000</v>
      </c>
      <c r="I86" s="428"/>
      <c r="J86" s="428">
        <v>-10000</v>
      </c>
      <c r="K86" s="428">
        <v>10000</v>
      </c>
      <c r="L86" s="477" t="str">
        <f>'Kennzahlenbogen_(KB)'!Q61</f>
        <v>n.d.</v>
      </c>
      <c r="M86" s="71">
        <f>IF('Kennzahlenbogen_(KB)'!R59=Berechnung1!$G$5,1,IF('Kennzahlenbogen_(KB)'!R59=Berechnung1!$F$5,1,IF('Kennzahlenbogen_(KB)'!R59=Berechnung1!$E$5,2,IF('Kennzahlenbogen_(KB)'!R59=Berechnung1!$D$5,3,IF('Kennzahlenbogen_(KB)'!R59=Berechnung1!$C$5,4,"")))))</f>
        <v>1</v>
      </c>
      <c r="N86" s="71">
        <f t="shared" ref="N86" si="2">IF(M86&gt;1,M86+3,M86)</f>
        <v>1</v>
      </c>
      <c r="O86" s="71">
        <f>IF('Kennzahlenbogen_(KB)'!T59="",0,1)</f>
        <v>0</v>
      </c>
    </row>
    <row r="87" spans="1:15" s="1" customFormat="1" ht="14.25">
      <c r="A87" s="8"/>
      <c r="B87" s="170"/>
      <c r="C87" s="70"/>
      <c r="D87" s="40"/>
      <c r="E87" s="426"/>
      <c r="F87" s="426"/>
      <c r="G87" s="426"/>
      <c r="H87" s="426"/>
      <c r="I87" s="426"/>
      <c r="J87" s="426"/>
      <c r="K87" s="426"/>
      <c r="L87" s="518"/>
      <c r="M87" s="40"/>
      <c r="N87" s="40"/>
      <c r="O87" s="40"/>
    </row>
    <row r="88" spans="1:15" s="1" customFormat="1" ht="14.25">
      <c r="A88" s="8"/>
      <c r="B88" s="170"/>
      <c r="C88" s="70"/>
      <c r="D88" s="40"/>
      <c r="E88" s="426"/>
      <c r="F88" s="426"/>
      <c r="G88" s="426"/>
      <c r="H88" s="426"/>
      <c r="I88" s="426"/>
      <c r="J88" s="426"/>
      <c r="K88" s="426"/>
      <c r="L88" s="518"/>
      <c r="M88" s="40"/>
      <c r="N88" s="40"/>
      <c r="O88" s="40"/>
    </row>
    <row r="89" spans="1:15">
      <c r="B89" s="1"/>
      <c r="C89" s="382">
        <v>14</v>
      </c>
      <c r="D89" s="382" t="s">
        <v>78</v>
      </c>
      <c r="E89" s="431">
        <v>0</v>
      </c>
      <c r="F89" s="431">
        <v>1</v>
      </c>
      <c r="G89" s="431">
        <v>-10000</v>
      </c>
      <c r="H89" s="431">
        <v>10000</v>
      </c>
      <c r="I89" s="431"/>
      <c r="J89" s="431">
        <v>0.8</v>
      </c>
      <c r="K89" s="431">
        <v>10000</v>
      </c>
      <c r="L89" s="517" t="str">
        <f>'Kennzahlenbogen_(KB)'!Q64</f>
        <v>n.d.</v>
      </c>
      <c r="M89" s="472">
        <f>IF('Kennzahlenbogen_(KB)'!R62=Berechnung1!$H$5,5,IF('Kennzahlenbogen_(KB)'!R62=Berechnung1!$G$5,1,IF('Kennzahlenbogen_(KB)'!R62=Berechnung1!$F$5,1,IF('Kennzahlenbogen_(KB)'!R62=Berechnung1!$E$5,2,IF('Kennzahlenbogen_(KB)'!R62=Berechnung1!$D$5,3,IF('Kennzahlenbogen_(KB)'!R62=Berechnung1!$C$5,4,""))))))</f>
        <v>1</v>
      </c>
      <c r="N89" s="382">
        <f>IF(M89&gt;1,M89+3,M89)</f>
        <v>1</v>
      </c>
      <c r="O89" s="382">
        <f>IF('Kennzahlenbogen_(KB)'!T62="",0,1)</f>
        <v>0</v>
      </c>
    </row>
    <row r="90" spans="1:15">
      <c r="C90" s="40"/>
      <c r="D90" s="40"/>
      <c r="E90" s="430"/>
      <c r="F90" s="430"/>
      <c r="G90" s="430"/>
      <c r="H90" s="430"/>
      <c r="I90" s="430"/>
      <c r="J90" s="430"/>
      <c r="K90" s="430"/>
      <c r="L90" s="518"/>
      <c r="M90" s="443"/>
      <c r="N90" s="40"/>
      <c r="O90" s="40"/>
    </row>
    <row r="91" spans="1:15">
      <c r="C91" s="40"/>
      <c r="D91" s="40"/>
      <c r="E91" s="430"/>
      <c r="F91" s="430"/>
      <c r="G91" s="430"/>
      <c r="H91" s="430"/>
      <c r="I91" s="430"/>
      <c r="J91" s="430"/>
      <c r="K91" s="430"/>
      <c r="L91" s="518"/>
      <c r="M91" s="443"/>
      <c r="N91" s="40"/>
      <c r="O91" s="40"/>
    </row>
    <row r="92" spans="1:15">
      <c r="B92" s="1"/>
      <c r="C92" s="382">
        <v>15</v>
      </c>
      <c r="D92" s="382" t="s">
        <v>78</v>
      </c>
      <c r="E92" s="431">
        <v>0</v>
      </c>
      <c r="F92" s="431">
        <v>1</v>
      </c>
      <c r="G92" s="431">
        <v>-10000</v>
      </c>
      <c r="H92" s="431">
        <v>10000</v>
      </c>
      <c r="I92" s="431"/>
      <c r="J92" s="431">
        <v>0.8</v>
      </c>
      <c r="K92" s="431">
        <v>10000</v>
      </c>
      <c r="L92" s="517" t="str">
        <f>'Kennzahlenbogen_(KB)'!Q67</f>
        <v>n.d.</v>
      </c>
      <c r="M92" s="472">
        <f>IF('Kennzahlenbogen_(KB)'!R65=Berechnung1!$H$5,5,IF('Kennzahlenbogen_(KB)'!R65=Berechnung1!$G$5,1,IF('Kennzahlenbogen_(KB)'!R65=Berechnung1!$F$5,1,IF('Kennzahlenbogen_(KB)'!R65=Berechnung1!$E$5,2,IF('Kennzahlenbogen_(KB)'!R65=Berechnung1!$D$5,3,IF('Kennzahlenbogen_(KB)'!R65=Berechnung1!$C$5,4,""))))))</f>
        <v>1</v>
      </c>
      <c r="N92" s="382">
        <f>IF(M92&gt;1,M92+3,M92)</f>
        <v>1</v>
      </c>
      <c r="O92" s="382">
        <f>IF('Kennzahlenbogen_(KB)'!T65="",0,1)</f>
        <v>0</v>
      </c>
    </row>
    <row r="93" spans="1:15">
      <c r="B93" s="32"/>
      <c r="C93" s="40"/>
      <c r="D93" s="40"/>
      <c r="E93" s="430"/>
      <c r="F93" s="430"/>
      <c r="G93" s="430"/>
      <c r="H93" s="430"/>
      <c r="I93" s="430"/>
      <c r="J93" s="430"/>
      <c r="K93" s="430"/>
      <c r="L93" s="518"/>
      <c r="M93" s="443"/>
      <c r="N93" s="40"/>
      <c r="O93" s="40"/>
    </row>
    <row r="94" spans="1:15">
      <c r="C94" s="40"/>
      <c r="D94" s="40"/>
      <c r="E94" s="430"/>
      <c r="F94" s="430"/>
      <c r="G94" s="430"/>
      <c r="H94" s="430"/>
      <c r="I94" s="430"/>
      <c r="J94" s="430"/>
      <c r="K94" s="430"/>
      <c r="L94" s="518"/>
      <c r="M94" s="443"/>
      <c r="N94" s="40"/>
      <c r="O94" s="40"/>
    </row>
    <row r="95" spans="1:15">
      <c r="B95" s="1"/>
      <c r="C95" s="382">
        <v>16</v>
      </c>
      <c r="D95" s="382" t="s">
        <v>78</v>
      </c>
      <c r="E95" s="431">
        <v>0</v>
      </c>
      <c r="F95" s="431">
        <v>1</v>
      </c>
      <c r="G95" s="431">
        <v>-10000</v>
      </c>
      <c r="H95" s="431">
        <v>10000</v>
      </c>
      <c r="I95" s="431"/>
      <c r="J95" s="431">
        <v>0.8</v>
      </c>
      <c r="K95" s="431">
        <v>10000</v>
      </c>
      <c r="L95" s="517" t="str">
        <f>'Kennzahlenbogen_(KB)'!Q70</f>
        <v>n.d.</v>
      </c>
      <c r="M95" s="472">
        <f>IF('Kennzahlenbogen_(KB)'!R68=Berechnung1!$H$5,5,IF('Kennzahlenbogen_(KB)'!R68=Berechnung1!$G$5,1,IF('Kennzahlenbogen_(KB)'!R68=Berechnung1!$F$5,1,IF('Kennzahlenbogen_(KB)'!R68=Berechnung1!$E$5,2,IF('Kennzahlenbogen_(KB)'!R68=Berechnung1!$D$5,3,IF('Kennzahlenbogen_(KB)'!R68=Berechnung1!$C$5,4,""))))))</f>
        <v>1</v>
      </c>
      <c r="N95" s="382">
        <f t="shared" ref="N95:N98" si="3">IF(M95&gt;1,M95+3,M95)</f>
        <v>1</v>
      </c>
      <c r="O95" s="382">
        <f>IF('Kennzahlenbogen_(KB)'!T68="",0,1)</f>
        <v>0</v>
      </c>
    </row>
    <row r="96" spans="1:15">
      <c r="C96" s="40"/>
      <c r="D96" s="40"/>
      <c r="E96" s="430"/>
      <c r="F96" s="430"/>
      <c r="G96" s="430"/>
      <c r="H96" s="430"/>
      <c r="I96" s="430"/>
      <c r="J96" s="430"/>
      <c r="K96" s="430"/>
      <c r="L96" s="518"/>
      <c r="M96" s="443" t="str">
        <f>IF('Kennzahlenbogen_(KB)'!R69=Berechnung1!$H$17,5,IF('Kennzahlenbogen_(KB)'!R69=Berechnung1!$G$17,1,IF('Kennzahlenbogen_(KB)'!R69=Berechnung1!$F$17,1,IF('Kennzahlenbogen_(KB)'!R69=Berechnung1!$E$17,2,IF('Kennzahlenbogen_(KB)'!R69=Berechnung1!$D$17,3,IF('Kennzahlenbogen_(KB)'!R69=Berechnung1!$C$17,4,""))))))</f>
        <v/>
      </c>
      <c r="N96" s="40"/>
      <c r="O96" s="40"/>
    </row>
    <row r="97" spans="3:15">
      <c r="C97" s="40"/>
      <c r="D97" s="40"/>
      <c r="E97" s="430"/>
      <c r="F97" s="430"/>
      <c r="G97" s="430"/>
      <c r="H97" s="430"/>
      <c r="I97" s="430"/>
      <c r="J97" s="430"/>
      <c r="K97" s="430"/>
      <c r="L97" s="518"/>
      <c r="M97" s="443" t="str">
        <f>IF('Kennzahlenbogen_(KB)'!R70=Berechnung1!$H$17,5,IF('Kennzahlenbogen_(KB)'!R70=Berechnung1!$G$17,1,IF('Kennzahlenbogen_(KB)'!R70=Berechnung1!$F$17,1,IF('Kennzahlenbogen_(KB)'!R70=Berechnung1!$E$17,2,IF('Kennzahlenbogen_(KB)'!R70=Berechnung1!$D$17,3,IF('Kennzahlenbogen_(KB)'!R70=Berechnung1!$C$17,4,""))))))</f>
        <v/>
      </c>
      <c r="N97" s="40"/>
      <c r="O97" s="40"/>
    </row>
    <row r="98" spans="3:15">
      <c r="C98" s="382">
        <v>17</v>
      </c>
      <c r="D98" s="382" t="s">
        <v>78</v>
      </c>
      <c r="E98" s="431">
        <v>0</v>
      </c>
      <c r="F98" s="431">
        <v>1</v>
      </c>
      <c r="G98" s="431">
        <v>0.9</v>
      </c>
      <c r="H98" s="431">
        <v>10000</v>
      </c>
      <c r="I98" s="431"/>
      <c r="J98" s="431">
        <v>-10000</v>
      </c>
      <c r="K98" s="431">
        <v>10000</v>
      </c>
      <c r="L98" s="517" t="str">
        <f>'Kennzahlenbogen_(KB)'!Q73</f>
        <v>n.d.</v>
      </c>
      <c r="M98" s="472">
        <f>IF('Kennzahlenbogen_(KB)'!R71=Berechnung1!$H$5,5,IF('Kennzahlenbogen_(KB)'!R71=Berechnung1!$G$5,1,IF('Kennzahlenbogen_(KB)'!R71=Berechnung1!$F$5,1,IF('Kennzahlenbogen_(KB)'!R71=Berechnung1!$E$5,2,IF('Kennzahlenbogen_(KB)'!R71=Berechnung1!$D$5,3,IF('Kennzahlenbogen_(KB)'!R71=Berechnung1!$C$5,4,""))))))</f>
        <v>1</v>
      </c>
      <c r="N98" s="382">
        <f t="shared" si="3"/>
        <v>1</v>
      </c>
      <c r="O98" s="382">
        <f>IF('Kennzahlenbogen_(KB)'!T71="",0,1)</f>
        <v>0</v>
      </c>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phoneticPr fontId="41" type="noConversion"/>
  <conditionalFormatting sqref="M33:O34">
    <cfRule type="cellIs" dxfId="99" priority="1995" operator="equal">
      <formula>$G$5</formula>
    </cfRule>
    <cfRule type="cellIs" dxfId="98" priority="1996" operator="equal">
      <formula>$F$5</formula>
    </cfRule>
    <cfRule type="cellIs" dxfId="97" priority="1997" operator="equal">
      <formula>$E$5</formula>
    </cfRule>
    <cfRule type="cellIs" dxfId="96" priority="1998" operator="equal">
      <formula>$D$5</formula>
    </cfRule>
  </conditionalFormatting>
  <dataValidations disablePrompts="1" count="1">
    <dataValidation operator="greaterThanOrEqual" allowBlank="1" showInputMessage="1" showErrorMessage="1" errorTitle="Error" error="Eingabe nur von Zahlen möglich. " sqref="D24:D27" xr:uid="{00000000-0002-0000-0A00-000000000000}"/>
  </dataValidations>
  <pageMargins left="0.7" right="0.7" top="0.78740157499999996" bottom="0.78740157499999996" header="0.3" footer="0.3"/>
  <pageSetup paperSize="9" orientation="portrait"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dimension ref="A1:L33"/>
  <sheetViews>
    <sheetView workbookViewId="0">
      <selection activeCell="B1" sqref="B1"/>
    </sheetView>
  </sheetViews>
  <sheetFormatPr defaultColWidth="11.42578125" defaultRowHeight="15"/>
  <cols>
    <col min="1" max="1" width="24.5703125" style="65" customWidth="1"/>
    <col min="2" max="4" width="36.140625" style="65" customWidth="1"/>
    <col min="5" max="5" width="9.140625" style="65" customWidth="1"/>
    <col min="6" max="7" width="43" style="171" customWidth="1"/>
    <col min="8" max="8" width="10.5703125" style="171" customWidth="1"/>
    <col min="9" max="9" width="18" customWidth="1"/>
    <col min="10" max="10" width="16" customWidth="1"/>
    <col min="11" max="11" width="15.85546875" customWidth="1"/>
  </cols>
  <sheetData>
    <row r="1" spans="1:11">
      <c r="A1" s="176" t="s">
        <v>49</v>
      </c>
      <c r="B1" s="172">
        <v>255</v>
      </c>
      <c r="C1" s="177"/>
      <c r="D1" s="177"/>
      <c r="E1" s="177"/>
      <c r="F1" s="173"/>
      <c r="G1" s="173"/>
      <c r="H1" s="173"/>
    </row>
    <row r="2" spans="1:11">
      <c r="A2" s="176" t="s">
        <v>48</v>
      </c>
      <c r="B2" s="172" t="str">
        <f>IF(Basisdaten!C6=0,"",Basisdaten!C6)</f>
        <v/>
      </c>
      <c r="C2" s="177"/>
      <c r="D2" s="177"/>
      <c r="E2" s="177"/>
      <c r="F2" s="173"/>
      <c r="G2" s="173"/>
      <c r="H2" s="173"/>
      <c r="K2" s="4"/>
    </row>
    <row r="3" spans="1:11">
      <c r="A3" s="176" t="s">
        <v>53</v>
      </c>
      <c r="B3" s="191" t="str">
        <f>IF(Basisdaten!O12=0,"",Basisdaten!O12)</f>
        <v/>
      </c>
      <c r="C3" s="177"/>
      <c r="D3" s="177"/>
      <c r="E3" s="177"/>
      <c r="F3" s="173"/>
      <c r="G3" s="173"/>
      <c r="H3" s="173"/>
    </row>
    <row r="4" spans="1:11">
      <c r="A4" s="177"/>
      <c r="B4" s="177"/>
      <c r="C4" s="177"/>
      <c r="D4" s="177"/>
      <c r="E4" s="177"/>
      <c r="F4" s="173"/>
      <c r="G4" s="173"/>
      <c r="H4" s="173"/>
    </row>
    <row r="5" spans="1:11">
      <c r="A5" s="225" t="s">
        <v>260</v>
      </c>
      <c r="B5" s="306"/>
      <c r="C5" s="177"/>
      <c r="D5" s="177"/>
      <c r="E5" s="177"/>
      <c r="F5" s="173"/>
      <c r="G5" s="173"/>
      <c r="H5" s="173"/>
    </row>
    <row r="6" spans="1:11">
      <c r="A6" s="225" t="s">
        <v>261</v>
      </c>
      <c r="B6" s="306"/>
      <c r="C6" s="177"/>
      <c r="D6" s="177"/>
      <c r="E6" s="177"/>
      <c r="F6" s="173"/>
      <c r="G6" s="173"/>
      <c r="H6" s="173"/>
    </row>
    <row r="7" spans="1:11">
      <c r="A7" s="225" t="s">
        <v>262</v>
      </c>
      <c r="B7" s="306"/>
      <c r="C7" s="177"/>
      <c r="D7" s="177"/>
      <c r="E7" s="177"/>
      <c r="F7" s="173"/>
      <c r="G7" s="173"/>
      <c r="H7" s="173"/>
    </row>
    <row r="8" spans="1:11">
      <c r="A8" s="225" t="s">
        <v>287</v>
      </c>
      <c r="B8" s="306"/>
      <c r="C8" s="177"/>
      <c r="D8" s="177"/>
      <c r="E8" s="177"/>
      <c r="F8" s="173"/>
      <c r="G8" s="173"/>
      <c r="H8" s="173"/>
    </row>
    <row r="9" spans="1:11">
      <c r="A9" s="225" t="s">
        <v>286</v>
      </c>
      <c r="B9" s="306"/>
      <c r="C9" s="177"/>
      <c r="D9" s="177"/>
      <c r="E9" s="177"/>
      <c r="F9" s="173"/>
      <c r="G9" s="173"/>
      <c r="H9" s="173"/>
    </row>
    <row r="10" spans="1:11">
      <c r="A10" s="177"/>
      <c r="B10" s="177"/>
      <c r="C10" s="177"/>
      <c r="D10" s="177"/>
      <c r="E10" s="177"/>
      <c r="F10" s="173"/>
      <c r="G10" s="173"/>
      <c r="H10" s="173"/>
    </row>
    <row r="11" spans="1:11">
      <c r="A11" s="55" t="s">
        <v>47</v>
      </c>
      <c r="B11" s="55" t="s">
        <v>46</v>
      </c>
      <c r="C11" s="55" t="s">
        <v>7</v>
      </c>
      <c r="D11" s="55" t="s">
        <v>17</v>
      </c>
      <c r="E11" s="55" t="s">
        <v>45</v>
      </c>
      <c r="F11" s="175" t="s">
        <v>50</v>
      </c>
      <c r="G11" s="175" t="s">
        <v>43</v>
      </c>
      <c r="H11" s="55" t="s">
        <v>44</v>
      </c>
      <c r="I11" s="226" t="s">
        <v>263</v>
      </c>
      <c r="J11" s="226" t="s">
        <v>264</v>
      </c>
      <c r="K11" s="226" t="s">
        <v>265</v>
      </c>
    </row>
    <row r="12" spans="1:11">
      <c r="A12" s="178" t="s">
        <v>217</v>
      </c>
      <c r="B12" s="193" t="str">
        <f>IF('Kennzahlenbogen_(KB)'!$Q8=0,"n.d.",'Kennzahlenbogen_(KB)'!$Q8)</f>
        <v>n.d.</v>
      </c>
      <c r="C12" s="195"/>
      <c r="D12" s="174"/>
      <c r="E12" s="193">
        <f>Berechnung1!N35</f>
        <v>1</v>
      </c>
      <c r="F12" s="172" t="str">
        <f>IF('Kennzahlenbogen_(KB)'!S8=0,"",'Kennzahlenbogen_(KB)'!S8)</f>
        <v/>
      </c>
      <c r="G12" s="172" t="str">
        <f>IF('Kennzahlenbogen_(KB)'!T8=0,"",'Kennzahlenbogen_(KB)'!T8)</f>
        <v/>
      </c>
      <c r="H12" s="193">
        <f>Berechnung1!O35</f>
        <v>0</v>
      </c>
      <c r="I12" s="227"/>
      <c r="J12" s="227"/>
      <c r="K12" s="228"/>
    </row>
    <row r="13" spans="1:11">
      <c r="A13" s="178" t="s">
        <v>218</v>
      </c>
      <c r="B13" s="193" t="str">
        <f>IF('Kennzahlenbogen_(KB)'!$Q11= 0, "n.d.",'Kennzahlenbogen_(KB)'!$Q11)</f>
        <v>n.d.</v>
      </c>
      <c r="C13" s="195"/>
      <c r="D13" s="174"/>
      <c r="E13" s="193">
        <f>Berechnung1!N38</f>
        <v>1</v>
      </c>
      <c r="F13" s="172" t="str">
        <f>IF('Kennzahlenbogen_(KB)'!S11=0,"",'Kennzahlenbogen_(KB)'!S11)</f>
        <v/>
      </c>
      <c r="G13" s="172" t="str">
        <f>IF('Kennzahlenbogen_(KB)'!T11=0,"",'Kennzahlenbogen_(KB)'!T11)</f>
        <v/>
      </c>
      <c r="H13" s="193">
        <f>Berechnung1!O38</f>
        <v>0</v>
      </c>
      <c r="I13" s="227"/>
      <c r="J13" s="307"/>
      <c r="K13" s="228"/>
    </row>
    <row r="14" spans="1:11">
      <c r="A14" s="178" t="s">
        <v>219</v>
      </c>
      <c r="B14" s="193" t="str">
        <f>IF('Kennzahlenbogen_(KB)'!$Q14= 0, "n.d.",'Kennzahlenbogen_(KB)'!$Q14)</f>
        <v>n.d.</v>
      </c>
      <c r="C14" s="195"/>
      <c r="D14" s="174"/>
      <c r="E14" s="193">
        <f>Berechnung1!N41</f>
        <v>1</v>
      </c>
      <c r="F14" s="172" t="str">
        <f>IF('Kennzahlenbogen_(KB)'!S14=0,"",'Kennzahlenbogen_(KB)'!S14)</f>
        <v/>
      </c>
      <c r="G14" s="172" t="str">
        <f>IF('Kennzahlenbogen_(KB)'!T14=0,"",'Kennzahlenbogen_(KB)'!T14)</f>
        <v/>
      </c>
      <c r="H14" s="193">
        <f>Berechnung1!O41</f>
        <v>0</v>
      </c>
      <c r="I14" s="227"/>
      <c r="J14" s="227"/>
      <c r="K14" s="228"/>
    </row>
    <row r="15" spans="1:11">
      <c r="A15" s="70" t="s">
        <v>530</v>
      </c>
      <c r="B15" s="457" t="str">
        <f>IF('Kennzahlenbogen_(KB)'!$Q17= 0, "n.d.",'Kennzahlenbogen_(KB)'!$Q17)</f>
        <v>n.d.</v>
      </c>
      <c r="C15" s="195"/>
      <c r="D15" s="174"/>
      <c r="E15" s="193">
        <f>Berechnung1!N44</f>
        <v>1</v>
      </c>
      <c r="F15" s="172" t="str">
        <f>IF('Kennzahlenbogen_(KB)'!S17=0,"",'Kennzahlenbogen_(KB)'!S17)</f>
        <v/>
      </c>
      <c r="G15" s="172" t="str">
        <f>IF('Kennzahlenbogen_(KB)'!T17=0,"",'Kennzahlenbogen_(KB)'!T17)</f>
        <v/>
      </c>
      <c r="H15" s="193">
        <f>Berechnung1!O44</f>
        <v>0</v>
      </c>
      <c r="I15" s="227"/>
      <c r="J15" s="227"/>
      <c r="K15" s="228"/>
    </row>
    <row r="16" spans="1:11">
      <c r="A16" s="70" t="s">
        <v>605</v>
      </c>
      <c r="B16" s="193" t="str">
        <f>IF('Kennzahlenbogen_(KB)'!$Q20= "", "",'Kennzahlenbogen_(KB)'!$Q20)</f>
        <v/>
      </c>
      <c r="C16" s="193">
        <f>IF('Kennzahlenbogen_(KB)'!$Q21= "", "",'Kennzahlenbogen_(KB)'!$Q21)</f>
        <v>0</v>
      </c>
      <c r="D16" s="360" t="str">
        <f>IF('Kennzahlenbogen_(KB)'!$Q22="n.d.","n.d.",'Kennzahlenbogen_(KB)'!$Q22*100)</f>
        <v>n.d.</v>
      </c>
      <c r="E16" s="193">
        <f>Berechnung1!N47</f>
        <v>1</v>
      </c>
      <c r="F16" s="172" t="str">
        <f>IF('Kennzahlenbogen_(KB)'!S20=0,"",'Kennzahlenbogen_(KB)'!S20)</f>
        <v/>
      </c>
      <c r="G16" s="172" t="str">
        <f>IF('Kennzahlenbogen_(KB)'!T20=0,"",'Kennzahlenbogen_(KB)'!T20)</f>
        <v/>
      </c>
      <c r="H16" s="193">
        <f>Berechnung1!O50</f>
        <v>0</v>
      </c>
      <c r="I16" s="227"/>
      <c r="J16" s="227"/>
      <c r="K16" s="228"/>
    </row>
    <row r="17" spans="1:12">
      <c r="A17" s="70" t="s">
        <v>606</v>
      </c>
      <c r="B17" s="193" t="str">
        <f>IF('Kennzahlenbogen_(KB)'!$Q23= "", "",'Kennzahlenbogen_(KB)'!$Q23)</f>
        <v/>
      </c>
      <c r="C17" s="193">
        <f>IF('Kennzahlenbogen_(KB)'!$Q24= "", "",'Kennzahlenbogen_(KB)'!$Q24)</f>
        <v>0</v>
      </c>
      <c r="D17" s="360" t="str">
        <f>IF('Kennzahlenbogen_(KB)'!$Q25="n.d.","n.d.",'Kennzahlenbogen_(KB)'!$Q25*100)</f>
        <v>n.d.</v>
      </c>
      <c r="E17" s="193">
        <f>Berechnung1!N50</f>
        <v>1</v>
      </c>
      <c r="F17" s="172" t="str">
        <f>IF('Kennzahlenbogen_(KB)'!S23=0,"",'Kennzahlenbogen_(KB)'!S23)</f>
        <v/>
      </c>
      <c r="G17" s="172" t="str">
        <f>IF('Kennzahlenbogen_(KB)'!T23=0,"",'Kennzahlenbogen_(KB)'!T23)</f>
        <v/>
      </c>
      <c r="H17" s="193">
        <f>Berechnung1!O53</f>
        <v>0</v>
      </c>
      <c r="I17" s="227"/>
      <c r="J17" s="227"/>
      <c r="K17" s="228"/>
    </row>
    <row r="18" spans="1:12">
      <c r="A18" s="178" t="s">
        <v>125</v>
      </c>
      <c r="B18" s="193" t="str">
        <f>IF('Kennzahlenbogen_(KB)'!$Q26= "", "",'Kennzahlenbogen_(KB)'!$Q26)</f>
        <v/>
      </c>
      <c r="C18" s="193">
        <f>IF('Kennzahlenbogen_(KB)'!$Q27= "", "",'Kennzahlenbogen_(KB)'!$Q27)</f>
        <v>0</v>
      </c>
      <c r="D18" s="360" t="str">
        <f>IF('Kennzahlenbogen_(KB)'!$Q28="n.d.","n.d.",'Kennzahlenbogen_(KB)'!$Q28*100)</f>
        <v>n.d.</v>
      </c>
      <c r="E18" s="193">
        <f>Berechnung1!N53</f>
        <v>1</v>
      </c>
      <c r="F18" s="172" t="str">
        <f>IF('Kennzahlenbogen_(KB)'!S26=0,"",'Kennzahlenbogen_(KB)'!S26)</f>
        <v/>
      </c>
      <c r="G18" s="172" t="str">
        <f>IF('Kennzahlenbogen_(KB)'!T26=0,"",'Kennzahlenbogen_(KB)'!T26)</f>
        <v/>
      </c>
      <c r="H18" s="193">
        <f>Berechnung1!O53</f>
        <v>0</v>
      </c>
      <c r="I18" s="227"/>
      <c r="J18" s="227"/>
      <c r="K18" s="228"/>
    </row>
    <row r="19" spans="1:12">
      <c r="A19" s="40">
        <v>4</v>
      </c>
      <c r="B19" s="193" t="str">
        <f>IF('Kennzahlenbogen_(KB)'!$Q29 ="", "",'Kennzahlenbogen_(KB)'!$Q29)</f>
        <v/>
      </c>
      <c r="C19" s="193">
        <f>IF('Kennzahlenbogen_(KB)'!$Q30 = "", "",'Kennzahlenbogen_(KB)'!$Q30)</f>
        <v>0</v>
      </c>
      <c r="D19" s="360" t="str">
        <f>IF('Kennzahlenbogen_(KB)'!$Q31="n.d.","n.d.",'Kennzahlenbogen_(KB)'!$Q31*100)</f>
        <v>n.d.</v>
      </c>
      <c r="E19" s="193">
        <f>Berechnung1!N56</f>
        <v>1</v>
      </c>
      <c r="F19" s="172" t="str">
        <f>IF('Kennzahlenbogen_(KB)'!S29=0,"",'Kennzahlenbogen_(KB)'!S29)</f>
        <v/>
      </c>
      <c r="G19" s="172" t="str">
        <f>IF('Kennzahlenbogen_(KB)'!T29=0,"",'Kennzahlenbogen_(KB)'!T29)</f>
        <v/>
      </c>
      <c r="H19" s="193">
        <f>Berechnung1!O56</f>
        <v>0</v>
      </c>
      <c r="I19" s="307"/>
      <c r="J19" s="227"/>
      <c r="K19" s="228"/>
    </row>
    <row r="20" spans="1:12">
      <c r="A20" s="40">
        <v>5</v>
      </c>
      <c r="B20" s="193" t="str">
        <f>IF('Kennzahlenbogen_(KB)'!$Q32= "", "",'Kennzahlenbogen_(KB)'!$Q32)</f>
        <v/>
      </c>
      <c r="C20" s="193">
        <f>IF('Kennzahlenbogen_(KB)'!$Q33= "", "",'Kennzahlenbogen_(KB)'!$Q33)</f>
        <v>0</v>
      </c>
      <c r="D20" s="360" t="str">
        <f>IF('Kennzahlenbogen_(KB)'!$Q34="n.d.","n.d.",'Kennzahlenbogen_(KB)'!$Q34*100)</f>
        <v>n.d.</v>
      </c>
      <c r="E20" s="193">
        <f>Berechnung1!N59</f>
        <v>1</v>
      </c>
      <c r="F20" s="172" t="str">
        <f>IF('Kennzahlenbogen_(KB)'!S32=0,"",'Kennzahlenbogen_(KB)'!S32)</f>
        <v/>
      </c>
      <c r="G20" s="172" t="str">
        <f>IF('Kennzahlenbogen_(KB)'!T32=0,"",'Kennzahlenbogen_(KB)'!T32)</f>
        <v/>
      </c>
      <c r="H20" s="193">
        <f>Berechnung1!O59</f>
        <v>0</v>
      </c>
      <c r="I20" s="227"/>
      <c r="J20" s="227"/>
      <c r="K20" s="228"/>
    </row>
    <row r="21" spans="1:12">
      <c r="A21" s="40">
        <v>6</v>
      </c>
      <c r="B21" s="193">
        <f>IF('Kennzahlenbogen_(KB)'!$Q35= "", "",'Kennzahlenbogen_(KB)'!$Q35)</f>
        <v>0</v>
      </c>
      <c r="C21" s="193" t="str">
        <f>IF('Kennzahlenbogen_(KB)'!$Q36= "", "",'Kennzahlenbogen_(KB)'!$Q36)</f>
        <v/>
      </c>
      <c r="D21" s="360" t="str">
        <f>IF('Kennzahlenbogen_(KB)'!$Q37="n.d.","n.d.",'Kennzahlenbogen_(KB)'!$Q37*100)</f>
        <v>n.d.</v>
      </c>
      <c r="E21" s="193">
        <f>Berechnung1!N62</f>
        <v>1</v>
      </c>
      <c r="F21" s="172" t="str">
        <f>IF('Kennzahlenbogen_(KB)'!S35=0,"",'Kennzahlenbogen_(KB)'!S35)</f>
        <v/>
      </c>
      <c r="G21" s="172" t="str">
        <f>IF('Kennzahlenbogen_(KB)'!T35=0,"",'Kennzahlenbogen_(KB)'!T35)</f>
        <v/>
      </c>
      <c r="H21" s="193">
        <f>Berechnung1!O62</f>
        <v>0</v>
      </c>
      <c r="I21" s="227"/>
      <c r="J21" s="227"/>
      <c r="K21" s="228"/>
    </row>
    <row r="22" spans="1:12">
      <c r="A22" s="40">
        <v>7</v>
      </c>
      <c r="B22" s="193" t="str">
        <f>IF('Kennzahlenbogen_(KB)'!$Q38= "", "",'Kennzahlenbogen_(KB)'!$Q38)</f>
        <v/>
      </c>
      <c r="C22" s="193" t="str">
        <f>IF('Kennzahlenbogen_(KB)'!$Q39= "", "",'Kennzahlenbogen_(KB)'!$Q39)</f>
        <v/>
      </c>
      <c r="D22" s="360" t="str">
        <f>IF('Kennzahlenbogen_(KB)'!$Q40="n.d.","n.d.",'Kennzahlenbogen_(KB)'!$Q40*100)</f>
        <v>n.d.</v>
      </c>
      <c r="E22" s="193">
        <f>Berechnung1!N65</f>
        <v>1</v>
      </c>
      <c r="F22" s="172" t="str">
        <f>IF('Kennzahlenbogen_(KB)'!S38=0,"",'Kennzahlenbogen_(KB)'!S38)</f>
        <v/>
      </c>
      <c r="G22" s="172" t="str">
        <f>IF('Kennzahlenbogen_(KB)'!T38=0,"",'Kennzahlenbogen_(KB)'!T38)</f>
        <v/>
      </c>
      <c r="H22" s="193">
        <f>Berechnung1!O65</f>
        <v>0</v>
      </c>
      <c r="I22" s="227"/>
      <c r="J22" s="227"/>
      <c r="K22" s="228"/>
    </row>
    <row r="23" spans="1:12">
      <c r="A23" s="40">
        <v>8</v>
      </c>
      <c r="B23" s="193" t="str">
        <f>IF('Kennzahlenbogen_(KB)'!$Q41= "", "n.d.",'Kennzahlenbogen_(KB)'!$Q41)</f>
        <v>n.d.</v>
      </c>
      <c r="C23" s="379"/>
      <c r="D23" s="174"/>
      <c r="E23" s="193">
        <f>Berechnung1!N68</f>
        <v>1</v>
      </c>
      <c r="F23" s="172" t="str">
        <f>IF('Kennzahlenbogen_(KB)'!S41=0,"",'Kennzahlenbogen_(KB)'!S41)</f>
        <v/>
      </c>
      <c r="G23" s="172" t="str">
        <f>IF('Kennzahlenbogen_(KB)'!T41=0,"",'Kennzahlenbogen_(KB)'!T41)</f>
        <v/>
      </c>
      <c r="H23" s="193">
        <f>Berechnung1!O68</f>
        <v>0</v>
      </c>
      <c r="I23" s="227"/>
      <c r="J23" s="227"/>
      <c r="K23" s="228"/>
    </row>
    <row r="24" spans="1:12">
      <c r="A24" s="40">
        <v>9</v>
      </c>
      <c r="B24" s="193" t="str">
        <f>IF('Kennzahlenbogen_(KB)'!$Q44= "", "n.d.",'Kennzahlenbogen_(KB)'!$Q44)</f>
        <v>n.d.</v>
      </c>
      <c r="C24" s="379"/>
      <c r="D24" s="174"/>
      <c r="E24" s="193">
        <f>Berechnung1!N71</f>
        <v>1</v>
      </c>
      <c r="F24" s="172" t="str">
        <f>IF('Kennzahlenbogen_(KB)'!S44=0,"",'Kennzahlenbogen_(KB)'!S44)</f>
        <v/>
      </c>
      <c r="G24" s="172" t="str">
        <f>IF('Kennzahlenbogen_(KB)'!T44=0,"",'Kennzahlenbogen_(KB)'!T44)</f>
        <v/>
      </c>
      <c r="H24" s="193">
        <f>Berechnung1!O71</f>
        <v>0</v>
      </c>
      <c r="I24" s="227"/>
      <c r="J24" s="307"/>
      <c r="K24" s="228"/>
    </row>
    <row r="25" spans="1:12">
      <c r="A25" s="40">
        <v>10</v>
      </c>
      <c r="B25" s="193" t="str">
        <f>IF('Kennzahlenbogen_(KB)'!$Q47= "", "",'Kennzahlenbogen_(KB)'!$Q47)</f>
        <v/>
      </c>
      <c r="C25" s="193">
        <f>IF('Kennzahlenbogen_(KB)'!$Q48= "", "",'Kennzahlenbogen_(KB)'!$Q48)</f>
        <v>0</v>
      </c>
      <c r="D25" s="360" t="str">
        <f>IF('Kennzahlenbogen_(KB)'!$Q49="n.d.","n.d.",'Kennzahlenbogen_(KB)'!$Q49*100)</f>
        <v>n.d.</v>
      </c>
      <c r="E25" s="193">
        <f>Berechnung1!N74</f>
        <v>1</v>
      </c>
      <c r="F25" s="172" t="str">
        <f>IF('Kennzahlenbogen_(KB)'!S47=0,"",'Kennzahlenbogen_(KB)'!S47)</f>
        <v/>
      </c>
      <c r="G25" s="172" t="str">
        <f>IF('Kennzahlenbogen_(KB)'!T47=0,"",'Kennzahlenbogen_(KB)'!T47)</f>
        <v/>
      </c>
      <c r="H25" s="193">
        <f>Berechnung1!O74</f>
        <v>0</v>
      </c>
      <c r="I25" s="227"/>
      <c r="J25" s="227"/>
      <c r="K25" s="228"/>
    </row>
    <row r="26" spans="1:12">
      <c r="A26" s="40">
        <v>11</v>
      </c>
      <c r="B26" s="193" t="str">
        <f>IF('Kennzahlenbogen_(KB)'!$Q50= "", "",'Kennzahlenbogen_(KB)'!$Q50)</f>
        <v/>
      </c>
      <c r="C26" s="193" t="str">
        <f>IF('Kennzahlenbogen_(KB)'!$Q51= "", "",'Kennzahlenbogen_(KB)'!$Q51)</f>
        <v/>
      </c>
      <c r="D26" s="360" t="str">
        <f>IF('Kennzahlenbogen_(KB)'!$Q52="n.d.","n.d.",'Kennzahlenbogen_(KB)'!$Q52*100)</f>
        <v>n.d.</v>
      </c>
      <c r="E26" s="193">
        <f>Berechnung1!N77</f>
        <v>1</v>
      </c>
      <c r="F26" s="172" t="str">
        <f>IF('Kennzahlenbogen_(KB)'!S50=0,"",'Kennzahlenbogen_(KB)'!S50)</f>
        <v/>
      </c>
      <c r="G26" s="172" t="str">
        <f>IF('Kennzahlenbogen_(KB)'!T50=0,"",'Kennzahlenbogen_(KB)'!T50)</f>
        <v/>
      </c>
      <c r="H26" s="193">
        <f>Berechnung1!O77</f>
        <v>0</v>
      </c>
      <c r="I26" s="227"/>
      <c r="J26" s="227"/>
      <c r="K26" s="228"/>
    </row>
    <row r="27" spans="1:12">
      <c r="A27" s="40">
        <v>12</v>
      </c>
      <c r="B27" s="193" t="str">
        <f>IF('Kennzahlenbogen_(KB)'!$Q53= "", "",'Kennzahlenbogen_(KB)'!$Q53)</f>
        <v/>
      </c>
      <c r="C27" s="193">
        <f>IF('Kennzahlenbogen_(KB)'!$Q54= "", "",'Kennzahlenbogen_(KB)'!$Q54)</f>
        <v>0</v>
      </c>
      <c r="D27" s="360" t="str">
        <f>IF('Kennzahlenbogen_(KB)'!$Q55="n.d.","n.d.",'Kennzahlenbogen_(KB)'!$Q55*100)</f>
        <v>n.d.</v>
      </c>
      <c r="E27" s="193">
        <f>Berechnung1!N80</f>
        <v>1</v>
      </c>
      <c r="F27" s="172" t="str">
        <f>IF('Kennzahlenbogen_(KB)'!S53=0,"",'Kennzahlenbogen_(KB)'!S53)</f>
        <v/>
      </c>
      <c r="G27" s="172" t="str">
        <f>IF('Kennzahlenbogen_(KB)'!T53=0,"",'Kennzahlenbogen_(KB)'!T53)</f>
        <v/>
      </c>
      <c r="H27" s="193">
        <f>Berechnung1!O80</f>
        <v>0</v>
      </c>
      <c r="I27" s="227"/>
      <c r="J27" s="227"/>
      <c r="K27" s="228"/>
    </row>
    <row r="28" spans="1:12">
      <c r="A28" s="169" t="s">
        <v>930</v>
      </c>
      <c r="B28" s="194" t="str">
        <f>IF('Kennzahlenbogen_(KB)'!$Q56= "", "",'Kennzahlenbogen_(KB)'!$Q56)</f>
        <v/>
      </c>
      <c r="C28" s="194" t="str">
        <f>IF('Kennzahlenbogen_(KB)'!$Q57= "", "",'Kennzahlenbogen_(KB)'!$Q57)</f>
        <v/>
      </c>
      <c r="D28" s="361" t="str">
        <f>IF('Kennzahlenbogen_(KB)'!$Q58="n.d.","n.d.",'Kennzahlenbogen_(KB)'!$Q58*100)</f>
        <v>n.d.</v>
      </c>
      <c r="E28" s="193">
        <f>Berechnung1!N83</f>
        <v>1</v>
      </c>
      <c r="F28" s="179" t="str">
        <f>IF('Kennzahlenbogen_(KB)'!S56=0,"",'Kennzahlenbogen_(KB)'!S56)</f>
        <v/>
      </c>
      <c r="G28" s="179" t="str">
        <f>IF('Kennzahlenbogen_(KB)'!T56=0,"",'Kennzahlenbogen_(KB)'!T56)</f>
        <v/>
      </c>
      <c r="H28" s="194">
        <f>Berechnung1!O83</f>
        <v>0</v>
      </c>
      <c r="I28" s="227"/>
      <c r="J28" s="227"/>
      <c r="K28" s="227"/>
      <c r="L28" s="180"/>
    </row>
    <row r="29" spans="1:12">
      <c r="A29" s="169" t="s">
        <v>931</v>
      </c>
      <c r="B29" s="194" t="str">
        <f>IF('Kennzahlenbogen_(KB)'!$Q59= "", "",'Kennzahlenbogen_(KB)'!$Q59)</f>
        <v/>
      </c>
      <c r="C29" s="194" t="str">
        <f>IF('Kennzahlenbogen_(KB)'!$Q60= "", "",'Kennzahlenbogen_(KB)'!$Q60)</f>
        <v/>
      </c>
      <c r="D29" s="361" t="str">
        <f>IF('Kennzahlenbogen_(KB)'!$Q61="n.d.","n.d.",'Kennzahlenbogen_(KB)'!$Q61*100)</f>
        <v>n.d.</v>
      </c>
      <c r="E29" s="193">
        <f>Berechnung1!N86</f>
        <v>1</v>
      </c>
      <c r="F29" s="179" t="str">
        <f>IF('Kennzahlenbogen_(KB)'!S59=0,"",'Kennzahlenbogen_(KB)'!S59)</f>
        <v/>
      </c>
      <c r="G29" s="179" t="str">
        <f>IF('Kennzahlenbogen_(KB)'!T59=0,"",'Kennzahlenbogen_(KB)'!T59)</f>
        <v/>
      </c>
      <c r="H29" s="194">
        <f>Berechnung1!O86</f>
        <v>0</v>
      </c>
      <c r="I29" s="227"/>
      <c r="J29" s="227"/>
      <c r="K29" s="227"/>
      <c r="L29" s="180"/>
    </row>
    <row r="30" spans="1:12">
      <c r="A30" s="169">
        <v>14</v>
      </c>
      <c r="B30" s="194" t="str">
        <f>IF('Kennzahlenbogen_(KB)'!$Q62= "", "",'Kennzahlenbogen_(KB)'!$Q62)</f>
        <v/>
      </c>
      <c r="C30" s="194" t="str">
        <f>IF('Kennzahlenbogen_(KB)'!$Q63= "", "",'Kennzahlenbogen_(KB)'!$Q63)</f>
        <v/>
      </c>
      <c r="D30" s="360" t="str">
        <f>IF('Kennzahlenbogen_(KB)'!$Q64="n.d.","n.d.",IF('Kennzahlenbogen_(KB)'!$Q64="","n.d.",'Kennzahlenbogen_(KB)'!$Q64*100))</f>
        <v>n.d.</v>
      </c>
      <c r="E30" s="193">
        <f>Berechnung1!N89</f>
        <v>1</v>
      </c>
      <c r="F30" s="179" t="str">
        <f>IF('Kennzahlenbogen_(KB)'!S62=0,"",'Kennzahlenbogen_(KB)'!S62)</f>
        <v/>
      </c>
      <c r="G30" s="179" t="str">
        <f>IF('Kennzahlenbogen_(KB)'!T62=0,"",'Kennzahlenbogen_(KB)'!T62)</f>
        <v/>
      </c>
      <c r="H30" s="194">
        <f>Berechnung1!O89</f>
        <v>0</v>
      </c>
      <c r="I30" s="227"/>
      <c r="J30" s="227"/>
      <c r="K30" s="307"/>
      <c r="L30" s="180"/>
    </row>
    <row r="31" spans="1:12">
      <c r="A31" s="169">
        <v>15</v>
      </c>
      <c r="B31" s="194" t="str">
        <f>IF('Kennzahlenbogen_(KB)'!$Q65= "", "",'Kennzahlenbogen_(KB)'!$Q65)</f>
        <v/>
      </c>
      <c r="C31" s="194" t="str">
        <f>IF('Kennzahlenbogen_(KB)'!$Q66= "", "",'Kennzahlenbogen_(KB)'!$Q66)</f>
        <v/>
      </c>
      <c r="D31" s="360" t="str">
        <f>IF('Kennzahlenbogen_(KB)'!$Q67="n.d.","n.d.",IF('Kennzahlenbogen_(KB)'!$Q67="","n.d.",'Kennzahlenbogen_(KB)'!$Q67*100))</f>
        <v>n.d.</v>
      </c>
      <c r="E31" s="193">
        <f>Berechnung1!N92</f>
        <v>1</v>
      </c>
      <c r="F31" s="179" t="str">
        <f>IF('Kennzahlenbogen_(KB)'!S65=0,"",'Kennzahlenbogen_(KB)'!S65)</f>
        <v/>
      </c>
      <c r="G31" s="179" t="str">
        <f>IF('Kennzahlenbogen_(KB)'!T65=0,"",'Kennzahlenbogen_(KB)'!T65)</f>
        <v/>
      </c>
      <c r="H31" s="194">
        <f>Berechnung1!O92</f>
        <v>0</v>
      </c>
      <c r="I31" s="227"/>
      <c r="J31" s="227"/>
      <c r="K31" s="307"/>
    </row>
    <row r="32" spans="1:12">
      <c r="A32" s="169">
        <v>16</v>
      </c>
      <c r="B32" s="194" t="str">
        <f>IF('Kennzahlenbogen_(KB)'!$Q68= "", "",'Kennzahlenbogen_(KB)'!$Q68)</f>
        <v/>
      </c>
      <c r="C32" s="194">
        <f>IF('Kennzahlenbogen_(KB)'!$Q69= "", "",'Kennzahlenbogen_(KB)'!$Q69)</f>
        <v>0</v>
      </c>
      <c r="D32" s="360" t="str">
        <f>IF('Kennzahlenbogen_(KB)'!$Q70="n.d.","n.d.",IF('Kennzahlenbogen_(KB)'!$Q70="","n.d.",'Kennzahlenbogen_(KB)'!$Q70*100))</f>
        <v>n.d.</v>
      </c>
      <c r="E32" s="193">
        <f>Berechnung1!N95</f>
        <v>1</v>
      </c>
      <c r="F32" s="179" t="str">
        <f>IF('Kennzahlenbogen_(KB)'!S68=0,"",'Kennzahlenbogen_(KB)'!S68)</f>
        <v/>
      </c>
      <c r="G32" s="179" t="str">
        <f>IF('Kennzahlenbogen_(KB)'!T68=0,"",'Kennzahlenbogen_(KB)'!T68)</f>
        <v/>
      </c>
      <c r="H32" s="194">
        <f>Berechnung1!O95</f>
        <v>0</v>
      </c>
      <c r="I32" s="227"/>
      <c r="J32" s="227"/>
      <c r="K32" s="307"/>
    </row>
    <row r="33" spans="1:11">
      <c r="A33" s="169">
        <v>17</v>
      </c>
      <c r="B33" s="194" t="str">
        <f>IF('Kennzahlenbogen_(KB)'!$Q71= "", "",'Kennzahlenbogen_(KB)'!$Q71)</f>
        <v/>
      </c>
      <c r="C33" s="194">
        <f>IF('Kennzahlenbogen_(KB)'!$Q72= "", "",'Kennzahlenbogen_(KB)'!$Q72)</f>
        <v>0</v>
      </c>
      <c r="D33" s="360" t="str">
        <f>IF('Kennzahlenbogen_(KB)'!$Q73="n.d.","n.d.",IF('Kennzahlenbogen_(KB)'!$Q73="","n.d.",'Kennzahlenbogen_(KB)'!$Q73*100))</f>
        <v>n.d.</v>
      </c>
      <c r="E33" s="193">
        <f>Berechnung1!N98</f>
        <v>1</v>
      </c>
      <c r="F33" s="179" t="str">
        <f>IF('Kennzahlenbogen_(KB)'!S71=0,"",'Kennzahlenbogen_(KB)'!S71)</f>
        <v/>
      </c>
      <c r="G33" s="179" t="str">
        <f>IF('Kennzahlenbogen_(KB)'!T71=0,"",'Kennzahlenbogen_(KB)'!T71)</f>
        <v/>
      </c>
      <c r="H33" s="194">
        <f>Berechnung1!O98</f>
        <v>0</v>
      </c>
      <c r="I33" s="227"/>
      <c r="J33" s="227"/>
      <c r="K33" s="307"/>
    </row>
  </sheetData>
  <customSheetViews>
    <customSheetView guid="{DAA0C1F4-4D8F-4BD8-91F9-40281B589772}" state="hidden">
      <selection activeCell="B6" sqref="B6"/>
      <pageMargins left="0.7" right="0.7" top="0.78740157499999996" bottom="0.78740157499999996" header="0.3" footer="0.3"/>
      <pageSetup paperSize="9" orientation="portrait" horizontalDpi="0" verticalDpi="0" r:id="rId1"/>
    </customSheetView>
    <customSheetView guid="{AD479C9E-06F7-4C03-8179-295428B49475}" state="hidden">
      <selection activeCell="B6" sqref="B6"/>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r:id="rId3"/>
  <ignoredErrors>
    <ignoredError sqref="A18 A12:A14" numberStoredAsText="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dimension ref="A1:M35"/>
  <sheetViews>
    <sheetView showGridLines="0" showWhiteSpace="0" topLeftCell="A2" zoomScaleNormal="100" workbookViewId="0">
      <selection activeCell="AC24" sqref="AC24"/>
    </sheetView>
  </sheetViews>
  <sheetFormatPr defaultColWidth="11.42578125" defaultRowHeight="15"/>
  <cols>
    <col min="1" max="1" width="3.42578125" style="297" customWidth="1"/>
    <col min="2" max="2" width="17.85546875" style="297" customWidth="1"/>
    <col min="3" max="3" width="6.28515625" style="65" customWidth="1"/>
    <col min="4" max="4" width="8.85546875" style="65" customWidth="1"/>
    <col min="5" max="5" width="6.28515625" style="65" customWidth="1"/>
    <col min="6" max="7" width="6.42578125" style="65" customWidth="1"/>
    <col min="8" max="8" width="7" style="65" customWidth="1"/>
    <col min="9" max="9" width="9.85546875" style="65" customWidth="1"/>
    <col min="10" max="10" width="33.5703125" style="297" customWidth="1"/>
    <col min="11" max="11" width="34.42578125" style="297" customWidth="1"/>
    <col min="12" max="12" width="0.5703125" style="297" customWidth="1"/>
    <col min="13" max="13" width="9.140625" style="297" hidden="1" customWidth="1"/>
    <col min="14" max="16384" width="11.42578125" style="297"/>
  </cols>
  <sheetData>
    <row r="1" spans="1:13" hidden="1">
      <c r="B1" s="355" t="str">
        <f ca="1">IF(M11=TRUE,"A1:L15",CONCATENATE("A1:L",(MATCH("",A:A,-1)-1)))</f>
        <v>A1:L30</v>
      </c>
    </row>
    <row r="2" spans="1:13" s="36" customFormat="1" ht="16.5" customHeight="1">
      <c r="A2" s="21" t="s">
        <v>765</v>
      </c>
      <c r="C2" s="10"/>
      <c r="D2" s="10"/>
      <c r="E2" s="10"/>
      <c r="F2" s="10"/>
      <c r="G2" s="10"/>
      <c r="H2" s="10"/>
      <c r="I2" s="10"/>
    </row>
    <row r="3" spans="1:13" s="36" customFormat="1" ht="16.5">
      <c r="A3" s="350" t="s">
        <v>221</v>
      </c>
      <c r="C3" s="10"/>
      <c r="D3" s="10"/>
      <c r="E3" s="10"/>
      <c r="F3" s="10"/>
      <c r="G3" s="10"/>
      <c r="H3" s="10"/>
      <c r="I3" s="10"/>
      <c r="K3" s="349"/>
    </row>
    <row r="4" spans="1:13" s="36" customFormat="1" ht="11.25" customHeight="1">
      <c r="C4" s="10"/>
      <c r="D4" s="10"/>
      <c r="E4" s="10"/>
      <c r="F4" s="10"/>
      <c r="G4" s="10"/>
      <c r="H4" s="10"/>
      <c r="I4" s="10"/>
      <c r="K4" s="349"/>
    </row>
    <row r="5" spans="1:13" s="36" customFormat="1" ht="13.5" customHeight="1">
      <c r="C5" s="10"/>
      <c r="D5" s="10"/>
      <c r="E5" s="10"/>
      <c r="F5" s="10"/>
      <c r="G5" s="10"/>
      <c r="H5" s="10"/>
      <c r="I5" s="10"/>
      <c r="J5" s="10"/>
      <c r="K5" s="349"/>
    </row>
    <row r="6" spans="1:13" s="109" customFormat="1" ht="15" customHeight="1">
      <c r="B6" s="23" t="s">
        <v>109</v>
      </c>
      <c r="C6" s="867" t="str">
        <f>IF(Basisdaten!C8=0,"",Basisdaten!C8)</f>
        <v/>
      </c>
      <c r="D6" s="868"/>
      <c r="E6" s="868"/>
      <c r="F6" s="868"/>
      <c r="G6" s="868"/>
      <c r="H6" s="868"/>
      <c r="I6" s="868"/>
      <c r="J6" s="869"/>
      <c r="K6" s="349"/>
    </row>
    <row r="7" spans="1:13" s="109" customFormat="1" ht="6.95" customHeight="1">
      <c r="B7" s="348"/>
      <c r="C7" s="10"/>
      <c r="D7" s="10"/>
      <c r="E7" s="10"/>
      <c r="F7" s="10"/>
      <c r="G7" s="10"/>
      <c r="H7" s="10"/>
      <c r="I7" s="10"/>
      <c r="J7" s="10"/>
      <c r="K7" s="349"/>
    </row>
    <row r="8" spans="1:13" s="109" customFormat="1" ht="15" customHeight="1">
      <c r="B8" s="23" t="s">
        <v>56</v>
      </c>
      <c r="C8" s="867" t="str">
        <f>IF(Basisdaten!C6=0,"",Basisdaten!C6)</f>
        <v/>
      </c>
      <c r="D8" s="868"/>
      <c r="E8" s="868"/>
      <c r="F8" s="869"/>
      <c r="G8" s="352"/>
      <c r="H8" s="357" t="s">
        <v>299</v>
      </c>
      <c r="J8" s="351" t="str">
        <f>IF(Basisdaten!O12=0,"",Basisdaten!O12)</f>
        <v/>
      </c>
      <c r="K8" s="349"/>
    </row>
    <row r="9" spans="1:13" s="36" customFormat="1" ht="14.25" customHeight="1">
      <c r="C9" s="10"/>
      <c r="D9" s="10"/>
      <c r="E9" s="10"/>
      <c r="F9" s="10"/>
      <c r="G9" s="10"/>
      <c r="H9" s="10"/>
      <c r="I9" s="10"/>
      <c r="K9" s="349"/>
    </row>
    <row r="10" spans="1:13" s="36" customFormat="1" ht="14.25" customHeight="1">
      <c r="B10" s="373" t="str">
        <f ca="1">IF($M$11=TRUE,"Kein Datendefizit vorhanden","")</f>
        <v/>
      </c>
      <c r="C10" s="10"/>
      <c r="D10" s="10"/>
      <c r="E10" s="10"/>
      <c r="F10" s="10"/>
      <c r="G10" s="10"/>
      <c r="H10" s="10"/>
      <c r="I10" s="10"/>
      <c r="K10" s="349"/>
      <c r="M10" s="353" t="s">
        <v>293</v>
      </c>
    </row>
    <row r="11" spans="1:13" s="36" customFormat="1" ht="14.25" customHeight="1">
      <c r="B11" s="118" t="str">
        <f ca="1">IF($M$11=TRUE,"","Übertragung erfolgt automatisch aus Kennzahlenbogen (Ist-Werte, Begründungen und Aktionen)")</f>
        <v>Übertragung erfolgt automatisch aus Kennzahlenbogen (Ist-Werte, Begründungen und Aktionen)</v>
      </c>
      <c r="C11" s="10"/>
      <c r="D11" s="10"/>
      <c r="E11" s="10"/>
      <c r="F11" s="10"/>
      <c r="G11" s="10"/>
      <c r="H11" s="10"/>
      <c r="I11" s="10"/>
      <c r="K11" s="349"/>
      <c r="M11" s="353" t="b">
        <f t="array" aca="1" ref="M11" ca="1">$A$14:$K$35=""</f>
        <v>0</v>
      </c>
    </row>
    <row r="12" spans="1:13" ht="15" customHeight="1">
      <c r="A12" s="870" t="str">
        <f ca="1">IF($M$11=TRUE,"","KN")</f>
        <v>KN</v>
      </c>
      <c r="B12" s="870" t="str">
        <f ca="1">IF($M$11=TRUE,"","Kennzahlendefinition")</f>
        <v>Kennzahlendefinition</v>
      </c>
      <c r="C12" s="872" t="str">
        <f ca="1">IF($M$11=TRUE,"","Vorgaben Datenqualität")</f>
        <v>Vorgaben Datenqualität</v>
      </c>
      <c r="D12" s="873"/>
      <c r="E12" s="874"/>
      <c r="F12" s="872" t="str">
        <f ca="1">IF($M$11=TRUE,"","Ist-Werte")</f>
        <v>Ist-Werte</v>
      </c>
      <c r="G12" s="873"/>
      <c r="H12" s="874"/>
      <c r="I12" s="870" t="str">
        <f ca="1">IF($M$11=TRUE,"","Daten-qualität")</f>
        <v>Daten-qualität</v>
      </c>
      <c r="J12" s="372" t="str">
        <f ca="1">IF($M$11=TRUE,"","Verifizierung Zentrum")</f>
        <v>Verifizierung Zentrum</v>
      </c>
      <c r="K12" s="371"/>
    </row>
    <row r="13" spans="1:13" ht="22.5" customHeight="1">
      <c r="A13" s="871"/>
      <c r="B13" s="871"/>
      <c r="C13" s="347" t="str">
        <f ca="1">IF($M$11=TRUE,"","Plausi unklar")</f>
        <v>Plausi unklar</v>
      </c>
      <c r="D13" s="347" t="str">
        <f ca="1">IF($M$11=TRUE,"","Sollvorgabe")</f>
        <v>Sollvorgabe</v>
      </c>
      <c r="E13" s="347" t="str">
        <f ca="1">IF($M$11=TRUE,"","Plausi unklar")</f>
        <v>Plausi unklar</v>
      </c>
      <c r="F13" s="347" t="str">
        <f ca="1">IF($M$11=TRUE,"","Zähler / Anzahl")</f>
        <v>Zähler / Anzahl</v>
      </c>
      <c r="G13" s="347" t="str">
        <f ca="1">IF($M$11=TRUE,"","Nenner")</f>
        <v>Nenner</v>
      </c>
      <c r="H13" s="347" t="str">
        <f ca="1">IF($M$11=TRUE,"","Quote")</f>
        <v>Quote</v>
      </c>
      <c r="I13" s="871"/>
      <c r="J13" s="364" t="str">
        <f ca="1">IF($M$11=TRUE,"","Begründung / Ursache")</f>
        <v>Begründung / Ursache</v>
      </c>
      <c r="K13" s="346" t="str">
        <f ca="1">IF($M$11=TRUE,"","Eingeleitete / geplante Aktionen")</f>
        <v>Eingeleitete / geplante Aktionen</v>
      </c>
    </row>
    <row r="14" spans="1:13" ht="159.94999999999999" customHeight="1">
      <c r="A14" s="267" t="str">
        <f ca="1">'Hilfstabelle Datendef KB'!O2</f>
        <v>1.1</v>
      </c>
      <c r="B14" s="130" t="str">
        <f ca="1">'Hilfstabelle Datendef KB'!P2</f>
        <v>Epitheliale Tumoren
(exklusive in-situ;
inkl. u.a. Basalzellkarzinom, Plattenepithelkarzinom)</v>
      </c>
      <c r="C14" s="354" t="str">
        <f ca="1">'Hilfstabelle Datendef KB'!Q2</f>
        <v>-----</v>
      </c>
      <c r="D14" s="267" t="str">
        <f ca="1">'Hilfstabelle Datendef KB'!R2</f>
        <v>≥ 100</v>
      </c>
      <c r="E14" s="354" t="str">
        <f ca="1">'Hilfstabelle Datendef KB'!S2</f>
        <v>-----</v>
      </c>
      <c r="F14" s="267">
        <f ca="1">'Hilfstabelle Datendef KB'!T2</f>
        <v>0</v>
      </c>
      <c r="G14" s="267" t="str">
        <f ca="1">'Hilfstabelle Datendef KB'!U2</f>
        <v>-----</v>
      </c>
      <c r="H14" s="356" t="str">
        <f ca="1">'Hilfstabelle Datendef KB'!V2</f>
        <v>-----</v>
      </c>
      <c r="I14" s="267" t="str">
        <f ca="1">'Hilfstabelle Datendef KB'!W2</f>
        <v>Unvollständig</v>
      </c>
      <c r="J14" s="131" t="str">
        <f ca="1">'Hilfstabelle Datendef KB'!X2</f>
        <v>-----</v>
      </c>
      <c r="K14" s="131" t="str">
        <f ca="1">'Hilfstabelle Datendef KB'!Y2</f>
        <v>-----</v>
      </c>
    </row>
    <row r="15" spans="1:13" ht="159.94999999999999" customHeight="1">
      <c r="A15" s="267" t="str">
        <f ca="1">'Hilfstabelle Datendef KB'!O3</f>
        <v>1.2</v>
      </c>
      <c r="B15" s="130" t="str">
        <f ca="1">'Hilfstabelle Datendef KB'!P3</f>
        <v>Invasive Maligne Melanome
(inkl. Malignes Melanom Uvea, Konjunktiva,
Schleimhaut)</v>
      </c>
      <c r="C15" s="354" t="str">
        <f ca="1">'Hilfstabelle Datendef KB'!Q3</f>
        <v>-----</v>
      </c>
      <c r="D15" s="267" t="str">
        <f ca="1">'Hilfstabelle Datendef KB'!R3</f>
        <v>≥ 40</v>
      </c>
      <c r="E15" s="354" t="str">
        <f ca="1">'Hilfstabelle Datendef KB'!S3</f>
        <v>-----</v>
      </c>
      <c r="F15" s="267">
        <f ca="1">'Hilfstabelle Datendef KB'!T3</f>
        <v>0</v>
      </c>
      <c r="G15" s="267" t="str">
        <f ca="1">'Hilfstabelle Datendef KB'!U3</f>
        <v>-----</v>
      </c>
      <c r="H15" s="356" t="str">
        <f ca="1">'Hilfstabelle Datendef KB'!V3</f>
        <v>-----</v>
      </c>
      <c r="I15" s="267" t="str">
        <f ca="1">'Hilfstabelle Datendef KB'!W3</f>
        <v>Unvollständig</v>
      </c>
      <c r="J15" s="131" t="str">
        <f ca="1">'Hilfstabelle Datendef KB'!X3</f>
        <v>-----</v>
      </c>
      <c r="K15" s="131" t="str">
        <f ca="1">'Hilfstabelle Datendef KB'!Y3</f>
        <v>-----</v>
      </c>
    </row>
    <row r="16" spans="1:13" ht="159.94999999999999" customHeight="1">
      <c r="A16" s="267" t="str">
        <f ca="1">'Hilfstabelle Datendef KB'!O4</f>
        <v>1.3</v>
      </c>
      <c r="B16" s="130" t="str">
        <f ca="1">'Hilfstabelle Datendef KB'!P4</f>
        <v>Kutane Lymphome u. andere seltene, maligne Hauttumoren
(Angiosarkom, Merkelzell-Ca, DFSP usw.)</v>
      </c>
      <c r="C16" s="354" t="str">
        <f ca="1">'Hilfstabelle Datendef KB'!Q4</f>
        <v>-----</v>
      </c>
      <c r="D16" s="267" t="str">
        <f ca="1">'Hilfstabelle Datendef KB'!R4</f>
        <v>Derzeit keine Vorgaben</v>
      </c>
      <c r="E16" s="354" t="str">
        <f ca="1">'Hilfstabelle Datendef KB'!S4</f>
        <v>-----</v>
      </c>
      <c r="F16" s="267">
        <f ca="1">'Hilfstabelle Datendef KB'!T4</f>
        <v>0</v>
      </c>
      <c r="G16" s="267" t="str">
        <f ca="1">'Hilfstabelle Datendef KB'!U4</f>
        <v>-----</v>
      </c>
      <c r="H16" s="356" t="str">
        <f ca="1">'Hilfstabelle Datendef KB'!V4</f>
        <v>-----</v>
      </c>
      <c r="I16" s="267" t="str">
        <f ca="1">'Hilfstabelle Datendef KB'!W4</f>
        <v>Unvollständig</v>
      </c>
      <c r="J16" s="131" t="str">
        <f ca="1">'Hilfstabelle Datendef KB'!X4</f>
        <v>-----</v>
      </c>
      <c r="K16" s="131" t="str">
        <f ca="1">'Hilfstabelle Datendef KB'!Y4</f>
        <v>-----</v>
      </c>
    </row>
    <row r="17" spans="1:11" ht="159.94999999999999" customHeight="1">
      <c r="A17" s="267" t="str">
        <f ca="1">'Hilfstabelle Datendef KB'!O5</f>
        <v>1.4</v>
      </c>
      <c r="B17" s="130" t="str">
        <f ca="1">'Hilfstabelle Datendef KB'!P5</f>
        <v>Pat. mit Stadienshift/ Rezidiv</v>
      </c>
      <c r="C17" s="354" t="str">
        <f ca="1">'Hilfstabelle Datendef KB'!Q5</f>
        <v>-----</v>
      </c>
      <c r="D17" s="267" t="str">
        <f ca="1">'Hilfstabelle Datendef KB'!R5</f>
        <v>Derzeit keine Vorgaben</v>
      </c>
      <c r="E17" s="354" t="str">
        <f ca="1">'Hilfstabelle Datendef KB'!S5</f>
        <v>-----</v>
      </c>
      <c r="F17" s="267">
        <f ca="1">'Hilfstabelle Datendef KB'!T5</f>
        <v>0</v>
      </c>
      <c r="G17" s="267" t="str">
        <f ca="1">'Hilfstabelle Datendef KB'!U5</f>
        <v>-----</v>
      </c>
      <c r="H17" s="356" t="str">
        <f ca="1">'Hilfstabelle Datendef KB'!V5</f>
        <v>-----</v>
      </c>
      <c r="I17" s="267" t="str">
        <f ca="1">'Hilfstabelle Datendef KB'!W5</f>
        <v>Unvollständig</v>
      </c>
      <c r="J17" s="131" t="str">
        <f ca="1">'Hilfstabelle Datendef KB'!X5</f>
        <v>-----</v>
      </c>
      <c r="K17" s="131" t="str">
        <f ca="1">'Hilfstabelle Datendef KB'!Y5</f>
        <v>-----</v>
      </c>
    </row>
    <row r="18" spans="1:11" ht="159.94999999999999" customHeight="1">
      <c r="A18" s="267" t="str">
        <f ca="1">'Hilfstabelle Datendef KB'!O6</f>
        <v>2a</v>
      </c>
      <c r="B18" s="130" t="str">
        <f ca="1">'Hilfstabelle Datendef KB'!P6</f>
        <v>Melanom: Fallbesprechung</v>
      </c>
      <c r="C18" s="354" t="str">
        <f ca="1">'Hilfstabelle Datendef KB'!Q6</f>
        <v>-----</v>
      </c>
      <c r="D18" s="267" t="str">
        <f ca="1">'Hilfstabelle Datendef KB'!R6</f>
        <v>≥ 95%</v>
      </c>
      <c r="E18" s="354" t="str">
        <f ca="1">'Hilfstabelle Datendef KB'!S6</f>
        <v>-----</v>
      </c>
      <c r="F18" s="267" t="str">
        <f ca="1">'Hilfstabelle Datendef KB'!T6</f>
        <v>-----</v>
      </c>
      <c r="G18" s="267">
        <f ca="1">'Hilfstabelle Datendef KB'!U6</f>
        <v>0</v>
      </c>
      <c r="H18" s="356" t="str">
        <f ca="1">'Hilfstabelle Datendef KB'!V6</f>
        <v>n.d.</v>
      </c>
      <c r="I18" s="267" t="str">
        <f ca="1">'Hilfstabelle Datendef KB'!W6</f>
        <v>Unvollständig</v>
      </c>
      <c r="J18" s="131" t="str">
        <f ca="1">'Hilfstabelle Datendef KB'!X6</f>
        <v>-----</v>
      </c>
      <c r="K18" s="131" t="str">
        <f ca="1">'Hilfstabelle Datendef KB'!Y6</f>
        <v>-----</v>
      </c>
    </row>
    <row r="19" spans="1:11" ht="159.94999999999999" customHeight="1">
      <c r="A19" s="267" t="str">
        <f ca="1">'Hilfstabelle Datendef KB'!O7</f>
        <v xml:space="preserve">2b </v>
      </c>
      <c r="B19" s="130" t="str">
        <f ca="1">'Hilfstabelle Datendef KB'!P7</f>
        <v>Melanom: Fallbesprechung</v>
      </c>
      <c r="C19" s="354" t="str">
        <f ca="1">'Hilfstabelle Datendef KB'!Q7</f>
        <v>-----</v>
      </c>
      <c r="D19" s="267" t="str">
        <f ca="1">'Hilfstabelle Datendef KB'!R7</f>
        <v>≥ 95%</v>
      </c>
      <c r="E19" s="354" t="str">
        <f ca="1">'Hilfstabelle Datendef KB'!S7</f>
        <v>-----</v>
      </c>
      <c r="F19" s="267" t="str">
        <f ca="1">'Hilfstabelle Datendef KB'!T7</f>
        <v>-----</v>
      </c>
      <c r="G19" s="267">
        <f ca="1">'Hilfstabelle Datendef KB'!U7</f>
        <v>0</v>
      </c>
      <c r="H19" s="356" t="str">
        <f ca="1">'Hilfstabelle Datendef KB'!V7</f>
        <v>n.d.</v>
      </c>
      <c r="I19" s="267" t="str">
        <f ca="1">'Hilfstabelle Datendef KB'!W7</f>
        <v>Unvollständig</v>
      </c>
      <c r="J19" s="131" t="str">
        <f ca="1">'Hilfstabelle Datendef KB'!X7</f>
        <v>-----</v>
      </c>
      <c r="K19" s="131" t="str">
        <f ca="1">'Hilfstabelle Datendef KB'!Y7</f>
        <v>-----</v>
      </c>
    </row>
    <row r="20" spans="1:11" ht="159.94999999999999" customHeight="1">
      <c r="A20" s="267">
        <f ca="1">'Hilfstabelle Datendef KB'!O8</f>
        <v>3</v>
      </c>
      <c r="B20" s="130" t="str">
        <f ca="1">'Hilfstabelle Datendef KB'!P8</f>
        <v>Melanom: Therapieabweichung gegenüber Empfehlung Tumorkonferenz</v>
      </c>
      <c r="C20" s="354" t="str">
        <f ca="1">'Hilfstabelle Datendef KB'!Q8</f>
        <v>≤ 3%</v>
      </c>
      <c r="D20" s="267" t="str">
        <f ca="1">'Hilfstabelle Datendef KB'!R8</f>
        <v>≤ 25%</v>
      </c>
      <c r="E20" s="354" t="str">
        <f ca="1">'Hilfstabelle Datendef KB'!S8</f>
        <v>-----</v>
      </c>
      <c r="F20" s="267" t="str">
        <f ca="1">'Hilfstabelle Datendef KB'!T8</f>
        <v>-----</v>
      </c>
      <c r="G20" s="267">
        <f ca="1">'Hilfstabelle Datendef KB'!U8</f>
        <v>0</v>
      </c>
      <c r="H20" s="356" t="str">
        <f ca="1">'Hilfstabelle Datendef KB'!V8</f>
        <v>n.d.</v>
      </c>
      <c r="I20" s="267" t="str">
        <f ca="1">'Hilfstabelle Datendef KB'!W8</f>
        <v>Unvollständig</v>
      </c>
      <c r="J20" s="131" t="str">
        <f ca="1">'Hilfstabelle Datendef KB'!X8</f>
        <v>-----</v>
      </c>
      <c r="K20" s="131" t="str">
        <f ca="1">'Hilfstabelle Datendef KB'!Y8</f>
        <v>-----</v>
      </c>
    </row>
    <row r="21" spans="1:11" ht="159.94999999999999" customHeight="1">
      <c r="A21" s="267" t="str">
        <f ca="1">'Hilfstabelle Datendef KB'!O9</f>
        <v xml:space="preserve">4
</v>
      </c>
      <c r="B21" s="130" t="str">
        <f ca="1">'Hilfstabelle Datendef KB'!P9</f>
        <v>Psychoonkologisches Distress-Screening</v>
      </c>
      <c r="C21" s="354" t="str">
        <f ca="1">'Hilfstabelle Datendef KB'!Q9</f>
        <v>-----</v>
      </c>
      <c r="D21" s="267" t="str">
        <f ca="1">'Hilfstabelle Datendef KB'!R9</f>
        <v>≥ 65%</v>
      </c>
      <c r="E21" s="354" t="str">
        <f ca="1">'Hilfstabelle Datendef KB'!S9</f>
        <v>-----</v>
      </c>
      <c r="F21" s="267" t="str">
        <f ca="1">'Hilfstabelle Datendef KB'!T9</f>
        <v>-----</v>
      </c>
      <c r="G21" s="267">
        <f ca="1">'Hilfstabelle Datendef KB'!U9</f>
        <v>0</v>
      </c>
      <c r="H21" s="356" t="str">
        <f ca="1">'Hilfstabelle Datendef KB'!V9</f>
        <v>n.d.</v>
      </c>
      <c r="I21" s="267" t="str">
        <f ca="1">'Hilfstabelle Datendef KB'!W9</f>
        <v>Unvollständig</v>
      </c>
      <c r="J21" s="131" t="str">
        <f ca="1">'Hilfstabelle Datendef KB'!X9</f>
        <v>-----</v>
      </c>
      <c r="K21" s="131" t="str">
        <f ca="1">'Hilfstabelle Datendef KB'!Y9</f>
        <v>-----</v>
      </c>
    </row>
    <row r="22" spans="1:11" ht="159.94999999999999" customHeight="1">
      <c r="A22" s="267">
        <f ca="1">'Hilfstabelle Datendef KB'!O10</f>
        <v>5</v>
      </c>
      <c r="B22" s="130" t="str">
        <f ca="1">'Hilfstabelle Datendef KB'!P10</f>
        <v>Melanom: 
Beratung Sozialdienst</v>
      </c>
      <c r="C22" s="354" t="str">
        <f ca="1">'Hilfstabelle Datendef KB'!Q10</f>
        <v>&lt; 15%</v>
      </c>
      <c r="D22" s="267" t="str">
        <f ca="1">'Hilfstabelle Datendef KB'!R10</f>
        <v>Derzeit keine Vorgaben</v>
      </c>
      <c r="E22" s="354" t="str">
        <f ca="1">'Hilfstabelle Datendef KB'!S10</f>
        <v>-----</v>
      </c>
      <c r="F22" s="267" t="str">
        <f ca="1">'Hilfstabelle Datendef KB'!T10</f>
        <v>-----</v>
      </c>
      <c r="G22" s="267">
        <f ca="1">'Hilfstabelle Datendef KB'!U10</f>
        <v>0</v>
      </c>
      <c r="H22" s="356" t="str">
        <f ca="1">'Hilfstabelle Datendef KB'!V10</f>
        <v>n.d.</v>
      </c>
      <c r="I22" s="267" t="str">
        <f ca="1">'Hilfstabelle Datendef KB'!W10</f>
        <v>Unvollständig</v>
      </c>
      <c r="J22" s="131" t="str">
        <f ca="1">'Hilfstabelle Datendef KB'!X10</f>
        <v>-----</v>
      </c>
      <c r="K22" s="131" t="str">
        <f ca="1">'Hilfstabelle Datendef KB'!Y10</f>
        <v>-----</v>
      </c>
    </row>
    <row r="23" spans="1:11" ht="159.94999999999999" customHeight="1">
      <c r="A23" s="267">
        <f ca="1">'Hilfstabelle Datendef KB'!O11</f>
        <v>6</v>
      </c>
      <c r="B23" s="130" t="str">
        <f ca="1">'Hilfstabelle Datendef KB'!P11</f>
        <v>Melanom:
Anteil Studienpat.</v>
      </c>
      <c r="C23" s="354" t="str">
        <f ca="1">'Hilfstabelle Datendef KB'!Q11</f>
        <v>-----</v>
      </c>
      <c r="D23" s="267" t="str">
        <f ca="1">'Hilfstabelle Datendef KB'!R11</f>
        <v>≥ 5%</v>
      </c>
      <c r="E23" s="354" t="str">
        <f ca="1">'Hilfstabelle Datendef KB'!S11</f>
        <v>-----</v>
      </c>
      <c r="F23" s="267">
        <f ca="1">'Hilfstabelle Datendef KB'!T11</f>
        <v>0</v>
      </c>
      <c r="G23" s="267" t="str">
        <f ca="1">'Hilfstabelle Datendef KB'!U11</f>
        <v>-----</v>
      </c>
      <c r="H23" s="356" t="str">
        <f ca="1">'Hilfstabelle Datendef KB'!V11</f>
        <v>n.d.</v>
      </c>
      <c r="I23" s="267" t="str">
        <f ca="1">'Hilfstabelle Datendef KB'!W11</f>
        <v>Unvollständig</v>
      </c>
      <c r="J23" s="131" t="str">
        <f ca="1">'Hilfstabelle Datendef KB'!X11</f>
        <v>-----</v>
      </c>
      <c r="K23" s="131" t="str">
        <f ca="1">'Hilfstabelle Datendef KB'!Y11</f>
        <v>-----</v>
      </c>
    </row>
    <row r="24" spans="1:11" ht="159.94999999999999" customHeight="1">
      <c r="A24" s="267">
        <f ca="1">'Hilfstabelle Datendef KB'!O12</f>
        <v>7</v>
      </c>
      <c r="B24" s="130" t="str">
        <f ca="1">'Hilfstabelle Datendef KB'!P12</f>
        <v xml:space="preserve">Sentinel Node-Biopsie </v>
      </c>
      <c r="C24" s="354" t="str">
        <f ca="1">'Hilfstabelle Datendef KB'!Q12</f>
        <v>-----</v>
      </c>
      <c r="D24" s="267" t="str">
        <f ca="1">'Hilfstabelle Datendef KB'!R12</f>
        <v>≥ 90%</v>
      </c>
      <c r="E24" s="354" t="str">
        <f ca="1">'Hilfstabelle Datendef KB'!S12</f>
        <v>-----</v>
      </c>
      <c r="F24" s="267" t="str">
        <f ca="1">'Hilfstabelle Datendef KB'!T12</f>
        <v>-----</v>
      </c>
      <c r="G24" s="267" t="str">
        <f ca="1">'Hilfstabelle Datendef KB'!U12</f>
        <v>-----</v>
      </c>
      <c r="H24" s="356" t="str">
        <f ca="1">'Hilfstabelle Datendef KB'!V12</f>
        <v>n.d.</v>
      </c>
      <c r="I24" s="267" t="str">
        <f ca="1">'Hilfstabelle Datendef KB'!W12</f>
        <v>Unvollständig</v>
      </c>
      <c r="J24" s="131" t="str">
        <f ca="1">'Hilfstabelle Datendef KB'!X12</f>
        <v>-----</v>
      </c>
      <c r="K24" s="131" t="str">
        <f ca="1">'Hilfstabelle Datendef KB'!Y12</f>
        <v>-----</v>
      </c>
    </row>
    <row r="25" spans="1:11" ht="159.94999999999999" customHeight="1">
      <c r="A25" s="267">
        <f ca="1">'Hilfstabelle Datendef KB'!O13</f>
        <v>8</v>
      </c>
      <c r="B25" s="130" t="str">
        <f ca="1">'Hilfstabelle Datendef KB'!P13</f>
        <v>Operative Eingriffe mit LL-definiertem Sicherheitsabstand  
(= Maligne Melanome, Merkelzellkarzinome, Sarkome und andere seltene, maligne Hauttumoren)</v>
      </c>
      <c r="C25" s="354" t="str">
        <f ca="1">'Hilfstabelle Datendef KB'!Q13</f>
        <v>-----</v>
      </c>
      <c r="D25" s="267" t="str">
        <f ca="1">'Hilfstabelle Datendef KB'!R13</f>
        <v xml:space="preserve">≥ 30 </v>
      </c>
      <c r="E25" s="354" t="str">
        <f ca="1">'Hilfstabelle Datendef KB'!S13</f>
        <v>-----</v>
      </c>
      <c r="F25" s="267" t="str">
        <f ca="1">'Hilfstabelle Datendef KB'!T13</f>
        <v>-----</v>
      </c>
      <c r="G25" s="267" t="str">
        <f ca="1">'Hilfstabelle Datendef KB'!U13</f>
        <v>-----</v>
      </c>
      <c r="H25" s="356" t="str">
        <f ca="1">'Hilfstabelle Datendef KB'!V13</f>
        <v>-----</v>
      </c>
      <c r="I25" s="267" t="str">
        <f ca="1">'Hilfstabelle Datendef KB'!W13</f>
        <v>Unvollständig</v>
      </c>
      <c r="J25" s="131" t="str">
        <f ca="1">'Hilfstabelle Datendef KB'!X13</f>
        <v>-----</v>
      </c>
      <c r="K25" s="131" t="str">
        <f ca="1">'Hilfstabelle Datendef KB'!Y13</f>
        <v>-----</v>
      </c>
    </row>
    <row r="26" spans="1:11" ht="159.94999999999999" customHeight="1">
      <c r="A26" s="267">
        <f ca="1">'Hilfstabelle Datendef KB'!O14</f>
        <v>9</v>
      </c>
      <c r="B26" s="130" t="str">
        <f ca="1">'Hilfstabelle Datendef KB'!P14</f>
        <v>Operative Eingriffe mit histologischer Randkontrolle 
(= Epitheliale Tumoren)</v>
      </c>
      <c r="C26" s="354" t="str">
        <f ca="1">'Hilfstabelle Datendef KB'!Q14</f>
        <v>-----</v>
      </c>
      <c r="D26" s="267" t="str">
        <f ca="1">'Hilfstabelle Datendef KB'!R14</f>
        <v>≥ 100</v>
      </c>
      <c r="E26" s="354" t="str">
        <f ca="1">'Hilfstabelle Datendef KB'!S14</f>
        <v>-----</v>
      </c>
      <c r="F26" s="267" t="str">
        <f ca="1">'Hilfstabelle Datendef KB'!T14</f>
        <v>-----</v>
      </c>
      <c r="G26" s="267" t="str">
        <f ca="1">'Hilfstabelle Datendef KB'!U14</f>
        <v>-----</v>
      </c>
      <c r="H26" s="356" t="str">
        <f ca="1">'Hilfstabelle Datendef KB'!V14</f>
        <v>-----</v>
      </c>
      <c r="I26" s="267" t="str">
        <f ca="1">'Hilfstabelle Datendef KB'!W14</f>
        <v>Unvollständig</v>
      </c>
      <c r="J26" s="131" t="str">
        <f ca="1">'Hilfstabelle Datendef KB'!X14</f>
        <v>-----</v>
      </c>
      <c r="K26" s="131" t="str">
        <f ca="1">'Hilfstabelle Datendef KB'!Y14</f>
        <v>-----</v>
      </c>
    </row>
    <row r="27" spans="1:11" ht="159.94999999999999" customHeight="1">
      <c r="A27" s="267">
        <f ca="1">'Hilfstabelle Datendef KB'!O15</f>
        <v>10</v>
      </c>
      <c r="B27" s="130" t="str">
        <f ca="1">'Hilfstabelle Datendef KB'!P15</f>
        <v>Revisionsoperationen nach Nachblutungen</v>
      </c>
      <c r="C27" s="354" t="str">
        <f ca="1">'Hilfstabelle Datendef KB'!Q15</f>
        <v>-----</v>
      </c>
      <c r="D27" s="267" t="str">
        <f ca="1">'Hilfstabelle Datendef KB'!R15</f>
        <v>≤  3%</v>
      </c>
      <c r="E27" s="354" t="str">
        <f ca="1">'Hilfstabelle Datendef KB'!S15</f>
        <v>-----</v>
      </c>
      <c r="F27" s="267" t="str">
        <f ca="1">'Hilfstabelle Datendef KB'!T15</f>
        <v>-----</v>
      </c>
      <c r="G27" s="267">
        <f ca="1">'Hilfstabelle Datendef KB'!U15</f>
        <v>0</v>
      </c>
      <c r="H27" s="356" t="str">
        <f ca="1">'Hilfstabelle Datendef KB'!V15</f>
        <v>n.d.</v>
      </c>
      <c r="I27" s="267" t="str">
        <f ca="1">'Hilfstabelle Datendef KB'!W15</f>
        <v>Unvollständig</v>
      </c>
      <c r="J27" s="131" t="str">
        <f ca="1">'Hilfstabelle Datendef KB'!X15</f>
        <v>-----</v>
      </c>
      <c r="K27" s="131" t="str">
        <f ca="1">'Hilfstabelle Datendef KB'!Y15</f>
        <v>-----</v>
      </c>
    </row>
    <row r="28" spans="1:11" ht="159.94999999999999" customHeight="1">
      <c r="A28" s="267">
        <f ca="1">'Hilfstabelle Datendef KB'!O16</f>
        <v>11</v>
      </c>
      <c r="B28" s="130" t="str">
        <f ca="1">'Hilfstabelle Datendef KB'!P16</f>
        <v>Revisionsoperationen bei Nachblutungen nach SNB u. LAD</v>
      </c>
      <c r="C28" s="354" t="str">
        <f ca="1">'Hilfstabelle Datendef KB'!Q16</f>
        <v>-----</v>
      </c>
      <c r="D28" s="267" t="str">
        <f ca="1">'Hilfstabelle Datendef KB'!R16</f>
        <v>≤  3%</v>
      </c>
      <c r="E28" s="354" t="str">
        <f ca="1">'Hilfstabelle Datendef KB'!S16</f>
        <v>-----</v>
      </c>
      <c r="F28" s="267" t="str">
        <f ca="1">'Hilfstabelle Datendef KB'!T16</f>
        <v>-----</v>
      </c>
      <c r="G28" s="267" t="str">
        <f ca="1">'Hilfstabelle Datendef KB'!U16</f>
        <v>-----</v>
      </c>
      <c r="H28" s="356" t="str">
        <f ca="1">'Hilfstabelle Datendef KB'!V16</f>
        <v>n.d.</v>
      </c>
      <c r="I28" s="267" t="str">
        <f ca="1">'Hilfstabelle Datendef KB'!W16</f>
        <v>Unvollständig</v>
      </c>
      <c r="J28" s="131" t="str">
        <f ca="1">'Hilfstabelle Datendef KB'!X16</f>
        <v>-----</v>
      </c>
      <c r="K28" s="131" t="str">
        <f ca="1">'Hilfstabelle Datendef KB'!Y16</f>
        <v>-----</v>
      </c>
    </row>
    <row r="29" spans="1:11" ht="159.94999999999999" customHeight="1">
      <c r="A29" s="267">
        <f ca="1">'Hilfstabelle Datendef KB'!O17</f>
        <v>12</v>
      </c>
      <c r="B29" s="130" t="str">
        <f ca="1">'Hilfstabelle Datendef KB'!P17</f>
        <v>Revisionsoperationen nach postoperativen Wundinfektionen</v>
      </c>
      <c r="C29" s="354" t="str">
        <f ca="1">'Hilfstabelle Datendef KB'!Q17</f>
        <v>-----</v>
      </c>
      <c r="D29" s="267" t="str">
        <f ca="1">'Hilfstabelle Datendef KB'!R17</f>
        <v>≤  3%</v>
      </c>
      <c r="E29" s="354" t="str">
        <f ca="1">'Hilfstabelle Datendef KB'!S17</f>
        <v>-----</v>
      </c>
      <c r="F29" s="267" t="str">
        <f ca="1">'Hilfstabelle Datendef KB'!T17</f>
        <v>-----</v>
      </c>
      <c r="G29" s="267">
        <f ca="1">'Hilfstabelle Datendef KB'!U17</f>
        <v>0</v>
      </c>
      <c r="H29" s="356" t="str">
        <f ca="1">'Hilfstabelle Datendef KB'!V17</f>
        <v>n.d.</v>
      </c>
      <c r="I29" s="267" t="str">
        <f ca="1">'Hilfstabelle Datendef KB'!W17</f>
        <v>Unvollständig</v>
      </c>
      <c r="J29" s="131" t="str">
        <f ca="1">'Hilfstabelle Datendef KB'!X17</f>
        <v>-----</v>
      </c>
      <c r="K29" s="131" t="str">
        <f ca="1">'Hilfstabelle Datendef KB'!Y17</f>
        <v>-----</v>
      </c>
    </row>
    <row r="30" spans="1:11" ht="159.94999999999999" customHeight="1">
      <c r="A30" s="267" t="str">
        <f ca="1">'Hilfstabelle Datendef KB'!O18</f>
        <v>13a</v>
      </c>
      <c r="B30" s="130" t="str">
        <f ca="1">'Hilfstabelle Datendef KB'!P18</f>
        <v>Melanom:
Sentinel-Node-Biopsie</v>
      </c>
      <c r="C30" s="354" t="str">
        <f ca="1">'Hilfstabelle Datendef KB'!Q18</f>
        <v>-----</v>
      </c>
      <c r="D30" s="267" t="str">
        <f ca="1">'Hilfstabelle Datendef KB'!R18</f>
        <v>≥ 80%</v>
      </c>
      <c r="E30" s="354" t="str">
        <f ca="1">'Hilfstabelle Datendef KB'!S18</f>
        <v>-----</v>
      </c>
      <c r="F30" s="267" t="str">
        <f ca="1">'Hilfstabelle Datendef KB'!T18</f>
        <v>-----</v>
      </c>
      <c r="G30" s="267" t="str">
        <f ca="1">'Hilfstabelle Datendef KB'!U18</f>
        <v>-----</v>
      </c>
      <c r="H30" s="356" t="str">
        <f ca="1">'Hilfstabelle Datendef KB'!V18</f>
        <v>n.d.</v>
      </c>
      <c r="I30" s="267" t="str">
        <f ca="1">'Hilfstabelle Datendef KB'!W18</f>
        <v>Unvollständig</v>
      </c>
      <c r="J30" s="131" t="str">
        <f ca="1">'Hilfstabelle Datendef KB'!X18</f>
        <v>-----</v>
      </c>
      <c r="K30" s="131" t="str">
        <f ca="1">'Hilfstabelle Datendef KB'!Y18</f>
        <v>-----</v>
      </c>
    </row>
    <row r="31" spans="1:11" ht="159.94999999999999" customHeight="1">
      <c r="A31" s="267" t="str">
        <f ca="1">'Hilfstabelle Datendef KB'!O19</f>
        <v xml:space="preserve">13b </v>
      </c>
      <c r="B31" s="130" t="str">
        <f ca="1">'Hilfstabelle Datendef KB'!P19</f>
        <v>Melanom:
SNB bei Melanom im Kopf-Hals-Bereich</v>
      </c>
      <c r="C31" s="354" t="str">
        <f ca="1">'Hilfstabelle Datendef KB'!Q19</f>
        <v>-----</v>
      </c>
      <c r="D31" s="267" t="str">
        <f ca="1">'Hilfstabelle Datendef KB'!R19</f>
        <v>≥ 80%</v>
      </c>
      <c r="E31" s="354" t="str">
        <f ca="1">'Hilfstabelle Datendef KB'!S19</f>
        <v>-----</v>
      </c>
      <c r="F31" s="267" t="str">
        <f ca="1">'Hilfstabelle Datendef KB'!T19</f>
        <v>-----</v>
      </c>
      <c r="G31" s="267" t="str">
        <f ca="1">'Hilfstabelle Datendef KB'!U19</f>
        <v>-----</v>
      </c>
      <c r="H31" s="356" t="str">
        <f ca="1">'Hilfstabelle Datendef KB'!V19</f>
        <v>n.d.</v>
      </c>
      <c r="I31" s="267" t="str">
        <f ca="1">'Hilfstabelle Datendef KB'!W19</f>
        <v>Unvollständig</v>
      </c>
      <c r="J31" s="131" t="str">
        <f ca="1">'Hilfstabelle Datendef KB'!X19</f>
        <v>-----</v>
      </c>
      <c r="K31" s="131" t="str">
        <f ca="1">'Hilfstabelle Datendef KB'!Y19</f>
        <v>-----</v>
      </c>
    </row>
    <row r="32" spans="1:11" ht="159.94999999999999" customHeight="1">
      <c r="A32" s="267">
        <f ca="1">'Hilfstabelle Datendef KB'!O20</f>
        <v>14</v>
      </c>
      <c r="B32" s="130" t="str">
        <f ca="1">'Hilfstabelle Datendef KB'!P20</f>
        <v>Melanom:
Sicherheitsabstand 
(1 cm) bei radikaler Exzision</v>
      </c>
      <c r="C32" s="354" t="str">
        <f ca="1">'Hilfstabelle Datendef KB'!Q20</f>
        <v>&lt; 80%</v>
      </c>
      <c r="D32" s="267" t="str">
        <f ca="1">'Hilfstabelle Datendef KB'!R20</f>
        <v>Derzeit keine Vorgaben</v>
      </c>
      <c r="E32" s="354" t="str">
        <f ca="1">'Hilfstabelle Datendef KB'!S20</f>
        <v>-----</v>
      </c>
      <c r="F32" s="267" t="str">
        <f ca="1">'Hilfstabelle Datendef KB'!T20</f>
        <v>-----</v>
      </c>
      <c r="G32" s="267" t="str">
        <f ca="1">'Hilfstabelle Datendef KB'!U20</f>
        <v>-----</v>
      </c>
      <c r="H32" s="356" t="str">
        <f ca="1">'Hilfstabelle Datendef KB'!V20</f>
        <v>n.d.</v>
      </c>
      <c r="I32" s="267" t="str">
        <f ca="1">'Hilfstabelle Datendef KB'!W20</f>
        <v>Unvollständig</v>
      </c>
      <c r="J32" s="131" t="str">
        <f ca="1">'Hilfstabelle Datendef KB'!X20</f>
        <v>-----</v>
      </c>
      <c r="K32" s="131" t="str">
        <f ca="1">'Hilfstabelle Datendef KB'!Y20</f>
        <v>-----</v>
      </c>
    </row>
    <row r="33" spans="1:11" ht="159.94999999999999" customHeight="1">
      <c r="A33" s="267">
        <f ca="1">'Hilfstabelle Datendef KB'!O21</f>
        <v>15</v>
      </c>
      <c r="B33" s="130" t="str">
        <f ca="1">'Hilfstabelle Datendef KB'!P21</f>
        <v>Melanom: Sicherheitsabstand 
(2 cm) bei radikaler Exzision</v>
      </c>
      <c r="C33" s="354" t="str">
        <f ca="1">'Hilfstabelle Datendef KB'!Q21</f>
        <v>&lt; 80%</v>
      </c>
      <c r="D33" s="267" t="str">
        <f ca="1">'Hilfstabelle Datendef KB'!R21</f>
        <v>Derzeit keine Vorgaben</v>
      </c>
      <c r="E33" s="354" t="str">
        <f ca="1">'Hilfstabelle Datendef KB'!S21</f>
        <v>-----</v>
      </c>
      <c r="F33" s="267" t="str">
        <f ca="1">'Hilfstabelle Datendef KB'!T21</f>
        <v>-----</v>
      </c>
      <c r="G33" s="267" t="str">
        <f ca="1">'Hilfstabelle Datendef KB'!U21</f>
        <v>-----</v>
      </c>
      <c r="H33" s="356" t="str">
        <f ca="1">'Hilfstabelle Datendef KB'!V21</f>
        <v>n.d.</v>
      </c>
      <c r="I33" s="267" t="str">
        <f ca="1">'Hilfstabelle Datendef KB'!W21</f>
        <v>Unvollständig</v>
      </c>
      <c r="J33" s="131" t="str">
        <f ca="1">'Hilfstabelle Datendef KB'!X21</f>
        <v>-----</v>
      </c>
      <c r="K33" s="131" t="str">
        <f ca="1">'Hilfstabelle Datendef KB'!Y21</f>
        <v>-----</v>
      </c>
    </row>
    <row r="34" spans="1:11" ht="159.94999999999999" customHeight="1">
      <c r="A34" s="267">
        <f ca="1">'Hilfstabelle Datendef KB'!O22</f>
        <v>16</v>
      </c>
      <c r="B34" s="130" t="str">
        <f ca="1">'Hilfstabelle Datendef KB'!P22</f>
        <v>Melanom:
Mutationsanalyse für BRAF</v>
      </c>
      <c r="C34" s="354" t="str">
        <f ca="1">'Hilfstabelle Datendef KB'!Q22</f>
        <v>&lt; 80%</v>
      </c>
      <c r="D34" s="267" t="str">
        <f ca="1">'Hilfstabelle Datendef KB'!R22</f>
        <v>Derzeit keine Vorgaben</v>
      </c>
      <c r="E34" s="354" t="str">
        <f ca="1">'Hilfstabelle Datendef KB'!S22</f>
        <v>-----</v>
      </c>
      <c r="F34" s="267" t="str">
        <f ca="1">'Hilfstabelle Datendef KB'!T22</f>
        <v>-----</v>
      </c>
      <c r="G34" s="267">
        <f ca="1">'Hilfstabelle Datendef KB'!U22</f>
        <v>0</v>
      </c>
      <c r="H34" s="356" t="str">
        <f ca="1">'Hilfstabelle Datendef KB'!V22</f>
        <v>n.d.</v>
      </c>
      <c r="I34" s="267" t="str">
        <f ca="1">'Hilfstabelle Datendef KB'!W22</f>
        <v>Unvollständig</v>
      </c>
      <c r="J34" s="131" t="str">
        <f ca="1">'Hilfstabelle Datendef KB'!X22</f>
        <v>-----</v>
      </c>
      <c r="K34" s="131" t="str">
        <f ca="1">'Hilfstabelle Datendef KB'!Y22</f>
        <v>-----</v>
      </c>
    </row>
    <row r="35" spans="1:11" ht="159.94999999999999" customHeight="1">
      <c r="A35" s="267">
        <f ca="1">'Hilfstabelle Datendef KB'!O23</f>
        <v>17</v>
      </c>
      <c r="B35" s="130" t="str">
        <f ca="1">'Hilfstabelle Datendef KB'!P23</f>
        <v>Melanom: 
LDH-Bestimmung</v>
      </c>
      <c r="C35" s="354" t="str">
        <f ca="1">'Hilfstabelle Datendef KB'!Q23</f>
        <v>-----</v>
      </c>
      <c r="D35" s="267" t="str">
        <f ca="1">'Hilfstabelle Datendef KB'!R23</f>
        <v>≥ 90%</v>
      </c>
      <c r="E35" s="354" t="str">
        <f ca="1">'Hilfstabelle Datendef KB'!S23</f>
        <v>-----</v>
      </c>
      <c r="F35" s="267" t="str">
        <f ca="1">'Hilfstabelle Datendef KB'!T23</f>
        <v>-----</v>
      </c>
      <c r="G35" s="267">
        <f ca="1">'Hilfstabelle Datendef KB'!U23</f>
        <v>0</v>
      </c>
      <c r="H35" s="356" t="str">
        <f ca="1">'Hilfstabelle Datendef KB'!V23</f>
        <v>n.d.</v>
      </c>
      <c r="I35" s="267" t="str">
        <f ca="1">'Hilfstabelle Datendef KB'!W23</f>
        <v>Unvollständig</v>
      </c>
      <c r="J35" s="131" t="str">
        <f ca="1">'Hilfstabelle Datendef KB'!X23</f>
        <v>-----</v>
      </c>
      <c r="K35" s="131" t="str">
        <f ca="1">'Hilfstabelle Datendef KB'!Y23</f>
        <v>-----</v>
      </c>
    </row>
  </sheetData>
  <sheetProtection algorithmName="SHA-512" hashValue="W3haPhEJF2OrhO5i/P2CzXuTVma6Z4nCtcNfhPTiePFkrBxVOZsdp2GFsMdFdMThjxNHzoQC0+4ksh9wD8XS7w==" saltValue="W7gQ/a8HrBz1UGzzXckMSQ==" spinCount="100000" sheet="1" objects="1" select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C8:F8"/>
    <mergeCell ref="C6:J6"/>
    <mergeCell ref="I12:I13"/>
    <mergeCell ref="A12:A13"/>
    <mergeCell ref="B12:B13"/>
    <mergeCell ref="C12:E12"/>
    <mergeCell ref="F12:H12"/>
  </mergeCells>
  <phoneticPr fontId="41" type="noConversion"/>
  <conditionalFormatting sqref="A14:H35 J14:K35">
    <cfRule type="notContainsBlanks" dxfId="95" priority="21" stopIfTrue="1">
      <formula>LEN(TRIM(A14))&gt;0</formula>
    </cfRule>
  </conditionalFormatting>
  <conditionalFormatting sqref="A12:K13">
    <cfRule type="expression" dxfId="94" priority="2" stopIfTrue="1">
      <formula>$B$10="Kein Datendefizit vorhanden"</formula>
    </cfRule>
  </conditionalFormatting>
  <conditionalFormatting sqref="I14:I35">
    <cfRule type="expression" dxfId="93" priority="1" stopIfTrue="1">
      <formula>AND($I14&lt;&gt;"",$I14="Sollvorgabe nicht erfüllt")</formula>
    </cfRule>
    <cfRule type="expression" dxfId="92" priority="17" stopIfTrue="1">
      <formula>AND($I14&lt;&gt;"",$I14="Ausnahme (Plausibilität unklar)")</formula>
    </cfRule>
    <cfRule type="expression" dxfId="91" priority="18" stopIfTrue="1">
      <formula>AND($I14&lt;&gt;"",$I14="I.O. (Plausibilität unklar)")</formula>
    </cfRule>
    <cfRule type="expression" dxfId="90" priority="19" stopIfTrue="1">
      <formula>OR(AND($I14&lt;&gt;"",$I14="Unvollständig"),AND($I14&lt;&gt;"",$I14="Inkorrekt"))</formula>
    </cfRule>
  </conditionalFormatting>
  <pageMargins left="0.39370078740157483" right="3.937007874015748E-2" top="0.59055118110236227" bottom="0.39370078740157483" header="0.11811023622047245" footer="0.11811023622047245"/>
  <pageSetup paperSize="9" orientation="landscape" r:id="rId3"/>
  <headerFooter>
    <oddFooter>&amp;L&amp;"Arial,Standard"&amp;7&amp;F&amp;C&amp;"Arial,Standard"&amp;7 © DKG  Alle Rechte vorbehalten&amp;R&amp;"Arial,Standard"&amp;7&amp;P</oddFooter>
  </headerFooter>
  <ignoredErrors>
    <ignoredError sqref="D13" formula="1"/>
  </ignoredErrors>
  <drawing r:id="rId4"/>
  <legacy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Y24"/>
  <sheetViews>
    <sheetView showGridLines="0" showWhiteSpace="0" zoomScaleNormal="100" workbookViewId="0">
      <pane ySplit="1" topLeftCell="A2" activePane="bottomLeft" state="frozen"/>
      <selection pane="bottomLeft" activeCell="C33" sqref="C33"/>
    </sheetView>
  </sheetViews>
  <sheetFormatPr defaultColWidth="11.42578125" defaultRowHeight="11.25"/>
  <cols>
    <col min="1" max="1" width="17.85546875" style="334" customWidth="1"/>
    <col min="2" max="2" width="7.28515625" style="334" customWidth="1"/>
    <col min="3" max="3" width="3.42578125" style="251" customWidth="1"/>
    <col min="4" max="4" width="18.28515625" style="334" customWidth="1"/>
    <col min="5" max="5" width="6.28515625" style="334" customWidth="1"/>
    <col min="6" max="6" width="10.7109375" style="334" customWidth="1"/>
    <col min="7" max="7" width="6.28515625" style="334" customWidth="1"/>
    <col min="8" max="10" width="6.42578125" style="334" customWidth="1"/>
    <col min="11" max="11" width="9.85546875" style="334" customWidth="1"/>
    <col min="12" max="12" width="36.5703125" style="334" customWidth="1"/>
    <col min="13" max="13" width="27.7109375" style="334" customWidth="1"/>
    <col min="14" max="14" width="13.28515625" style="334" customWidth="1"/>
    <col min="15" max="15" width="7.5703125" style="251" customWidth="1"/>
    <col min="16" max="16" width="26.5703125" style="342" customWidth="1"/>
    <col min="17" max="22" width="7.85546875" style="251" customWidth="1"/>
    <col min="23" max="23" width="9.140625" style="251" customWidth="1"/>
    <col min="24" max="25" width="20.140625" style="334" customWidth="1"/>
    <col min="26" max="16384" width="11.42578125" style="334"/>
  </cols>
  <sheetData>
    <row r="1" spans="1:25" ht="37.5" customHeight="1">
      <c r="A1" s="344" t="s">
        <v>39</v>
      </c>
      <c r="B1" s="334" t="s">
        <v>291</v>
      </c>
      <c r="C1" s="341" t="s">
        <v>3</v>
      </c>
      <c r="D1" s="341" t="s">
        <v>240</v>
      </c>
      <c r="E1" s="341" t="s">
        <v>257</v>
      </c>
      <c r="F1" s="341" t="s">
        <v>6</v>
      </c>
      <c r="G1" s="341" t="s">
        <v>257</v>
      </c>
      <c r="H1" s="341" t="s">
        <v>130</v>
      </c>
      <c r="I1" s="341" t="s">
        <v>7</v>
      </c>
      <c r="J1" s="341" t="s">
        <v>17</v>
      </c>
      <c r="K1" s="341" t="s">
        <v>258</v>
      </c>
      <c r="L1" s="341" t="s">
        <v>0</v>
      </c>
      <c r="M1" s="341" t="s">
        <v>1</v>
      </c>
      <c r="O1" s="343" t="s">
        <v>292</v>
      </c>
    </row>
    <row r="2" spans="1:25" ht="65.099999999999994" customHeight="1">
      <c r="A2" s="326" t="str">
        <f>IF('Kennzahlenbogen_(KB)'!R8=0,"",'Kennzahlenbogen_(KB)'!R8)</f>
        <v>Unvollständig</v>
      </c>
      <c r="C2" s="197" t="str">
        <f>IF($A2="I.O.","",'Kennzahlenbogen_(KB)'!B8)</f>
        <v>1.1</v>
      </c>
      <c r="D2" s="338" t="str">
        <f>IF($A2="I.O.","",'Kennzahlenbogen_(KB)'!E8)</f>
        <v>Epitheliale Tumoren
(exklusive in-situ;
inkl. u.a. Basalzellkarzinom, Plattenepithelkarzinom)</v>
      </c>
      <c r="E2" s="345" t="str">
        <f>IF(AND('Kennzahlenbogen_(KB)'!L8="",$A2&lt;&gt;"I.O."),"-----",IF($A2="I.O.","",'Kennzahlenbogen_(KB)'!L8))</f>
        <v>-----</v>
      </c>
      <c r="F2" s="345" t="str">
        <f>IF($A2="I.O.","",'Kennzahlenbogen_(KB)'!M8)</f>
        <v>≥ 100</v>
      </c>
      <c r="G2" s="345" t="str">
        <f>IF(AND('Kennzahlenbogen_(KB)'!O8="",$A2&lt;&gt;"I.O."),"-----",IF($A2="I.O.","",'Kennzahlenbogen_(KB)'!O8))</f>
        <v>-----</v>
      </c>
      <c r="H2" s="104">
        <f>IF($A2="I.O.","",IF('Kennzahlenbogen_(KB)'!Q8="","-----",'Kennzahlenbogen_(KB)'!Q8))</f>
        <v>0</v>
      </c>
      <c r="I2" s="104" t="str">
        <f>IF($A2="I.O.","","-----")</f>
        <v>-----</v>
      </c>
      <c r="J2" s="339" t="str">
        <f t="shared" ref="I2:J5" si="0">IF($A2="I.O.","","-----")</f>
        <v>-----</v>
      </c>
      <c r="K2" s="340" t="str">
        <f>IF($A2="I.O.","",'Kennzahlenbogen_(KB)'!R8)</f>
        <v>Unvollständig</v>
      </c>
      <c r="L2" s="335" t="str">
        <f>IF(AND('Kennzahlenbogen_(KB)'!S8="",$A2&lt;&gt;"I.O."),"-----",IF($A2="I.O.","",'Kennzahlenbogen_(KB)'!S8))</f>
        <v>-----</v>
      </c>
      <c r="M2" s="335" t="str">
        <f>IF(AND('Kennzahlenbogen_(KB)'!T8="",$A2&lt;&gt;"I.O."),"-----",IF($A2="I.O.","",'Kennzahlenbogen_(KB)'!T8))</f>
        <v>-----</v>
      </c>
      <c r="O2" s="189" t="str">
        <f t="array" aca="1" ref="O2" ca="1">IF(ROW()-ROW($D$2:$D$23)+1&gt;ROWS($C$2:$C$23)-COUNTBLANK($C$2:$C$23),"",INDIRECT(ADDRESS(SMALL((IF($C$2:$C$23&lt;&gt;"",ROW($C$2:$C$23),ROW()+ROWS($C$2:$C$23))),ROW()-ROW($D$2:$D$23)+1),COLUMN($C$2:$C$23),4)))</f>
        <v>1.1</v>
      </c>
      <c r="P2" s="479" t="str">
        <f t="array" aca="1" ref="P2" ca="1">IF(ROW()-ROW($E$2:$E$23)+1&gt;ROWS($D$2:$D$23)-COUNTBLANK($D$2:$D$23),"",INDIRECT(ADDRESS(SMALL((IF($D$2:$D$23&gt;"",ROW($D$2:$D$23),ROW()+ROWS($D$2:$D$23))),ROW()-ROW($E$2:$E$23)+1),COLUMN($D$2:$D$23),4)))</f>
        <v>Epitheliale Tumoren
(exklusive in-situ;
inkl. u.a. Basalzellkarzinom, Plattenepithelkarzinom)</v>
      </c>
      <c r="Q2" s="345" t="str">
        <f t="array" aca="1" ref="Q2" ca="1">IF(ROW()-ROW($F$2:$F$23)+1&gt;ROWS($E$2:$E$23)-COUNTBLANK($E$2:$E$23),"",INDIRECT(ADDRESS(SMALL((IF($E$2:$E$23&gt;"",ROW($E$2:$E$23),ROW()+ROWS($E$2:$E$23))),ROW()-ROW($F$2:$F$23)+1),COLUMN($E$2:$E$23),4)))</f>
        <v>-----</v>
      </c>
      <c r="R2" s="345" t="str">
        <f t="array" aca="1" ref="R2" ca="1">IF(ROW()-ROW($G$2:$G$23)+1&gt;ROWS($F$2:$F$23)-COUNTBLANK($F$2:$F$23),"",INDIRECT(ADDRESS(SMALL((IF($F$2:$F$23&gt;"",ROW($F$2:$F$23),ROW()+ROWS($F$2:$F$23))),ROW()-ROW($G$2:$G$23)+1),COLUMN($F$2:$F$23),4)))</f>
        <v>≥ 100</v>
      </c>
      <c r="S2" s="345" t="str">
        <f t="array" aca="1" ref="S2" ca="1">IF(ROW()-ROW($H$2:$H$23)+1&gt;ROWS($G$2:$G$23)-COUNTBLANK($G$2:$G$23),"",INDIRECT(ADDRESS(SMALL((IF($G$2:$G$23&lt;&gt;"",ROW($G$2:$G$23),ROW()+ROWS($G$2:$G$23))),ROW()-ROW($H$2:$H$23)+1),COLUMN($G$2:$G$23),4)))</f>
        <v>-----</v>
      </c>
      <c r="T2" s="189">
        <f t="array" aca="1" ref="T2" ca="1">IF(ROW()-ROW($I$2:$I$23)+1&gt;ROWS($H$2:$H$23)-COUNTBLANK($H$2:$H$23),"",INDIRECT(ADDRESS(SMALL((IF($H$2:$H$23&lt;&gt;"",ROW($H$2:$H$23),ROW()+ROWS($H$2:$H$23))),ROW()-ROW($I$2:$I$23)+1),COLUMN($H$2:$H$23),4)))</f>
        <v>0</v>
      </c>
      <c r="U2" s="189" t="str">
        <f t="array" aca="1" ref="U2" ca="1">IF(ROW()-ROW($J$2:$J$23)+1&gt;ROWS($I$2:$I$23)-COUNTBLANK($I$2:$I$23),"",INDIRECT(ADDRESS(SMALL((IF($I$2:$I$23&lt;&gt;"",ROW($I$2:$I$23),ROW()+ROWS($I$2:$I$23))),ROW()-ROW($J$2:$J$23)+1),COLUMN($I$2:$I$23),4)))</f>
        <v>-----</v>
      </c>
      <c r="V2" s="480" t="str">
        <f t="array" aca="1" ref="V2" ca="1">IF(ROW()-ROW($K$2:$K$23)+1&gt;ROWS($J$2:$J$23)-COUNTBLANK($J$2:$J$23),"",INDIRECT(ADDRESS(SMALL((IF($J$2:$J$23&lt;&gt;"",ROW($J$2:$J$23),ROW()+ROWS($J$2:$J$23))),ROW()-ROW($K$2:$K$23)+1),COLUMN($J$2:$J$23),4)))</f>
        <v>-----</v>
      </c>
      <c r="W2" s="189" t="str">
        <f t="array" aca="1" ref="W2" ca="1">IF(ROW()-ROW($L$2:$L$23)+1&gt;ROWS($K$2:$K$23)-COUNTBLANK($K$2:$K$23),"",INDIRECT(ADDRESS(SMALL((IF($K$2:$K$23&lt;&gt;"",ROW($K$2:$K$23),ROW()+ROWS($K$2:$K$23))),ROW()-ROW($L$2:$L$23)+1),COLUMN($K$2:$K$23),4)))</f>
        <v>Unvollständig</v>
      </c>
      <c r="X2" s="481" t="str">
        <f t="array" aca="1" ref="X2" ca="1">IF(ROW()-ROW($M$2:$M$23)+1&gt;ROWS($L$2:$L$23)-COUNTBLANK($L$2:$L$23),"",INDIRECT(ADDRESS(SMALL((IF($L$2:$L$23&lt;&gt;"",ROW($L$2:$L$23),ROW()+ROWS($L$2:$L$23))),ROW()-ROW($M$2:$M$23)+1),COLUMN($L$2:$L$23),4)))</f>
        <v>-----</v>
      </c>
      <c r="Y2" s="481" t="str">
        <f t="array" aca="1" ref="Y2" ca="1">IF(ROW()-ROW($N$2:$N$23)+1&gt;ROWS($M$2:$M$23)-COUNTBLANK($M$2:$M$23),"",INDIRECT(ADDRESS(SMALL((IF($M$2:$M$23&lt;&gt;"",ROW($M$2:$M$23),ROW()+ROWS($M$2:$M$23))),ROW()-ROW($N$2:$N$23)+1),COLUMN($M$2:$M$23),4)))</f>
        <v>-----</v>
      </c>
    </row>
    <row r="3" spans="1:25" ht="65.099999999999994" customHeight="1">
      <c r="A3" s="326" t="str">
        <f>IF('Kennzahlenbogen_(KB)'!R11=0,"",'Kennzahlenbogen_(KB)'!R11)</f>
        <v>Unvollständig</v>
      </c>
      <c r="C3" s="197" t="str">
        <f>IF($A3="I.O.","",'Kennzahlenbogen_(KB)'!B11)</f>
        <v>1.2</v>
      </c>
      <c r="D3" s="338" t="str">
        <f>IF($A3="I.O.","",'Kennzahlenbogen_(KB)'!E11)</f>
        <v>Invasive Maligne Melanome
(inkl. Malignes Melanom Uvea, Konjunktiva,
Schleimhaut)</v>
      </c>
      <c r="E3" s="345" t="str">
        <f>IF(AND('Kennzahlenbogen_(KB)'!L11="",$A3&lt;&gt;"I.O."),"-----",IF($A3="I.O.","",'Kennzahlenbogen_(KB)'!L11))</f>
        <v>-----</v>
      </c>
      <c r="F3" s="345" t="str">
        <f>IF($A3="I.O.","",'Kennzahlenbogen_(KB)'!M11)</f>
        <v>≥ 40</v>
      </c>
      <c r="G3" s="345" t="str">
        <f>IF(AND('Kennzahlenbogen_(KB)'!O11="",$A3&lt;&gt;"I.O."),"-----",IF($A3="I.O.","",'Kennzahlenbogen_(KB)'!O11))</f>
        <v>-----</v>
      </c>
      <c r="H3" s="104">
        <f>IF($A3="I.O.","",IF('Kennzahlenbogen_(KB)'!Q11="","-----",'Kennzahlenbogen_(KB)'!Q11))</f>
        <v>0</v>
      </c>
      <c r="I3" s="104" t="str">
        <f t="shared" si="0"/>
        <v>-----</v>
      </c>
      <c r="J3" s="339" t="str">
        <f t="shared" si="0"/>
        <v>-----</v>
      </c>
      <c r="K3" s="340" t="str">
        <f>IF($A3="I.O.","",'Kennzahlenbogen_(KB)'!R11)</f>
        <v>Unvollständig</v>
      </c>
      <c r="L3" s="335" t="str">
        <f>IF(AND('Kennzahlenbogen_(KB)'!S11="",$A3&lt;&gt;"I.O."),"-----",IF($A3="I.O.","",'Kennzahlenbogen_(KB)'!S11))</f>
        <v>-----</v>
      </c>
      <c r="M3" s="335" t="str">
        <f>IF(AND('Kennzahlenbogen_(KB)'!T11="",$A3&lt;&gt;"I.O."),"-----",IF($A3="I.O.","",'Kennzahlenbogen_(KB)'!T11))</f>
        <v>-----</v>
      </c>
      <c r="O3" s="189" t="str">
        <f t="array" aca="1" ref="O3" ca="1">IF(ROW()-ROW($D$2:$D$23)+1&gt;ROWS($C$2:$C$23)-COUNTBLANK($C$2:$C$23),"",INDIRECT(ADDRESS(SMALL((IF($C$2:$C$23&lt;&gt;"",ROW($C$2:$C$23),ROW()+ROWS($C$2:$C$23))),ROW()-ROW($D$2:$D$23)+1),COLUMN($C$2:$C$23),4)))</f>
        <v>1.2</v>
      </c>
      <c r="P3" s="479" t="str">
        <f t="array" aca="1" ref="P3" ca="1">IF(ROW()-ROW($E$2:$E$23)+1&gt;ROWS($D$2:$D$23)-COUNTBLANK($D$2:$D$23),"",INDIRECT(ADDRESS(SMALL((IF($D$2:$D$23&gt;"",ROW($D$2:$D$23),ROW()+ROWS($D$2:$D$23))),ROW()-ROW($E$2:$E$23)+1),COLUMN($D$2:$D$23),4)))</f>
        <v>Invasive Maligne Melanome
(inkl. Malignes Melanom Uvea, Konjunktiva,
Schleimhaut)</v>
      </c>
      <c r="Q3" s="345" t="str">
        <f t="array" aca="1" ref="Q3" ca="1">IF(ROW()-ROW($F$2:$F$23)+1&gt;ROWS($E$2:$E$23)-COUNTBLANK($E$2:$E$23),"",INDIRECT(ADDRESS(SMALL((IF($E$2:$E$23&gt;"",ROW($E$2:$E$23),ROW()+ROWS($E$2:$E$23))),ROW()-ROW($F$2:$F$23)+1),COLUMN($E$2:$E$23),4)))</f>
        <v>-----</v>
      </c>
      <c r="R3" s="345" t="str">
        <f t="array" aca="1" ref="R3" ca="1">IF(ROW()-ROW($G$2:$G$23)+1&gt;ROWS($F$2:$F$23)-COUNTBLANK($F$2:$F$23),"",INDIRECT(ADDRESS(SMALL((IF($F$2:$F$23&gt;"",ROW($F$2:$F$23),ROW()+ROWS($F$2:$F$23))),ROW()-ROW($G$2:$G$23)+1),COLUMN($F$2:$F$23),4)))</f>
        <v>≥ 40</v>
      </c>
      <c r="S3" s="345" t="str">
        <f t="array" aca="1" ref="S3" ca="1">IF(ROW()-ROW($H$2:$H$23)+1&gt;ROWS($G$2:$G$23)-COUNTBLANK($G$2:$G$23),"",INDIRECT(ADDRESS(SMALL((IF($G$2:$G$23&lt;&gt;"",ROW($G$2:$G$23),ROW()+ROWS($G$2:$G$23))),ROW()-ROW($H$2:$H$23)+1),COLUMN($G$2:$G$23),4)))</f>
        <v>-----</v>
      </c>
      <c r="T3" s="189">
        <f t="array" aca="1" ref="T3" ca="1">IF(ROW()-ROW($I$2:$I$23)+1&gt;ROWS($H$2:$H$23)-COUNTBLANK($H$2:$H$23),"",INDIRECT(ADDRESS(SMALL((IF($H$2:$H$23&lt;&gt;"",ROW($H$2:$H$23),ROW()+ROWS($H$2:$H$23))),ROW()-ROW($I$2:$I$23)+1),COLUMN($H$2:$H$23),4)))</f>
        <v>0</v>
      </c>
      <c r="U3" s="189" t="str">
        <f t="array" aca="1" ref="U3" ca="1">IF(ROW()-ROW($J$2:$J$23)+1&gt;ROWS($I$2:$I$23)-COUNTBLANK($I$2:$I$23),"",INDIRECT(ADDRESS(SMALL((IF($I$2:$I$23&lt;&gt;"",ROW($I$2:$I$23),ROW()+ROWS($I$2:$I$23))),ROW()-ROW($J$2:$J$23)+1),COLUMN($I$2:$I$23),4)))</f>
        <v>-----</v>
      </c>
      <c r="V3" s="480" t="str">
        <f t="array" aca="1" ref="V3" ca="1">IF(ROW()-ROW($K$2:$K$23)+1&gt;ROWS($J$2:$J$23)-COUNTBLANK($J$2:$J$23),"",INDIRECT(ADDRESS(SMALL((IF($J$2:$J$23&lt;&gt;"",ROW($J$2:$J$23),ROW()+ROWS($J$2:$J$23))),ROW()-ROW($K$2:$K$23)+1),COLUMN($J$2:$J$23),4)))</f>
        <v>-----</v>
      </c>
      <c r="W3" s="189" t="str">
        <f t="array" aca="1" ref="W3" ca="1">IF(ROW()-ROW($L$2:$L$23)+1&gt;ROWS($K$2:$K$23)-COUNTBLANK($K$2:$K$23),"",INDIRECT(ADDRESS(SMALL((IF($K$2:$K$23&lt;&gt;"",ROW($K$2:$K$23),ROW()+ROWS($K$2:$K$23))),ROW()-ROW($L$2:$L$23)+1),COLUMN($K$2:$K$23),4)))</f>
        <v>Unvollständig</v>
      </c>
      <c r="X3" s="481" t="str">
        <f t="array" aca="1" ref="X3" ca="1">IF(ROW()-ROW($M$2:$M$23)+1&gt;ROWS($L$2:$L$23)-COUNTBLANK($L$2:$L$23),"",INDIRECT(ADDRESS(SMALL((IF($L$2:$L$23&lt;&gt;"",ROW($L$2:$L$23),ROW()+ROWS($L$2:$L$23))),ROW()-ROW($M$2:$M$23)+1),COLUMN($L$2:$L$23),4)))</f>
        <v>-----</v>
      </c>
      <c r="Y3" s="481" t="str">
        <f t="array" aca="1" ref="Y3" ca="1">IF(ROW()-ROW($N$2:$N$23)+1&gt;ROWS($M$2:$M$23)-COUNTBLANK($M$2:$M$23),"",INDIRECT(ADDRESS(SMALL((IF($M$2:$M$23&lt;&gt;"",ROW($M$2:$M$23),ROW()+ROWS($M$2:$M$23))),ROW()-ROW($N$2:$N$23)+1),COLUMN($M$2:$M$23),4)))</f>
        <v>-----</v>
      </c>
    </row>
    <row r="4" spans="1:25" ht="65.099999999999994" customHeight="1">
      <c r="A4" s="326" t="str">
        <f>IF('Kennzahlenbogen_(KB)'!R14=0,"",'Kennzahlenbogen_(KB)'!R14)</f>
        <v>Unvollständig</v>
      </c>
      <c r="C4" s="197" t="str">
        <f>IF($A4="I.O.","",'Kennzahlenbogen_(KB)'!B14)</f>
        <v>1.3</v>
      </c>
      <c r="D4" s="338" t="str">
        <f>IF($A4="I.O.","",'Kennzahlenbogen_(KB)'!E14)</f>
        <v>Kutane Lymphome u. andere seltene, maligne Hauttumoren
(Angiosarkom, Merkelzell-Ca, DFSP usw.)</v>
      </c>
      <c r="E4" s="345" t="str">
        <f>IF(AND('Kennzahlenbogen_(KB)'!L14="",$A4&lt;&gt;"I.O."),"-----",IF($A4="I.O.","",'Kennzahlenbogen_(KB)'!L14))</f>
        <v>-----</v>
      </c>
      <c r="F4" s="345" t="str">
        <f>IF($A4="I.O.","",'Kennzahlenbogen_(KB)'!M14)</f>
        <v>Derzeit keine Vorgaben</v>
      </c>
      <c r="G4" s="345" t="str">
        <f>IF(AND('Kennzahlenbogen_(KB)'!O14="",$A4&lt;&gt;"I.O."),"-----",IF($A4="I.O.","",'Kennzahlenbogen_(KB)'!O14))</f>
        <v>-----</v>
      </c>
      <c r="H4" s="104">
        <f>IF($A4="I.O.","",IF('Kennzahlenbogen_(KB)'!Q14="","-----",'Kennzahlenbogen_(KB)'!Q14))</f>
        <v>0</v>
      </c>
      <c r="I4" s="104" t="str">
        <f t="shared" si="0"/>
        <v>-----</v>
      </c>
      <c r="J4" s="339" t="str">
        <f t="shared" si="0"/>
        <v>-----</v>
      </c>
      <c r="K4" s="340" t="str">
        <f>IF($A4="I.O.","",'Kennzahlenbogen_(KB)'!R14)</f>
        <v>Unvollständig</v>
      </c>
      <c r="L4" s="335" t="str">
        <f>IF(AND('Kennzahlenbogen_(KB)'!S14="",$A4&lt;&gt;"I.O."),"-----",IF($A4="I.O.","",'Kennzahlenbogen_(KB)'!S14))</f>
        <v>-----</v>
      </c>
      <c r="M4" s="335" t="str">
        <f>IF(AND('Kennzahlenbogen_(KB)'!T14="",$A4&lt;&gt;"I.O."),"-----",IF($A4="I.O.","",'Kennzahlenbogen_(KB)'!T14))</f>
        <v>-----</v>
      </c>
      <c r="O4" s="189" t="str">
        <f t="array" aca="1" ref="O4" ca="1">IF(ROW()-ROW($D$2:$D$23)+1&gt;ROWS($C$2:$C$23)-COUNTBLANK($C$2:$C$23),"",INDIRECT(ADDRESS(SMALL((IF($C$2:$C$23&lt;&gt;"",ROW($C$2:$C$23),ROW()+ROWS($C$2:$C$23))),ROW()-ROW($D$2:$D$23)+1),COLUMN($C$2:$C$23),4)))</f>
        <v>1.3</v>
      </c>
      <c r="P4" s="479" t="str">
        <f t="array" aca="1" ref="P4" ca="1">IF(ROW()-ROW($E$2:$E$23)+1&gt;ROWS($D$2:$D$23)-COUNTBLANK($D$2:$D$23),"",INDIRECT(ADDRESS(SMALL((IF($D$2:$D$23&gt;"",ROW($D$2:$D$23),ROW()+ROWS($D$2:$D$23))),ROW()-ROW($E$2:$E$23)+1),COLUMN($D$2:$D$23),4)))</f>
        <v>Kutane Lymphome u. andere seltene, maligne Hauttumoren
(Angiosarkom, Merkelzell-Ca, DFSP usw.)</v>
      </c>
      <c r="Q4" s="345" t="str">
        <f t="array" aca="1" ref="Q4" ca="1">IF(ROW()-ROW($F$2:$F$23)+1&gt;ROWS($E$2:$E$23)-COUNTBLANK($E$2:$E$23),"",INDIRECT(ADDRESS(SMALL((IF($E$2:$E$23&gt;"",ROW($E$2:$E$23),ROW()+ROWS($E$2:$E$23))),ROW()-ROW($F$2:$F$23)+1),COLUMN($E$2:$E$23),4)))</f>
        <v>-----</v>
      </c>
      <c r="R4" s="345" t="str">
        <f t="array" aca="1" ref="R4" ca="1">IF(ROW()-ROW($G$2:$G$23)+1&gt;ROWS($F$2:$F$23)-COUNTBLANK($F$2:$F$23),"",INDIRECT(ADDRESS(SMALL((IF($F$2:$F$23&gt;"",ROW($F$2:$F$23),ROW()+ROWS($F$2:$F$23))),ROW()-ROW($G$2:$G$23)+1),COLUMN($F$2:$F$23),4)))</f>
        <v>Derzeit keine Vorgaben</v>
      </c>
      <c r="S4" s="345" t="str">
        <f t="array" aca="1" ref="S4" ca="1">IF(ROW()-ROW($H$2:$H$23)+1&gt;ROWS($G$2:$G$23)-COUNTBLANK($G$2:$G$23),"",INDIRECT(ADDRESS(SMALL((IF($G$2:$G$23&lt;&gt;"",ROW($G$2:$G$23),ROW()+ROWS($G$2:$G$23))),ROW()-ROW($H$2:$H$23)+1),COLUMN($G$2:$G$23),4)))</f>
        <v>-----</v>
      </c>
      <c r="T4" s="189">
        <f t="array" aca="1" ref="T4" ca="1">IF(ROW()-ROW($I$2:$I$23)+1&gt;ROWS($H$2:$H$23)-COUNTBLANK($H$2:$H$23),"",INDIRECT(ADDRESS(SMALL((IF($H$2:$H$23&lt;&gt;"",ROW($H$2:$H$23),ROW()+ROWS($H$2:$H$23))),ROW()-ROW($I$2:$I$23)+1),COLUMN($H$2:$H$23),4)))</f>
        <v>0</v>
      </c>
      <c r="U4" s="189" t="str">
        <f t="array" aca="1" ref="U4" ca="1">IF(ROW()-ROW($J$2:$J$23)+1&gt;ROWS($I$2:$I$23)-COUNTBLANK($I$2:$I$23),"",INDIRECT(ADDRESS(SMALL((IF($I$2:$I$23&lt;&gt;"",ROW($I$2:$I$23),ROW()+ROWS($I$2:$I$23))),ROW()-ROW($J$2:$J$23)+1),COLUMN($I$2:$I$23),4)))</f>
        <v>-----</v>
      </c>
      <c r="V4" s="480" t="str">
        <f t="array" aca="1" ref="V4" ca="1">IF(ROW()-ROW($K$2:$K$23)+1&gt;ROWS($J$2:$J$23)-COUNTBLANK($J$2:$J$23),"",INDIRECT(ADDRESS(SMALL((IF($J$2:$J$23&lt;&gt;"",ROW($J$2:$J$23),ROW()+ROWS($J$2:$J$23))),ROW()-ROW($K$2:$K$23)+1),COLUMN($J$2:$J$23),4)))</f>
        <v>-----</v>
      </c>
      <c r="W4" s="189" t="str">
        <f t="array" aca="1" ref="W4" ca="1">IF(ROW()-ROW($L$2:$L$23)+1&gt;ROWS($K$2:$K$23)-COUNTBLANK($K$2:$K$23),"",INDIRECT(ADDRESS(SMALL((IF($K$2:$K$23&lt;&gt;"",ROW($K$2:$K$23),ROW()+ROWS($K$2:$K$23))),ROW()-ROW($L$2:$L$23)+1),COLUMN($K$2:$K$23),4)))</f>
        <v>Unvollständig</v>
      </c>
      <c r="X4" s="481" t="str">
        <f t="array" aca="1" ref="X4" ca="1">IF(ROW()-ROW($M$2:$M$23)+1&gt;ROWS($L$2:$L$23)-COUNTBLANK($L$2:$L$23),"",INDIRECT(ADDRESS(SMALL((IF($L$2:$L$23&lt;&gt;"",ROW($L$2:$L$23),ROW()+ROWS($L$2:$L$23))),ROW()-ROW($M$2:$M$23)+1),COLUMN($L$2:$L$23),4)))</f>
        <v>-----</v>
      </c>
      <c r="Y4" s="481" t="str">
        <f t="array" aca="1" ref="Y4" ca="1">IF(ROW()-ROW($N$2:$N$23)+1&gt;ROWS($M$2:$M$23)-COUNTBLANK($M$2:$M$23),"",INDIRECT(ADDRESS(SMALL((IF($M$2:$M$23&lt;&gt;"",ROW($M$2:$M$23),ROW()+ROWS($M$2:$M$23))),ROW()-ROW($N$2:$N$23)+1),COLUMN($M$2:$M$23),4)))</f>
        <v>-----</v>
      </c>
    </row>
    <row r="5" spans="1:25" ht="62.1" customHeight="1">
      <c r="A5" s="326" t="str">
        <f>IF('Kennzahlenbogen_(KB)'!R17=0,"",'Kennzahlenbogen_(KB)'!R17)</f>
        <v>Unvollständig</v>
      </c>
      <c r="C5" s="197" t="str">
        <f>IF($A5="I.O.","",'Kennzahlenbogen_(KB)'!B17)</f>
        <v>1.4</v>
      </c>
      <c r="D5" s="338" t="str">
        <f>IF($A5="I.O.","",'Kennzahlenbogen_(KB)'!E17)</f>
        <v>Pat. mit Stadienshift/ Rezidiv</v>
      </c>
      <c r="E5" s="345" t="str">
        <f>IF(AND('Kennzahlenbogen_(KB)'!L17="",$A5&lt;&gt;"I.O."),"-----",IF($A5="I.O.","",'Kennzahlenbogen_(KB)'!L17))</f>
        <v>-----</v>
      </c>
      <c r="F5" s="345" t="str">
        <f>IF($A5="I.O.","",'Kennzahlenbogen_(KB)'!M17)</f>
        <v>Derzeit keine Vorgaben</v>
      </c>
      <c r="G5" s="345" t="str">
        <f>IF(AND('Kennzahlenbogen_(KB)'!O17="",$A5&lt;&gt;"I.O."),"-----",IF($A5="I.O.","",'Kennzahlenbogen_(KB)'!O17))</f>
        <v>-----</v>
      </c>
      <c r="H5" s="104">
        <f>IF($A5="I.O.","",IF('Kennzahlenbogen_(KB)'!Q17="","-----",'Kennzahlenbogen_(KB)'!Q17))</f>
        <v>0</v>
      </c>
      <c r="I5" s="104" t="str">
        <f t="shared" si="0"/>
        <v>-----</v>
      </c>
      <c r="J5" s="339" t="str">
        <f t="shared" si="0"/>
        <v>-----</v>
      </c>
      <c r="K5" s="340" t="str">
        <f>IF($A5="I.O.","",'Kennzahlenbogen_(KB)'!R17)</f>
        <v>Unvollständig</v>
      </c>
      <c r="L5" s="335" t="str">
        <f>IF(AND('Kennzahlenbogen_(KB)'!S17="",$A5&lt;&gt;"I.O."),"-----",IF($A5="I.O.","",'Kennzahlenbogen_(KB)'!S17))</f>
        <v>-----</v>
      </c>
      <c r="M5" s="335" t="str">
        <f>IF(AND('Kennzahlenbogen_(KB)'!T17="",$A5&lt;&gt;"I.O."),"-----",IF($A5="I.O.","",'Kennzahlenbogen_(KB)'!T17))</f>
        <v>-----</v>
      </c>
      <c r="O5" s="189" t="str">
        <f t="array" aca="1" ref="O5" ca="1">IF(ROW()-ROW($D$2:$D$23)+1&gt;ROWS($C$2:$C$23)-COUNTBLANK($C$2:$C$23),"",INDIRECT(ADDRESS(SMALL((IF($C$2:$C$23&lt;&gt;"",ROW($C$2:$C$23),ROW()+ROWS($C$2:$C$23))),ROW()-ROW($D$2:$D$23)+1),COLUMN($C$2:$C$23),4)))</f>
        <v>1.4</v>
      </c>
      <c r="P5" s="479" t="str">
        <f t="array" aca="1" ref="P5" ca="1">IF(ROW()-ROW($E$2:$E$23)+1&gt;ROWS($D$2:$D$23)-COUNTBLANK($D$2:$D$23),"",INDIRECT(ADDRESS(SMALL((IF($D$2:$D$23&gt;"",ROW($D$2:$D$23),ROW()+ROWS($D$2:$D$23))),ROW()-ROW($E$2:$E$23)+1),COLUMN($D$2:$D$23),4)))</f>
        <v>Pat. mit Stadienshift/ Rezidiv</v>
      </c>
      <c r="Q5" s="345" t="str">
        <f t="array" aca="1" ref="Q5" ca="1">IF(ROW()-ROW($F$2:$F$23)+1&gt;ROWS($E$2:$E$23)-COUNTBLANK($E$2:$E$23),"",INDIRECT(ADDRESS(SMALL((IF($E$2:$E$23&gt;"",ROW($E$2:$E$23),ROW()+ROWS($E$2:$E$23))),ROW()-ROW($F$2:$F$23)+1),COLUMN($E$2:$E$23),4)))</f>
        <v>-----</v>
      </c>
      <c r="R5" s="345" t="str">
        <f t="array" aca="1" ref="R5" ca="1">IF(ROW()-ROW($G$2:$G$23)+1&gt;ROWS($F$2:$F$23)-COUNTBLANK($F$2:$F$23),"",INDIRECT(ADDRESS(SMALL((IF($F$2:$F$23&gt;"",ROW($F$2:$F$23),ROW()+ROWS($F$2:$F$23))),ROW()-ROW($G$2:$G$23)+1),COLUMN($F$2:$F$23),4)))</f>
        <v>Derzeit keine Vorgaben</v>
      </c>
      <c r="S5" s="345" t="str">
        <f t="array" aca="1" ref="S5" ca="1">IF(ROW()-ROW($H$2:$H$23)+1&gt;ROWS($G$2:$G$23)-COUNTBLANK($G$2:$G$23),"",INDIRECT(ADDRESS(SMALL((IF($G$2:$G$23&lt;&gt;"",ROW($G$2:$G$23),ROW()+ROWS($G$2:$G$23))),ROW()-ROW($H$2:$H$23)+1),COLUMN($G$2:$G$23),4)))</f>
        <v>-----</v>
      </c>
      <c r="T5" s="189">
        <f t="array" aca="1" ref="T5" ca="1">IF(ROW()-ROW($I$2:$I$23)+1&gt;ROWS($H$2:$H$23)-COUNTBLANK($H$2:$H$23),"",INDIRECT(ADDRESS(SMALL((IF($H$2:$H$23&lt;&gt;"",ROW($H$2:$H$23),ROW()+ROWS($H$2:$H$23))),ROW()-ROW($I$2:$I$23)+1),COLUMN($H$2:$H$23),4)))</f>
        <v>0</v>
      </c>
      <c r="U5" s="189" t="str">
        <f t="array" aca="1" ref="U5" ca="1">IF(ROW()-ROW($J$2:$J$23)+1&gt;ROWS($I$2:$I$23)-COUNTBLANK($I$2:$I$23),"",INDIRECT(ADDRESS(SMALL((IF($I$2:$I$23&lt;&gt;"",ROW($I$2:$I$23),ROW()+ROWS($I$2:$I$23))),ROW()-ROW($J$2:$J$23)+1),COLUMN($I$2:$I$23),4)))</f>
        <v>-----</v>
      </c>
      <c r="V5" s="480" t="str">
        <f t="array" aca="1" ref="V5" ca="1">IF(ROW()-ROW($K$2:$K$23)+1&gt;ROWS($J$2:$J$23)-COUNTBLANK($J$2:$J$23),"",INDIRECT(ADDRESS(SMALL((IF($J$2:$J$23&lt;&gt;"",ROW($J$2:$J$23),ROW()+ROWS($J$2:$J$23))),ROW()-ROW($K$2:$K$23)+1),COLUMN($J$2:$J$23),4)))</f>
        <v>-----</v>
      </c>
      <c r="W5" s="189" t="str">
        <f t="array" aca="1" ref="W5" ca="1">IF(ROW()-ROW($L$2:$L$23)+1&gt;ROWS($K$2:$K$23)-COUNTBLANK($K$2:$K$23),"",INDIRECT(ADDRESS(SMALL((IF($K$2:$K$23&lt;&gt;"",ROW($K$2:$K$23),ROW()+ROWS($K$2:$K$23))),ROW()-ROW($L$2:$L$23)+1),COLUMN($K$2:$K$23),4)))</f>
        <v>Unvollständig</v>
      </c>
      <c r="X5" s="481" t="str">
        <f t="array" aca="1" ref="X5" ca="1">IF(ROW()-ROW($M$2:$M$23)+1&gt;ROWS($L$2:$L$23)-COUNTBLANK($L$2:$L$23),"",INDIRECT(ADDRESS(SMALL((IF($L$2:$L$23&lt;&gt;"",ROW($L$2:$L$23),ROW()+ROWS($L$2:$L$23))),ROW()-ROW($M$2:$M$23)+1),COLUMN($L$2:$L$23),4)))</f>
        <v>-----</v>
      </c>
      <c r="Y5" s="481" t="str">
        <f t="array" aca="1" ref="Y5" ca="1">IF(ROW()-ROW($N$2:$N$23)+1&gt;ROWS($M$2:$M$23)-COUNTBLANK($M$2:$M$23),"",INDIRECT(ADDRESS(SMALL((IF($M$2:$M$23&lt;&gt;"",ROW($M$2:$M$23),ROW()+ROWS($M$2:$M$23))),ROW()-ROW($N$2:$N$23)+1),COLUMN($M$2:$M$23),4)))</f>
        <v>-----</v>
      </c>
    </row>
    <row r="6" spans="1:25" ht="62.1" customHeight="1">
      <c r="A6" s="326" t="str">
        <f>IF('Kennzahlenbogen_(KB)'!R20=0,"",'Kennzahlenbogen_(KB)'!R20)</f>
        <v>Unvollständig</v>
      </c>
      <c r="C6" s="197" t="str">
        <f>IF($A6="I.O.","",'Kennzahlenbogen_(KB)'!B20&amp;'Kennzahlenbogen_(KB)'!C20)</f>
        <v>2a</v>
      </c>
      <c r="D6" s="338" t="str">
        <f>IF($A6="I.O.","",'Kennzahlenbogen_(KB)'!E20)</f>
        <v>Melanom: Fallbesprechung</v>
      </c>
      <c r="E6" s="345" t="str">
        <f>IF(AND('Kennzahlenbogen_(KB)'!L20="",$A6&lt;&gt;"I.O."),"-----",IF($A6="I.O.","",'Kennzahlenbogen_(KB)'!L20))</f>
        <v>-----</v>
      </c>
      <c r="F6" s="345" t="str">
        <f>IF($A6="I.O.","",'Kennzahlenbogen_(KB)'!M20)</f>
        <v>≥ 95%</v>
      </c>
      <c r="G6" s="345" t="str">
        <f>IF(AND('Kennzahlenbogen_(KB)'!O20="",$A6&lt;&gt;"I.O."),"-----",IF($A6="I.O.","",'Kennzahlenbogen_(KB)'!O20))</f>
        <v>-----</v>
      </c>
      <c r="H6" s="104" t="str">
        <f>IF($A6="I.O.","",IF('Kennzahlenbogen_(KB)'!Q20="","-----",'Kennzahlenbogen_(KB)'!Q20))</f>
        <v>-----</v>
      </c>
      <c r="I6" s="104">
        <f>IF($A6="I.O.","",IF('Kennzahlenbogen_(KB)'!Q21="","-----",'Kennzahlenbogen_(KB)'!Q21))</f>
        <v>0</v>
      </c>
      <c r="J6" s="339" t="str">
        <f>IF($A6="I.O.","",IF('Kennzahlenbogen_(KB)'!Q22="",0,'Kennzahlenbogen_(KB)'!Q22))</f>
        <v>n.d.</v>
      </c>
      <c r="K6" s="340" t="str">
        <f>IF($A6="I.O.","",'Kennzahlenbogen_(KB)'!R20)</f>
        <v>Unvollständig</v>
      </c>
      <c r="L6" s="335" t="str">
        <f>IF(AND('Kennzahlenbogen_(KB)'!S20="",$A6&lt;&gt;"I.O."),"-----",IF($A6="I.O.","",'Kennzahlenbogen_(KB)'!S20))</f>
        <v>-----</v>
      </c>
      <c r="M6" s="335" t="str">
        <f>IF(AND('Kennzahlenbogen_(KB)'!T20="",$A6&lt;&gt;"I.O."),"-----",IF($A6="I.O.","",'Kennzahlenbogen_(KB)'!T20))</f>
        <v>-----</v>
      </c>
      <c r="O6" s="189" t="str">
        <f t="array" aca="1" ref="O6" ca="1">IF(ROW()-ROW($D$2:$D$23)+1&gt;ROWS($C$2:$C$23)-COUNTBLANK($C$2:$C$23),"",INDIRECT(ADDRESS(SMALL((IF($C$2:$C$23&lt;&gt;"",ROW($C$2:$C$23),ROW()+ROWS($C$2:$C$23))),ROW()-ROW($D$2:$D$23)+1),COLUMN($C$2:$C$23),4)))</f>
        <v>2a</v>
      </c>
      <c r="P6" s="479" t="str">
        <f t="array" aca="1" ref="P6" ca="1">IF(ROW()-ROW($E$2:$E$23)+1&gt;ROWS($D$2:$D$23)-COUNTBLANK($D$2:$D$23),"",INDIRECT(ADDRESS(SMALL((IF($D$2:$D$23&gt;"",ROW($D$2:$D$23),ROW()+ROWS($D$2:$D$23))),ROW()-ROW($E$2:$E$23)+1),COLUMN($D$2:$D$23),4)))</f>
        <v>Melanom: Fallbesprechung</v>
      </c>
      <c r="Q6" s="345" t="str">
        <f t="array" aca="1" ref="Q6" ca="1">IF(ROW()-ROW($F$2:$F$23)+1&gt;ROWS($E$2:$E$23)-COUNTBLANK($E$2:$E$23),"",INDIRECT(ADDRESS(SMALL((IF($E$2:$E$23&gt;"",ROW($E$2:$E$23),ROW()+ROWS($E$2:$E$23))),ROW()-ROW($F$2:$F$23)+1),COLUMN($E$2:$E$23),4)))</f>
        <v>-----</v>
      </c>
      <c r="R6" s="345" t="str">
        <f t="array" aca="1" ref="R6" ca="1">IF(ROW()-ROW($G$2:$G$23)+1&gt;ROWS($F$2:$F$23)-COUNTBLANK($F$2:$F$23),"",INDIRECT(ADDRESS(SMALL((IF($F$2:$F$23&gt;"",ROW($F$2:$F$23),ROW()+ROWS($F$2:$F$23))),ROW()-ROW($G$2:$G$23)+1),COLUMN($F$2:$F$23),4)))</f>
        <v>≥ 95%</v>
      </c>
      <c r="S6" s="345" t="str">
        <f t="array" aca="1" ref="S6" ca="1">IF(ROW()-ROW($H$2:$H$23)+1&gt;ROWS($G$2:$G$23)-COUNTBLANK($G$2:$G$23),"",INDIRECT(ADDRESS(SMALL((IF($G$2:$G$23&lt;&gt;"",ROW($G$2:$G$23),ROW()+ROWS($G$2:$G$23))),ROW()-ROW($H$2:$H$23)+1),COLUMN($G$2:$G$23),4)))</f>
        <v>-----</v>
      </c>
      <c r="T6" s="189" t="str">
        <f t="array" aca="1" ref="T6" ca="1">IF(ROW()-ROW($I$2:$I$23)+1&gt;ROWS($H$2:$H$23)-COUNTBLANK($H$2:$H$23),"",INDIRECT(ADDRESS(SMALL((IF($H$2:$H$23&lt;&gt;"",ROW($H$2:$H$23),ROW()+ROWS($H$2:$H$23))),ROW()-ROW($I$2:$I$23)+1),COLUMN($H$2:$H$23),4)))</f>
        <v>-----</v>
      </c>
      <c r="U6" s="189">
        <f t="array" aca="1" ref="U6" ca="1">IF(ROW()-ROW($J$2:$J$23)+1&gt;ROWS($I$2:$I$23)-COUNTBLANK($I$2:$I$23),"",INDIRECT(ADDRESS(SMALL((IF($I$2:$I$23&lt;&gt;"",ROW($I$2:$I$23),ROW()+ROWS($I$2:$I$23))),ROW()-ROW($J$2:$J$23)+1),COLUMN($I$2:$I$23),4)))</f>
        <v>0</v>
      </c>
      <c r="V6" s="480" t="str">
        <f t="array" aca="1" ref="V6" ca="1">IF(ROW()-ROW($K$2:$K$23)+1&gt;ROWS($J$2:$J$23)-COUNTBLANK($J$2:$J$23),"",INDIRECT(ADDRESS(SMALL((IF($J$2:$J$23&lt;&gt;"",ROW($J$2:$J$23),ROW()+ROWS($J$2:$J$23))),ROW()-ROW($K$2:$K$23)+1),COLUMN($J$2:$J$23),4)))</f>
        <v>n.d.</v>
      </c>
      <c r="W6" s="189" t="str">
        <f t="array" aca="1" ref="W6" ca="1">IF(ROW()-ROW($L$2:$L$23)+1&gt;ROWS($K$2:$K$23)-COUNTBLANK($K$2:$K$23),"",INDIRECT(ADDRESS(SMALL((IF($K$2:$K$23&lt;&gt;"",ROW($K$2:$K$23),ROW()+ROWS($K$2:$K$23))),ROW()-ROW($L$2:$L$23)+1),COLUMN($K$2:$K$23),4)))</f>
        <v>Unvollständig</v>
      </c>
      <c r="X6" s="481" t="str">
        <f t="array" aca="1" ref="X6" ca="1">IF(ROW()-ROW($M$2:$M$23)+1&gt;ROWS($L$2:$L$23)-COUNTBLANK($L$2:$L$23),"",INDIRECT(ADDRESS(SMALL((IF($L$2:$L$23&lt;&gt;"",ROW($L$2:$L$23),ROW()+ROWS($L$2:$L$23))),ROW()-ROW($M$2:$M$23)+1),COLUMN($L$2:$L$23),4)))</f>
        <v>-----</v>
      </c>
      <c r="Y6" s="481" t="str">
        <f t="array" aca="1" ref="Y6" ca="1">IF(ROW()-ROW($N$2:$N$23)+1&gt;ROWS($M$2:$M$23)-COUNTBLANK($M$2:$M$23),"",INDIRECT(ADDRESS(SMALL((IF($M$2:$M$23&lt;&gt;"",ROW($M$2:$M$23),ROW()+ROWS($M$2:$M$23))),ROW()-ROW($N$2:$N$23)+1),COLUMN($M$2:$M$23),4)))</f>
        <v>-----</v>
      </c>
    </row>
    <row r="7" spans="1:25" ht="62.1" customHeight="1">
      <c r="A7" s="326" t="str">
        <f>IF('Kennzahlenbogen_(KB)'!R23=0,"",'Kennzahlenbogen_(KB)'!R23)</f>
        <v>Unvollständig</v>
      </c>
      <c r="C7" s="197" t="str">
        <f>IF($A7="I.O.","",'Kennzahlenbogen_(KB)'!B20&amp;'Kennzahlenbogen_(KB)'!C23)</f>
        <v xml:space="preserve">2b </v>
      </c>
      <c r="D7" s="338" t="str">
        <f>IF($A7="I.O.","",'Kennzahlenbogen_(KB)'!E20)</f>
        <v>Melanom: Fallbesprechung</v>
      </c>
      <c r="E7" s="345" t="str">
        <f>IF(AND('Kennzahlenbogen_(KB)'!L23="",$A7&lt;&gt;"I.O."),"-----",IF($A7="I.O.","",'Kennzahlenbogen_(KB)'!L23))</f>
        <v>-----</v>
      </c>
      <c r="F7" s="345" t="str">
        <f>IF($A7="I.O.","",'Kennzahlenbogen_(KB)'!M23)</f>
        <v>≥ 95%</v>
      </c>
      <c r="G7" s="345" t="str">
        <f>IF(AND('Kennzahlenbogen_(KB)'!O23="",$A7&lt;&gt;"I.O."),"-----",IF($A7="I.O.","",'Kennzahlenbogen_(KB)'!O23))</f>
        <v>-----</v>
      </c>
      <c r="H7" s="104" t="str">
        <f>IF($A7="I.O.","",IF('Kennzahlenbogen_(KB)'!Q23="","-----",'Kennzahlenbogen_(KB)'!Q23))</f>
        <v>-----</v>
      </c>
      <c r="I7" s="104">
        <f>IF($A7="I.O.","",IF('Kennzahlenbogen_(KB)'!Q24="","-----",'Kennzahlenbogen_(KB)'!Q24))</f>
        <v>0</v>
      </c>
      <c r="J7" s="339" t="str">
        <f>IF($A7="I.O.","",IF('Kennzahlenbogen_(KB)'!Q25="",0,'Kennzahlenbogen_(KB)'!Q25))</f>
        <v>n.d.</v>
      </c>
      <c r="K7" s="340" t="str">
        <f>IF($A7="I.O.","",'Kennzahlenbogen_(KB)'!R23)</f>
        <v>Unvollständig</v>
      </c>
      <c r="L7" s="335" t="str">
        <f>IF(AND('Kennzahlenbogen_(KB)'!S23="",$A7&lt;&gt;"I.O."),"-----",IF($A7="I.O.","",'Kennzahlenbogen_(KB)'!S23))</f>
        <v>-----</v>
      </c>
      <c r="M7" s="335" t="str">
        <f>IF(AND('Kennzahlenbogen_(KB)'!T23="",$A7&lt;&gt;"I.O."),"-----",IF($A7="I.O.","",'Kennzahlenbogen_(KB)'!T23))</f>
        <v>-----</v>
      </c>
      <c r="O7" s="189" t="str">
        <f t="array" aca="1" ref="O7" ca="1">IF(ROW()-ROW($D$2:$D$23)+1&gt;ROWS($C$2:$C$23)-COUNTBLANK($C$2:$C$23),"",INDIRECT(ADDRESS(SMALL((IF($C$2:$C$23&lt;&gt;"",ROW($C$2:$C$23),ROW()+ROWS($C$2:$C$23))),ROW()-ROW($D$2:$D$23)+1),COLUMN($C$2:$C$23),4)))</f>
        <v xml:space="preserve">2b </v>
      </c>
      <c r="P7" s="479" t="str">
        <f t="array" aca="1" ref="P7" ca="1">IF(ROW()-ROW($E$2:$E$23)+1&gt;ROWS($D$2:$D$23)-COUNTBLANK($D$2:$D$23),"",INDIRECT(ADDRESS(SMALL((IF($D$2:$D$23&gt;"",ROW($D$2:$D$23),ROW()+ROWS($D$2:$D$23))),ROW()-ROW($E$2:$E$23)+1),COLUMN($D$2:$D$23),4)))</f>
        <v>Melanom: Fallbesprechung</v>
      </c>
      <c r="Q7" s="345" t="str">
        <f t="array" aca="1" ref="Q7" ca="1">IF(ROW()-ROW($F$2:$F$23)+1&gt;ROWS($E$2:$E$23)-COUNTBLANK($E$2:$E$23),"",INDIRECT(ADDRESS(SMALL((IF($E$2:$E$23&gt;"",ROW($E$2:$E$23),ROW()+ROWS($E$2:$E$23))),ROW()-ROW($F$2:$F$23)+1),COLUMN($E$2:$E$23),4)))</f>
        <v>-----</v>
      </c>
      <c r="R7" s="345" t="str">
        <f t="array" aca="1" ref="R7" ca="1">IF(ROW()-ROW($G$2:$G$23)+1&gt;ROWS($F$2:$F$23)-COUNTBLANK($F$2:$F$23),"",INDIRECT(ADDRESS(SMALL((IF($F$2:$F$23&gt;"",ROW($F$2:$F$23),ROW()+ROWS($F$2:$F$23))),ROW()-ROW($G$2:$G$23)+1),COLUMN($F$2:$F$23),4)))</f>
        <v>≥ 95%</v>
      </c>
      <c r="S7" s="345" t="str">
        <f t="array" aca="1" ref="S7" ca="1">IF(ROW()-ROW($H$2:$H$23)+1&gt;ROWS($G$2:$G$23)-COUNTBLANK($G$2:$G$23),"",INDIRECT(ADDRESS(SMALL((IF($G$2:$G$23&lt;&gt;"",ROW($G$2:$G$23),ROW()+ROWS($G$2:$G$23))),ROW()-ROW($H$2:$H$23)+1),COLUMN($G$2:$G$23),4)))</f>
        <v>-----</v>
      </c>
      <c r="T7" s="189" t="str">
        <f t="array" aca="1" ref="T7" ca="1">IF(ROW()-ROW($I$2:$I$23)+1&gt;ROWS($H$2:$H$23)-COUNTBLANK($H$2:$H$23),"",INDIRECT(ADDRESS(SMALL((IF($H$2:$H$23&lt;&gt;"",ROW($H$2:$H$23),ROW()+ROWS($H$2:$H$23))),ROW()-ROW($I$2:$I$23)+1),COLUMN($H$2:$H$23),4)))</f>
        <v>-----</v>
      </c>
      <c r="U7" s="189">
        <f t="array" aca="1" ref="U7" ca="1">IF(ROW()-ROW($J$2:$J$23)+1&gt;ROWS($I$2:$I$23)-COUNTBLANK($I$2:$I$23),"",INDIRECT(ADDRESS(SMALL((IF($I$2:$I$23&lt;&gt;"",ROW($I$2:$I$23),ROW()+ROWS($I$2:$I$23))),ROW()-ROW($J$2:$J$23)+1),COLUMN($I$2:$I$23),4)))</f>
        <v>0</v>
      </c>
      <c r="V7" s="480" t="str">
        <f t="array" aca="1" ref="V7" ca="1">IF(ROW()-ROW($K$2:$K$23)+1&gt;ROWS($J$2:$J$23)-COUNTBLANK($J$2:$J$23),"",INDIRECT(ADDRESS(SMALL((IF($J$2:$J$23&lt;&gt;"",ROW($J$2:$J$23),ROW()+ROWS($J$2:$J$23))),ROW()-ROW($K$2:$K$23)+1),COLUMN($J$2:$J$23),4)))</f>
        <v>n.d.</v>
      </c>
      <c r="W7" s="189" t="str">
        <f t="array" aca="1" ref="W7" ca="1">IF(ROW()-ROW($L$2:$L$23)+1&gt;ROWS($K$2:$K$23)-COUNTBLANK($K$2:$K$23),"",INDIRECT(ADDRESS(SMALL((IF($K$2:$K$23&lt;&gt;"",ROW($K$2:$K$23),ROW()+ROWS($K$2:$K$23))),ROW()-ROW($L$2:$L$23)+1),COLUMN($K$2:$K$23),4)))</f>
        <v>Unvollständig</v>
      </c>
      <c r="X7" s="481" t="str">
        <f t="array" aca="1" ref="X7" ca="1">IF(ROW()-ROW($M$2:$M$23)+1&gt;ROWS($L$2:$L$23)-COUNTBLANK($L$2:$L$23),"",INDIRECT(ADDRESS(SMALL((IF($L$2:$L$23&lt;&gt;"",ROW($L$2:$L$23),ROW()+ROWS($L$2:$L$23))),ROW()-ROW($M$2:$M$23)+1),COLUMN($L$2:$L$23),4)))</f>
        <v>-----</v>
      </c>
      <c r="Y7" s="481" t="str">
        <f t="array" aca="1" ref="Y7" ca="1">IF(ROW()-ROW($N$2:$N$23)+1&gt;ROWS($M$2:$M$23)-COUNTBLANK($M$2:$M$23),"",INDIRECT(ADDRESS(SMALL((IF($M$2:$M$23&lt;&gt;"",ROW($M$2:$M$23),ROW()+ROWS($M$2:$M$23))),ROW()-ROW($N$2:$N$23)+1),COLUMN($M$2:$M$23),4)))</f>
        <v>-----</v>
      </c>
    </row>
    <row r="8" spans="1:25" ht="62.1" customHeight="1">
      <c r="A8" s="326" t="str">
        <f>IF('Kennzahlenbogen_(KB)'!R26=0,"",'Kennzahlenbogen_(KB)'!R26)</f>
        <v>Unvollständig</v>
      </c>
      <c r="C8" s="197">
        <f>IF($A8="I.O.","",'Kennzahlenbogen_(KB)'!B26)</f>
        <v>3</v>
      </c>
      <c r="D8" s="338" t="str">
        <f>IF($A8="I.O.","",'Kennzahlenbogen_(KB)'!E26)</f>
        <v>Melanom: Therapieabweichung gegenüber Empfehlung Tumorkonferenz</v>
      </c>
      <c r="E8" s="345" t="str">
        <f>IF(AND('Kennzahlenbogen_(KB)'!L26="",$A8&lt;&gt;"I.O."),"-----",IF($A8="I.O.","",'Kennzahlenbogen_(KB)'!L26))</f>
        <v>≤ 3%</v>
      </c>
      <c r="F8" s="345" t="str">
        <f>IF($A8="I.O.","",'Kennzahlenbogen_(KB)'!M26)</f>
        <v>≤ 25%</v>
      </c>
      <c r="G8" s="345" t="str">
        <f>IF(AND('Kennzahlenbogen_(KB)'!O26="",$A8&lt;&gt;"I.O."),"-----",IF($A8="I.O.","",'Kennzahlenbogen_(KB)'!O26))</f>
        <v>-----</v>
      </c>
      <c r="H8" s="104" t="str">
        <f>IF($A8="I.O.","",IF('Kennzahlenbogen_(KB)'!Q26="","-----",'Kennzahlenbogen_(KB)'!Q26))</f>
        <v>-----</v>
      </c>
      <c r="I8" s="104">
        <f>IF($A8="I.O.","",IF('Kennzahlenbogen_(KB)'!Q27="","-----",'Kennzahlenbogen_(KB)'!Q27))</f>
        <v>0</v>
      </c>
      <c r="J8" s="339" t="str">
        <f>IF($A8="I.O.","",IF('Kennzahlenbogen_(KB)'!Q28="",0,'Kennzahlenbogen_(KB)'!Q28))</f>
        <v>n.d.</v>
      </c>
      <c r="K8" s="340" t="str">
        <f>IF($A8="I.O.","",'Kennzahlenbogen_(KB)'!R26)</f>
        <v>Unvollständig</v>
      </c>
      <c r="L8" s="335" t="str">
        <f>IF(AND('Kennzahlenbogen_(KB)'!S26="",$A8&lt;&gt;"I.O."),"-----",IF($A8="I.O.","",'Kennzahlenbogen_(KB)'!S26))</f>
        <v>-----</v>
      </c>
      <c r="M8" s="335" t="str">
        <f>IF(AND('Kennzahlenbogen_(KB)'!T26="",$A8&lt;&gt;"I.O."),"-----",IF($A8="I.O.","",'Kennzahlenbogen_(KB)'!T26))</f>
        <v>-----</v>
      </c>
      <c r="O8" s="189">
        <f t="array" aca="1" ref="O8" ca="1">IF(ROW()-ROW($D$2:$D$23)+1&gt;ROWS($C$2:$C$23)-COUNTBLANK($C$2:$C$23),"",INDIRECT(ADDRESS(SMALL((IF($C$2:$C$23&lt;&gt;"",ROW($C$2:$C$23),ROW()+ROWS($C$2:$C$23))),ROW()-ROW($D$2:$D$23)+1),COLUMN($C$2:$C$23),4)))</f>
        <v>3</v>
      </c>
      <c r="P8" s="479" t="str">
        <f t="array" aca="1" ref="P8" ca="1">IF(ROW()-ROW($E$2:$E$23)+1&gt;ROWS($D$2:$D$23)-COUNTBLANK($D$2:$D$23),"",INDIRECT(ADDRESS(SMALL((IF($D$2:$D$23&gt;"",ROW($D$2:$D$23),ROW()+ROWS($D$2:$D$23))),ROW()-ROW($E$2:$E$23)+1),COLUMN($D$2:$D$23),4)))</f>
        <v>Melanom: Therapieabweichung gegenüber Empfehlung Tumorkonferenz</v>
      </c>
      <c r="Q8" s="345" t="str">
        <f t="array" aca="1" ref="Q8" ca="1">IF(ROW()-ROW($F$2:$F$23)+1&gt;ROWS($E$2:$E$23)-COUNTBLANK($E$2:$E$23),"",INDIRECT(ADDRESS(SMALL((IF($E$2:$E$23&gt;"",ROW($E$2:$E$23),ROW()+ROWS($E$2:$E$23))),ROW()-ROW($F$2:$F$23)+1),COLUMN($E$2:$E$23),4)))</f>
        <v>≤ 3%</v>
      </c>
      <c r="R8" s="345" t="str">
        <f t="array" aca="1" ref="R8" ca="1">IF(ROW()-ROW($G$2:$G$23)+1&gt;ROWS($F$2:$F$23)-COUNTBLANK($F$2:$F$23),"",INDIRECT(ADDRESS(SMALL((IF($F$2:$F$23&gt;"",ROW($F$2:$F$23),ROW()+ROWS($F$2:$F$23))),ROW()-ROW($G$2:$G$23)+1),COLUMN($F$2:$F$23),4)))</f>
        <v>≤ 25%</v>
      </c>
      <c r="S8" s="345" t="str">
        <f t="array" aca="1" ref="S8" ca="1">IF(ROW()-ROW($H$2:$H$23)+1&gt;ROWS($G$2:$G$23)-COUNTBLANK($G$2:$G$23),"",INDIRECT(ADDRESS(SMALL((IF($G$2:$G$23&lt;&gt;"",ROW($G$2:$G$23),ROW()+ROWS($G$2:$G$23))),ROW()-ROW($H$2:$H$23)+1),COLUMN($G$2:$G$23),4)))</f>
        <v>-----</v>
      </c>
      <c r="T8" s="189" t="str">
        <f t="array" aca="1" ref="T8" ca="1">IF(ROW()-ROW($I$2:$I$23)+1&gt;ROWS($H$2:$H$23)-COUNTBLANK($H$2:$H$23),"",INDIRECT(ADDRESS(SMALL((IF($H$2:$H$23&lt;&gt;"",ROW($H$2:$H$23),ROW()+ROWS($H$2:$H$23))),ROW()-ROW($I$2:$I$23)+1),COLUMN($H$2:$H$23),4)))</f>
        <v>-----</v>
      </c>
      <c r="U8" s="189">
        <f t="array" aca="1" ref="U8" ca="1">IF(ROW()-ROW($J$2:$J$23)+1&gt;ROWS($I$2:$I$23)-COUNTBLANK($I$2:$I$23),"",INDIRECT(ADDRESS(SMALL((IF($I$2:$I$23&lt;&gt;"",ROW($I$2:$I$23),ROW()+ROWS($I$2:$I$23))),ROW()-ROW($J$2:$J$23)+1),COLUMN($I$2:$I$23),4)))</f>
        <v>0</v>
      </c>
      <c r="V8" s="480" t="str">
        <f t="array" aca="1" ref="V8" ca="1">IF(ROW()-ROW($K$2:$K$23)+1&gt;ROWS($J$2:$J$23)-COUNTBLANK($J$2:$J$23),"",INDIRECT(ADDRESS(SMALL((IF($J$2:$J$23&lt;&gt;"",ROW($J$2:$J$23),ROW()+ROWS($J$2:$J$23))),ROW()-ROW($K$2:$K$23)+1),COLUMN($J$2:$J$23),4)))</f>
        <v>n.d.</v>
      </c>
      <c r="W8" s="189" t="str">
        <f t="array" aca="1" ref="W8" ca="1">IF(ROW()-ROW($L$2:$L$23)+1&gt;ROWS($K$2:$K$23)-COUNTBLANK($K$2:$K$23),"",INDIRECT(ADDRESS(SMALL((IF($K$2:$K$23&lt;&gt;"",ROW($K$2:$K$23),ROW()+ROWS($K$2:$K$23))),ROW()-ROW($L$2:$L$23)+1),COLUMN($K$2:$K$23),4)))</f>
        <v>Unvollständig</v>
      </c>
      <c r="X8" s="481" t="str">
        <f t="array" aca="1" ref="X8" ca="1">IF(ROW()-ROW($M$2:$M$23)+1&gt;ROWS($L$2:$L$23)-COUNTBLANK($L$2:$L$23),"",INDIRECT(ADDRESS(SMALL((IF($L$2:$L$23&lt;&gt;"",ROW($L$2:$L$23),ROW()+ROWS($L$2:$L$23))),ROW()-ROW($M$2:$M$23)+1),COLUMN($L$2:$L$23),4)))</f>
        <v>-----</v>
      </c>
      <c r="Y8" s="481" t="str">
        <f t="array" aca="1" ref="Y8" ca="1">IF(ROW()-ROW($N$2:$N$23)+1&gt;ROWS($M$2:$M$23)-COUNTBLANK($M$2:$M$23),"",INDIRECT(ADDRESS(SMALL((IF($M$2:$M$23&lt;&gt;"",ROW($M$2:$M$23),ROW()+ROWS($M$2:$M$23))),ROW()-ROW($N$2:$N$23)+1),COLUMN($M$2:$M$23),4)))</f>
        <v>-----</v>
      </c>
    </row>
    <row r="9" spans="1:25" ht="62.1" customHeight="1">
      <c r="A9" s="326" t="str">
        <f>IF('Kennzahlenbogen_(KB)'!R29=0,"",'Kennzahlenbogen_(KB)'!R29)</f>
        <v>Unvollständig</v>
      </c>
      <c r="C9" s="197" t="str">
        <f>IF($A9="I.O.","",'Kennzahlenbogen_(KB)'!B29)</f>
        <v xml:space="preserve">4
</v>
      </c>
      <c r="D9" s="338" t="str">
        <f>IF($A9="I.O.","",'Kennzahlenbogen_(KB)'!E29)</f>
        <v>Psychoonkologisches Distress-Screening</v>
      </c>
      <c r="E9" s="345" t="str">
        <f>IF(AND('Kennzahlenbogen_(KB)'!L29="",$A9&lt;&gt;"I.O."),"-----",IF($A9="I.O.","",'Kennzahlenbogen_(KB)'!L29))</f>
        <v>-----</v>
      </c>
      <c r="F9" s="345" t="str">
        <f>IF($A9="I.O.","",'Kennzahlenbogen_(KB)'!M29)</f>
        <v>≥ 65%</v>
      </c>
      <c r="G9" s="345" t="str">
        <f>IF(AND('Kennzahlenbogen_(KB)'!O29="",$A9&lt;&gt;"I.O."),"-----",IF($A9="I.O.","",'Kennzahlenbogen_(KB)'!O29))</f>
        <v>-----</v>
      </c>
      <c r="H9" s="104" t="str">
        <f>IF($A9="I.O.","",IF('Kennzahlenbogen_(KB)'!Q29="","-----",'Kennzahlenbogen_(KB)'!Q29))</f>
        <v>-----</v>
      </c>
      <c r="I9" s="104">
        <f>IF($A9="I.O.","",IF('Kennzahlenbogen_(KB)'!Q30="","-----",'Kennzahlenbogen_(KB)'!Q30))</f>
        <v>0</v>
      </c>
      <c r="J9" s="339" t="str">
        <f>IF($A9="I.O.","",IF('Kennzahlenbogen_(KB)'!Q31="",0,'Kennzahlenbogen_(KB)'!Q31))</f>
        <v>n.d.</v>
      </c>
      <c r="K9" s="340" t="str">
        <f>IF($A9="I.O.","",'Kennzahlenbogen_(KB)'!R29)</f>
        <v>Unvollständig</v>
      </c>
      <c r="L9" s="335" t="str">
        <f>IF(AND('Kennzahlenbogen_(KB)'!S29="",$A9&lt;&gt;"I.O."),"-----",IF($A9="I.O.","",'Kennzahlenbogen_(KB)'!S29))</f>
        <v>-----</v>
      </c>
      <c r="M9" s="335" t="str">
        <f>IF(AND('Kennzahlenbogen_(KB)'!T29="",$A9&lt;&gt;"I.O."),"-----",IF($A9="I.O.","",'Kennzahlenbogen_(KB)'!T29))</f>
        <v>-----</v>
      </c>
      <c r="O9" s="189" t="str">
        <f t="array" aca="1" ref="O9" ca="1">IF(ROW()-ROW($D$2:$D$23)+1&gt;ROWS($C$2:$C$23)-COUNTBLANK($C$2:$C$23),"",INDIRECT(ADDRESS(SMALL((IF($C$2:$C$23&lt;&gt;"",ROW($C$2:$C$23),ROW()+ROWS($C$2:$C$23))),ROW()-ROW($D$2:$D$23)+1),COLUMN($C$2:$C$23),4)))</f>
        <v xml:space="preserve">4
</v>
      </c>
      <c r="P9" s="479" t="str">
        <f t="array" aca="1" ref="P9" ca="1">IF(ROW()-ROW($E$2:$E$23)+1&gt;ROWS($D$2:$D$23)-COUNTBLANK($D$2:$D$23),"",INDIRECT(ADDRESS(SMALL((IF($D$2:$D$23&gt;"",ROW($D$2:$D$23),ROW()+ROWS($D$2:$D$23))),ROW()-ROW($E$2:$E$23)+1),COLUMN($D$2:$D$23),4)))</f>
        <v>Psychoonkologisches Distress-Screening</v>
      </c>
      <c r="Q9" s="345" t="str">
        <f t="array" aca="1" ref="Q9" ca="1">IF(ROW()-ROW($F$2:$F$23)+1&gt;ROWS($E$2:$E$23)-COUNTBLANK($E$2:$E$23),"",INDIRECT(ADDRESS(SMALL((IF($E$2:$E$23&gt;"",ROW($E$2:$E$23),ROW()+ROWS($E$2:$E$23))),ROW()-ROW($F$2:$F$23)+1),COLUMN($E$2:$E$23),4)))</f>
        <v>-----</v>
      </c>
      <c r="R9" s="345" t="str">
        <f t="array" aca="1" ref="R9" ca="1">IF(ROW()-ROW($G$2:$G$23)+1&gt;ROWS($F$2:$F$23)-COUNTBLANK($F$2:$F$23),"",INDIRECT(ADDRESS(SMALL((IF($F$2:$F$23&gt;"",ROW($F$2:$F$23),ROW()+ROWS($F$2:$F$23))),ROW()-ROW($G$2:$G$23)+1),COLUMN($F$2:$F$23),4)))</f>
        <v>≥ 65%</v>
      </c>
      <c r="S9" s="345" t="str">
        <f t="array" aca="1" ref="S9" ca="1">IF(ROW()-ROW($H$2:$H$23)+1&gt;ROWS($G$2:$G$23)-COUNTBLANK($G$2:$G$23),"",INDIRECT(ADDRESS(SMALL((IF($G$2:$G$23&lt;&gt;"",ROW($G$2:$G$23),ROW()+ROWS($G$2:$G$23))),ROW()-ROW($H$2:$H$23)+1),COLUMN($G$2:$G$23),4)))</f>
        <v>-----</v>
      </c>
      <c r="T9" s="189" t="str">
        <f t="array" aca="1" ref="T9" ca="1">IF(ROW()-ROW($I$2:$I$23)+1&gt;ROWS($H$2:$H$23)-COUNTBLANK($H$2:$H$23),"",INDIRECT(ADDRESS(SMALL((IF($H$2:$H$23&lt;&gt;"",ROW($H$2:$H$23),ROW()+ROWS($H$2:$H$23))),ROW()-ROW($I$2:$I$23)+1),COLUMN($H$2:$H$23),4)))</f>
        <v>-----</v>
      </c>
      <c r="U9" s="189">
        <f t="array" aca="1" ref="U9" ca="1">IF(ROW()-ROW($J$2:$J$23)+1&gt;ROWS($I$2:$I$23)-COUNTBLANK($I$2:$I$23),"",INDIRECT(ADDRESS(SMALL((IF($I$2:$I$23&lt;&gt;"",ROW($I$2:$I$23),ROW()+ROWS($I$2:$I$23))),ROW()-ROW($J$2:$J$23)+1),COLUMN($I$2:$I$23),4)))</f>
        <v>0</v>
      </c>
      <c r="V9" s="480" t="str">
        <f t="array" aca="1" ref="V9" ca="1">IF(ROW()-ROW($K$2:$K$23)+1&gt;ROWS($J$2:$J$23)-COUNTBLANK($J$2:$J$23),"",INDIRECT(ADDRESS(SMALL((IF($J$2:$J$23&lt;&gt;"",ROW($J$2:$J$23),ROW()+ROWS($J$2:$J$23))),ROW()-ROW($K$2:$K$23)+1),COLUMN($J$2:$J$23),4)))</f>
        <v>n.d.</v>
      </c>
      <c r="W9" s="189" t="str">
        <f t="array" aca="1" ref="W9" ca="1">IF(ROW()-ROW($L$2:$L$23)+1&gt;ROWS($K$2:$K$23)-COUNTBLANK($K$2:$K$23),"",INDIRECT(ADDRESS(SMALL((IF($K$2:$K$23&lt;&gt;"",ROW($K$2:$K$23),ROW()+ROWS($K$2:$K$23))),ROW()-ROW($L$2:$L$23)+1),COLUMN($K$2:$K$23),4)))</f>
        <v>Unvollständig</v>
      </c>
      <c r="X9" s="481" t="str">
        <f t="array" aca="1" ref="X9" ca="1">IF(ROW()-ROW($M$2:$M$23)+1&gt;ROWS($L$2:$L$23)-COUNTBLANK($L$2:$L$23),"",INDIRECT(ADDRESS(SMALL((IF($L$2:$L$23&lt;&gt;"",ROW($L$2:$L$23),ROW()+ROWS($L$2:$L$23))),ROW()-ROW($M$2:$M$23)+1),COLUMN($L$2:$L$23),4)))</f>
        <v>-----</v>
      </c>
      <c r="Y9" s="481" t="str">
        <f t="array" aca="1" ref="Y9" ca="1">IF(ROW()-ROW($N$2:$N$23)+1&gt;ROWS($M$2:$M$23)-COUNTBLANK($M$2:$M$23),"",INDIRECT(ADDRESS(SMALL((IF($M$2:$M$23&lt;&gt;"",ROW($M$2:$M$23),ROW()+ROWS($M$2:$M$23))),ROW()-ROW($N$2:$N$23)+1),COLUMN($M$2:$M$23),4)))</f>
        <v>-----</v>
      </c>
    </row>
    <row r="10" spans="1:25" ht="62.1" customHeight="1">
      <c r="A10" s="326" t="str">
        <f>IF('Kennzahlenbogen_(KB)'!R32=0,"",'Kennzahlenbogen_(KB)'!R32)</f>
        <v>Unvollständig</v>
      </c>
      <c r="C10" s="197">
        <f>IF($A10="I.O.","",'Kennzahlenbogen_(KB)'!B32)</f>
        <v>5</v>
      </c>
      <c r="D10" s="338" t="str">
        <f>IF($A10="I.O.","",'Kennzahlenbogen_(KB)'!E32)</f>
        <v>Melanom: 
Beratung Sozialdienst</v>
      </c>
      <c r="E10" s="345" t="str">
        <f>IF(AND('Kennzahlenbogen_(KB)'!L32="",$A10&lt;&gt;"I.O."),"-----",IF($A10="I.O.","",'Kennzahlenbogen_(KB)'!L32))</f>
        <v>&lt; 15%</v>
      </c>
      <c r="F10" s="345" t="str">
        <f>IF($A10="I.O.","",'Kennzahlenbogen_(KB)'!M32)</f>
        <v>Derzeit keine Vorgaben</v>
      </c>
      <c r="G10" s="345" t="str">
        <f>IF(AND('Kennzahlenbogen_(KB)'!O32="",$A10&lt;&gt;"I.O."),"-----",IF($A10="I.O.","",'Kennzahlenbogen_(KB)'!O32))</f>
        <v>-----</v>
      </c>
      <c r="H10" s="104" t="str">
        <f>IF($A10="I.O.","",IF('Kennzahlenbogen_(KB)'!Q32="","-----",'Kennzahlenbogen_(KB)'!Q32))</f>
        <v>-----</v>
      </c>
      <c r="I10" s="104">
        <f>IF($A10="I.O.","",IF('Kennzahlenbogen_(KB)'!Q33="","-----",'Kennzahlenbogen_(KB)'!Q33))</f>
        <v>0</v>
      </c>
      <c r="J10" s="339" t="str">
        <f>IF($A10="I.O.","",IF('Kennzahlenbogen_(KB)'!Q34="",0,'Kennzahlenbogen_(KB)'!Q34))</f>
        <v>n.d.</v>
      </c>
      <c r="K10" s="340" t="str">
        <f>IF($A10="I.O.","",'Kennzahlenbogen_(KB)'!R32)</f>
        <v>Unvollständig</v>
      </c>
      <c r="L10" s="335" t="str">
        <f>IF(AND('Kennzahlenbogen_(KB)'!S32="",$A10&lt;&gt;"I.O."),"-----",IF($A10="I.O.","",'Kennzahlenbogen_(KB)'!S32))</f>
        <v>-----</v>
      </c>
      <c r="M10" s="335" t="str">
        <f>IF(AND('Kennzahlenbogen_(KB)'!T32="",$A10&lt;&gt;"I.O."),"-----",IF($A10="I.O.","",'Kennzahlenbogen_(KB)'!T32))</f>
        <v>-----</v>
      </c>
      <c r="O10" s="189">
        <f t="array" aca="1" ref="O10" ca="1">IF(ROW()-ROW($D$2:$D$23)+1&gt;ROWS($C$2:$C$23)-COUNTBLANK($C$2:$C$23),"",INDIRECT(ADDRESS(SMALL((IF($C$2:$C$23&lt;&gt;"",ROW($C$2:$C$23),ROW()+ROWS($C$2:$C$23))),ROW()-ROW($D$2:$D$23)+1),COLUMN($C$2:$C$23),4)))</f>
        <v>5</v>
      </c>
      <c r="P10" s="479" t="str">
        <f t="array" aca="1" ref="P10" ca="1">IF(ROW()-ROW($E$2:$E$23)+1&gt;ROWS($D$2:$D$23)-COUNTBLANK($D$2:$D$23),"",INDIRECT(ADDRESS(SMALL((IF($D$2:$D$23&gt;"",ROW($D$2:$D$23),ROW()+ROWS($D$2:$D$23))),ROW()-ROW($E$2:$E$23)+1),COLUMN($D$2:$D$23),4)))</f>
        <v>Melanom: 
Beratung Sozialdienst</v>
      </c>
      <c r="Q10" s="345" t="str">
        <f t="array" aca="1" ref="Q10" ca="1">IF(ROW()-ROW($F$2:$F$23)+1&gt;ROWS($E$2:$E$23)-COUNTBLANK($E$2:$E$23),"",INDIRECT(ADDRESS(SMALL((IF($E$2:$E$23&gt;"",ROW($E$2:$E$23),ROW()+ROWS($E$2:$E$23))),ROW()-ROW($F$2:$F$23)+1),COLUMN($E$2:$E$23),4)))</f>
        <v>&lt; 15%</v>
      </c>
      <c r="R10" s="345" t="str">
        <f t="array" aca="1" ref="R10" ca="1">IF(ROW()-ROW($G$2:$G$23)+1&gt;ROWS($F$2:$F$23)-COUNTBLANK($F$2:$F$23),"",INDIRECT(ADDRESS(SMALL((IF($F$2:$F$23&gt;"",ROW($F$2:$F$23),ROW()+ROWS($F$2:$F$23))),ROW()-ROW($G$2:$G$23)+1),COLUMN($F$2:$F$23),4)))</f>
        <v>Derzeit keine Vorgaben</v>
      </c>
      <c r="S10" s="345" t="str">
        <f t="array" aca="1" ref="S10" ca="1">IF(ROW()-ROW($H$2:$H$23)+1&gt;ROWS($G$2:$G$23)-COUNTBLANK($G$2:$G$23),"",INDIRECT(ADDRESS(SMALL((IF($G$2:$G$23&lt;&gt;"",ROW($G$2:$G$23),ROW()+ROWS($G$2:$G$23))),ROW()-ROW($H$2:$H$23)+1),COLUMN($G$2:$G$23),4)))</f>
        <v>-----</v>
      </c>
      <c r="T10" s="189" t="str">
        <f t="array" aca="1" ref="T10" ca="1">IF(ROW()-ROW($I$2:$I$23)+1&gt;ROWS($H$2:$H$23)-COUNTBLANK($H$2:$H$23),"",INDIRECT(ADDRESS(SMALL((IF($H$2:$H$23&lt;&gt;"",ROW($H$2:$H$23),ROW()+ROWS($H$2:$H$23))),ROW()-ROW($I$2:$I$23)+1),COLUMN($H$2:$H$23),4)))</f>
        <v>-----</v>
      </c>
      <c r="U10" s="189">
        <f t="array" aca="1" ref="U10" ca="1">IF(ROW()-ROW($J$2:$J$23)+1&gt;ROWS($I$2:$I$23)-COUNTBLANK($I$2:$I$23),"",INDIRECT(ADDRESS(SMALL((IF($I$2:$I$23&lt;&gt;"",ROW($I$2:$I$23),ROW()+ROWS($I$2:$I$23))),ROW()-ROW($J$2:$J$23)+1),COLUMN($I$2:$I$23),4)))</f>
        <v>0</v>
      </c>
      <c r="V10" s="480" t="str">
        <f t="array" aca="1" ref="V10" ca="1">IF(ROW()-ROW($K$2:$K$23)+1&gt;ROWS($J$2:$J$23)-COUNTBLANK($J$2:$J$23),"",INDIRECT(ADDRESS(SMALL((IF($J$2:$J$23&lt;&gt;"",ROW($J$2:$J$23),ROW()+ROWS($J$2:$J$23))),ROW()-ROW($K$2:$K$23)+1),COLUMN($J$2:$J$23),4)))</f>
        <v>n.d.</v>
      </c>
      <c r="W10" s="189" t="str">
        <f t="array" aca="1" ref="W10" ca="1">IF(ROW()-ROW($L$2:$L$23)+1&gt;ROWS($K$2:$K$23)-COUNTBLANK($K$2:$K$23),"",INDIRECT(ADDRESS(SMALL((IF($K$2:$K$23&lt;&gt;"",ROW($K$2:$K$23),ROW()+ROWS($K$2:$K$23))),ROW()-ROW($L$2:$L$23)+1),COLUMN($K$2:$K$23),4)))</f>
        <v>Unvollständig</v>
      </c>
      <c r="X10" s="481" t="str">
        <f t="array" aca="1" ref="X10" ca="1">IF(ROW()-ROW($M$2:$M$23)+1&gt;ROWS($L$2:$L$23)-COUNTBLANK($L$2:$L$23),"",INDIRECT(ADDRESS(SMALL((IF($L$2:$L$23&lt;&gt;"",ROW($L$2:$L$23),ROW()+ROWS($L$2:$L$23))),ROW()-ROW($M$2:$M$23)+1),COLUMN($L$2:$L$23),4)))</f>
        <v>-----</v>
      </c>
      <c r="Y10" s="481" t="str">
        <f t="array" aca="1" ref="Y10" ca="1">IF(ROW()-ROW($N$2:$N$23)+1&gt;ROWS($M$2:$M$23)-COUNTBLANK($M$2:$M$23),"",INDIRECT(ADDRESS(SMALL((IF($M$2:$M$23&lt;&gt;"",ROW($M$2:$M$23),ROW()+ROWS($M$2:$M$23))),ROW()-ROW($N$2:$N$23)+1),COLUMN($M$2:$M$23),4)))</f>
        <v>-----</v>
      </c>
    </row>
    <row r="11" spans="1:25" ht="62.1" customHeight="1">
      <c r="A11" s="326" t="str">
        <f>IF('Kennzahlenbogen_(KB)'!R35=0,"",'Kennzahlenbogen_(KB)'!R35)</f>
        <v>Unvollständig</v>
      </c>
      <c r="C11" s="197">
        <f>IF($A11="I.O.","",'Kennzahlenbogen_(KB)'!B35)</f>
        <v>6</v>
      </c>
      <c r="D11" s="338" t="str">
        <f>IF($A11="I.O.","",'Kennzahlenbogen_(KB)'!E35)</f>
        <v>Melanom:
Anteil Studienpat.</v>
      </c>
      <c r="E11" s="345" t="str">
        <f>IF(AND('Kennzahlenbogen_(KB)'!L35="",$A11&lt;&gt;"I.O."),"-----",IF($A11="I.O.","",'Kennzahlenbogen_(KB)'!L35))</f>
        <v>-----</v>
      </c>
      <c r="F11" s="345" t="str">
        <f>IF($A11="I.O.","",'Kennzahlenbogen_(KB)'!M35)</f>
        <v>≥ 5%</v>
      </c>
      <c r="G11" s="345" t="str">
        <f>IF(AND('Kennzahlenbogen_(KB)'!O35="",$A11&lt;&gt;"I.O."),"-----",IF($A11="I.O.","",'Kennzahlenbogen_(KB)'!O35))</f>
        <v>-----</v>
      </c>
      <c r="H11" s="104">
        <f>IF($A11="I.O.","",IF('Kennzahlenbogen_(KB)'!Q35="","-----",'Kennzahlenbogen_(KB)'!Q35))</f>
        <v>0</v>
      </c>
      <c r="I11" s="104" t="str">
        <f>IF($A11="I.O.","",IF('Kennzahlenbogen_(KB)'!Q36="","-----",'Kennzahlenbogen_(KB)'!Q36))</f>
        <v>-----</v>
      </c>
      <c r="J11" s="339" t="str">
        <f>IF($A11="I.O.","",IF('Kennzahlenbogen_(KB)'!Q37="",0,'Kennzahlenbogen_(KB)'!Q37))</f>
        <v>n.d.</v>
      </c>
      <c r="K11" s="340" t="str">
        <f>IF($A11="I.O.","",'Kennzahlenbogen_(KB)'!R35)</f>
        <v>Unvollständig</v>
      </c>
      <c r="L11" s="335" t="str">
        <f>IF(AND('Kennzahlenbogen_(KB)'!S35="",$A11&lt;&gt;"I.O."),"-----",IF($A11="I.O.","",'Kennzahlenbogen_(KB)'!S35))</f>
        <v>-----</v>
      </c>
      <c r="M11" s="335" t="str">
        <f>IF(AND('Kennzahlenbogen_(KB)'!T35="",$A11&lt;&gt;"I.O."),"-----",IF($A11="I.O.","",'Kennzahlenbogen_(KB)'!T35))</f>
        <v>-----</v>
      </c>
      <c r="O11" s="189">
        <f t="array" aca="1" ref="O11" ca="1">IF(ROW()-ROW($D$2:$D$23)+1&gt;ROWS($C$2:$C$23)-COUNTBLANK($C$2:$C$23),"",INDIRECT(ADDRESS(SMALL((IF($C$2:$C$23&lt;&gt;"",ROW($C$2:$C$23),ROW()+ROWS($C$2:$C$23))),ROW()-ROW($D$2:$D$23)+1),COLUMN($C$2:$C$23),4)))</f>
        <v>6</v>
      </c>
      <c r="P11" s="479" t="str">
        <f t="array" aca="1" ref="P11" ca="1">IF(ROW()-ROW($E$2:$E$23)+1&gt;ROWS($D$2:$D$23)-COUNTBLANK($D$2:$D$23),"",INDIRECT(ADDRESS(SMALL((IF($D$2:$D$23&gt;"",ROW($D$2:$D$23),ROW()+ROWS($D$2:$D$23))),ROW()-ROW($E$2:$E$23)+1),COLUMN($D$2:$D$23),4)))</f>
        <v>Melanom:
Anteil Studienpat.</v>
      </c>
      <c r="Q11" s="345" t="str">
        <f t="array" aca="1" ref="Q11" ca="1">IF(ROW()-ROW($F$2:$F$23)+1&gt;ROWS($E$2:$E$23)-COUNTBLANK($E$2:$E$23),"",INDIRECT(ADDRESS(SMALL((IF($E$2:$E$23&gt;"",ROW($E$2:$E$23),ROW()+ROWS($E$2:$E$23))),ROW()-ROW($F$2:$F$23)+1),COLUMN($E$2:$E$23),4)))</f>
        <v>-----</v>
      </c>
      <c r="R11" s="345" t="str">
        <f t="array" aca="1" ref="R11" ca="1">IF(ROW()-ROW($G$2:$G$23)+1&gt;ROWS($F$2:$F$23)-COUNTBLANK($F$2:$F$23),"",INDIRECT(ADDRESS(SMALL((IF($F$2:$F$23&gt;"",ROW($F$2:$F$23),ROW()+ROWS($F$2:$F$23))),ROW()-ROW($G$2:$G$23)+1),COLUMN($F$2:$F$23),4)))</f>
        <v>≥ 5%</v>
      </c>
      <c r="S11" s="345" t="str">
        <f t="array" aca="1" ref="S11" ca="1">IF(ROW()-ROW($H$2:$H$23)+1&gt;ROWS($G$2:$G$23)-COUNTBLANK($G$2:$G$23),"",INDIRECT(ADDRESS(SMALL((IF($G$2:$G$23&lt;&gt;"",ROW($G$2:$G$23),ROW()+ROWS($G$2:$G$23))),ROW()-ROW($H$2:$H$23)+1),COLUMN($G$2:$G$23),4)))</f>
        <v>-----</v>
      </c>
      <c r="T11" s="189">
        <f t="array" aca="1" ref="T11" ca="1">IF(ROW()-ROW($I$2:$I$23)+1&gt;ROWS($H$2:$H$23)-COUNTBLANK($H$2:$H$23),"",INDIRECT(ADDRESS(SMALL((IF($H$2:$H$23&lt;&gt;"",ROW($H$2:$H$23),ROW()+ROWS($H$2:$H$23))),ROW()-ROW($I$2:$I$23)+1),COLUMN($H$2:$H$23),4)))</f>
        <v>0</v>
      </c>
      <c r="U11" s="189" t="str">
        <f t="array" aca="1" ref="U11" ca="1">IF(ROW()-ROW($J$2:$J$23)+1&gt;ROWS($I$2:$I$23)-COUNTBLANK($I$2:$I$23),"",INDIRECT(ADDRESS(SMALL((IF($I$2:$I$23&lt;&gt;"",ROW($I$2:$I$23),ROW()+ROWS($I$2:$I$23))),ROW()-ROW($J$2:$J$23)+1),COLUMN($I$2:$I$23),4)))</f>
        <v>-----</v>
      </c>
      <c r="V11" s="480" t="str">
        <f t="array" aca="1" ref="V11" ca="1">IF(ROW()-ROW($K$2:$K$23)+1&gt;ROWS($J$2:$J$23)-COUNTBLANK($J$2:$J$23),"",INDIRECT(ADDRESS(SMALL((IF($J$2:$J$23&lt;&gt;"",ROW($J$2:$J$23),ROW()+ROWS($J$2:$J$23))),ROW()-ROW($K$2:$K$23)+1),COLUMN($J$2:$J$23),4)))</f>
        <v>n.d.</v>
      </c>
      <c r="W11" s="189" t="str">
        <f t="array" aca="1" ref="W11" ca="1">IF(ROW()-ROW($L$2:$L$23)+1&gt;ROWS($K$2:$K$23)-COUNTBLANK($K$2:$K$23),"",INDIRECT(ADDRESS(SMALL((IF($K$2:$K$23&lt;&gt;"",ROW($K$2:$K$23),ROW()+ROWS($K$2:$K$23))),ROW()-ROW($L$2:$L$23)+1),COLUMN($K$2:$K$23),4)))</f>
        <v>Unvollständig</v>
      </c>
      <c r="X11" s="481" t="str">
        <f t="array" aca="1" ref="X11" ca="1">IF(ROW()-ROW($M$2:$M$23)+1&gt;ROWS($L$2:$L$23)-COUNTBLANK($L$2:$L$23),"",INDIRECT(ADDRESS(SMALL((IF($L$2:$L$23&lt;&gt;"",ROW($L$2:$L$23),ROW()+ROWS($L$2:$L$23))),ROW()-ROW($M$2:$M$23)+1),COLUMN($L$2:$L$23),4)))</f>
        <v>-----</v>
      </c>
      <c r="Y11" s="481" t="str">
        <f t="array" aca="1" ref="Y11" ca="1">IF(ROW()-ROW($N$2:$N$23)+1&gt;ROWS($M$2:$M$23)-COUNTBLANK($M$2:$M$23),"",INDIRECT(ADDRESS(SMALL((IF($M$2:$M$23&lt;&gt;"",ROW($M$2:$M$23),ROW()+ROWS($M$2:$M$23))),ROW()-ROW($N$2:$N$23)+1),COLUMN($M$2:$M$23),4)))</f>
        <v>-----</v>
      </c>
    </row>
    <row r="12" spans="1:25" ht="62.1" customHeight="1">
      <c r="A12" s="326" t="str">
        <f>IF('Kennzahlenbogen_(KB)'!R38=0,"",'Kennzahlenbogen_(KB)'!R38)</f>
        <v>Unvollständig</v>
      </c>
      <c r="C12" s="197">
        <f>IF($A12="I.O.","",'Kennzahlenbogen_(KB)'!B38)</f>
        <v>7</v>
      </c>
      <c r="D12" s="338" t="str">
        <f>IF($A12="I.O.","",'Kennzahlenbogen_(KB)'!E38)</f>
        <v xml:space="preserve">Sentinel Node-Biopsie </v>
      </c>
      <c r="E12" s="345" t="str">
        <f>IF(AND('Kennzahlenbogen_(KB)'!L38="",$A12&lt;&gt;"I.O."),"-----",IF($A12="I.O.","",'Kennzahlenbogen_(KB)'!L38))</f>
        <v>-----</v>
      </c>
      <c r="F12" s="345" t="str">
        <f>IF($A12="I.O.","",'Kennzahlenbogen_(KB)'!M38)</f>
        <v>≥ 90%</v>
      </c>
      <c r="G12" s="345" t="str">
        <f>IF(AND('Kennzahlenbogen_(KB)'!O38="",$A12&lt;&gt;"I.O."),"-----",IF($A12="I.O.","",'Kennzahlenbogen_(KB)'!O38))</f>
        <v>-----</v>
      </c>
      <c r="H12" s="104" t="str">
        <f>IF($A12="I.O.","",IF('Kennzahlenbogen_(KB)'!Q38="","-----",'Kennzahlenbogen_(KB)'!Q38))</f>
        <v>-----</v>
      </c>
      <c r="I12" s="104" t="str">
        <f>IF($A12="I.O.","",IF('Kennzahlenbogen_(KB)'!Q39="","-----",'Kennzahlenbogen_(KB)'!Q39))</f>
        <v>-----</v>
      </c>
      <c r="J12" s="339" t="str">
        <f>IF($A12="I.O.","",IF('Kennzahlenbogen_(KB)'!Q40="",0,'Kennzahlenbogen_(KB)'!Q40))</f>
        <v>n.d.</v>
      </c>
      <c r="K12" s="340" t="str">
        <f>IF($A12="I.O.","",'Kennzahlenbogen_(KB)'!R38)</f>
        <v>Unvollständig</v>
      </c>
      <c r="L12" s="335" t="str">
        <f>IF(AND('Kennzahlenbogen_(KB)'!S38="",$A12&lt;&gt;"I.O."),"-----",IF($A12="I.O.","",'Kennzahlenbogen_(KB)'!S38))</f>
        <v>-----</v>
      </c>
      <c r="M12" s="335" t="str">
        <f>IF(AND('Kennzahlenbogen_(KB)'!T38="",$A12&lt;&gt;"I.O."),"-----",IF($A12="I.O.","",'Kennzahlenbogen_(KB)'!T38))</f>
        <v>-----</v>
      </c>
      <c r="O12" s="189">
        <f t="array" aca="1" ref="O12" ca="1">IF(ROW()-ROW($D$2:$D$23)+1&gt;ROWS($C$2:$C$23)-COUNTBLANK($C$2:$C$23),"",INDIRECT(ADDRESS(SMALL((IF($C$2:$C$23&lt;&gt;"",ROW($C$2:$C$23),ROW()+ROWS($C$2:$C$23))),ROW()-ROW($D$2:$D$23)+1),COLUMN($C$2:$C$23),4)))</f>
        <v>7</v>
      </c>
      <c r="P12" s="479" t="str">
        <f t="array" aca="1" ref="P12" ca="1">IF(ROW()-ROW($E$2:$E$23)+1&gt;ROWS($D$2:$D$23)-COUNTBLANK($D$2:$D$23),"",INDIRECT(ADDRESS(SMALL((IF($D$2:$D$23&gt;"",ROW($D$2:$D$23),ROW()+ROWS($D$2:$D$23))),ROW()-ROW($E$2:$E$23)+1),COLUMN($D$2:$D$23),4)))</f>
        <v xml:space="preserve">Sentinel Node-Biopsie </v>
      </c>
      <c r="Q12" s="345" t="str">
        <f t="array" aca="1" ref="Q12" ca="1">IF(ROW()-ROW($F$2:$F$23)+1&gt;ROWS($E$2:$E$23)-COUNTBLANK($E$2:$E$23),"",INDIRECT(ADDRESS(SMALL((IF($E$2:$E$23&gt;"",ROW($E$2:$E$23),ROW()+ROWS($E$2:$E$23))),ROW()-ROW($F$2:$F$23)+1),COLUMN($E$2:$E$23),4)))</f>
        <v>-----</v>
      </c>
      <c r="R12" s="345" t="str">
        <f t="array" aca="1" ref="R12" ca="1">IF(ROW()-ROW($G$2:$G$23)+1&gt;ROWS($F$2:$F$23)-COUNTBLANK($F$2:$F$23),"",INDIRECT(ADDRESS(SMALL((IF($F$2:$F$23&gt;"",ROW($F$2:$F$23),ROW()+ROWS($F$2:$F$23))),ROW()-ROW($G$2:$G$23)+1),COLUMN($F$2:$F$23),4)))</f>
        <v>≥ 90%</v>
      </c>
      <c r="S12" s="345" t="str">
        <f t="array" aca="1" ref="S12" ca="1">IF(ROW()-ROW($H$2:$H$23)+1&gt;ROWS($G$2:$G$23)-COUNTBLANK($G$2:$G$23),"",INDIRECT(ADDRESS(SMALL((IF($G$2:$G$23&lt;&gt;"",ROW($G$2:$G$23),ROW()+ROWS($G$2:$G$23))),ROW()-ROW($H$2:$H$23)+1),COLUMN($G$2:$G$23),4)))</f>
        <v>-----</v>
      </c>
      <c r="T12" s="189" t="str">
        <f t="array" aca="1" ref="T12" ca="1">IF(ROW()-ROW($I$2:$I$23)+1&gt;ROWS($H$2:$H$23)-COUNTBLANK($H$2:$H$23),"",INDIRECT(ADDRESS(SMALL((IF($H$2:$H$23&lt;&gt;"",ROW($H$2:$H$23),ROW()+ROWS($H$2:$H$23))),ROW()-ROW($I$2:$I$23)+1),COLUMN($H$2:$H$23),4)))</f>
        <v>-----</v>
      </c>
      <c r="U12" s="189" t="str">
        <f t="array" aca="1" ref="U12" ca="1">IF(ROW()-ROW($J$2:$J$23)+1&gt;ROWS($I$2:$I$23)-COUNTBLANK($I$2:$I$23),"",INDIRECT(ADDRESS(SMALL((IF($I$2:$I$23&lt;&gt;"",ROW($I$2:$I$23),ROW()+ROWS($I$2:$I$23))),ROW()-ROW($J$2:$J$23)+1),COLUMN($I$2:$I$23),4)))</f>
        <v>-----</v>
      </c>
      <c r="V12" s="480" t="str">
        <f t="array" aca="1" ref="V12" ca="1">IF(ROW()-ROW($K$2:$K$23)+1&gt;ROWS($J$2:$J$23)-COUNTBLANK($J$2:$J$23),"",INDIRECT(ADDRESS(SMALL((IF($J$2:$J$23&lt;&gt;"",ROW($J$2:$J$23),ROW()+ROWS($J$2:$J$23))),ROW()-ROW($K$2:$K$23)+1),COLUMN($J$2:$J$23),4)))</f>
        <v>n.d.</v>
      </c>
      <c r="W12" s="189" t="str">
        <f t="array" aca="1" ref="W12" ca="1">IF(ROW()-ROW($L$2:$L$23)+1&gt;ROWS($K$2:$K$23)-COUNTBLANK($K$2:$K$23),"",INDIRECT(ADDRESS(SMALL((IF($K$2:$K$23&lt;&gt;"",ROW($K$2:$K$23),ROW()+ROWS($K$2:$K$23))),ROW()-ROW($L$2:$L$23)+1),COLUMN($K$2:$K$23),4)))</f>
        <v>Unvollständig</v>
      </c>
      <c r="X12" s="481" t="str">
        <f t="array" aca="1" ref="X12" ca="1">IF(ROW()-ROW($M$2:$M$23)+1&gt;ROWS($L$2:$L$23)-COUNTBLANK($L$2:$L$23),"",INDIRECT(ADDRESS(SMALL((IF($L$2:$L$23&lt;&gt;"",ROW($L$2:$L$23),ROW()+ROWS($L$2:$L$23))),ROW()-ROW($M$2:$M$23)+1),COLUMN($L$2:$L$23),4)))</f>
        <v>-----</v>
      </c>
      <c r="Y12" s="481" t="str">
        <f t="array" aca="1" ref="Y12" ca="1">IF(ROW()-ROW($N$2:$N$23)+1&gt;ROWS($M$2:$M$23)-COUNTBLANK($M$2:$M$23),"",INDIRECT(ADDRESS(SMALL((IF($M$2:$M$23&lt;&gt;"",ROW($M$2:$M$23),ROW()+ROWS($M$2:$M$23))),ROW()-ROW($N$2:$N$23)+1),COLUMN($M$2:$M$23),4)))</f>
        <v>-----</v>
      </c>
    </row>
    <row r="13" spans="1:25" ht="94.5" customHeight="1">
      <c r="A13" s="326" t="str">
        <f>IF('Kennzahlenbogen_(KB)'!R41=0,"",'Kennzahlenbogen_(KB)'!R41)</f>
        <v>Unvollständig</v>
      </c>
      <c r="C13" s="197">
        <f>IF($A13="I.O.","",'Kennzahlenbogen_(KB)'!B41)</f>
        <v>8</v>
      </c>
      <c r="D13" s="338" t="str">
        <f>IF($A13="I.O.","",'Kennzahlenbogen_(KB)'!E41)</f>
        <v>Operative Eingriffe mit LL-definiertem Sicherheitsabstand  
(= Maligne Melanome, Merkelzellkarzinome, Sarkome und andere seltene, maligne Hauttumoren)</v>
      </c>
      <c r="E13" s="345" t="str">
        <f>IF(AND('Kennzahlenbogen_(KB)'!L41="",$A13&lt;&gt;"I.O."),"-----",IF($A13="I.O.","",'Kennzahlenbogen_(KB)'!L41))</f>
        <v>-----</v>
      </c>
      <c r="F13" s="345" t="str">
        <f>IF($A13="I.O.","",'Kennzahlenbogen_(KB)'!M41)</f>
        <v xml:space="preserve">≥ 30 </v>
      </c>
      <c r="G13" s="345" t="str">
        <f>IF(AND('Kennzahlenbogen_(KB)'!O41="",$A13&lt;&gt;"I.O."),"-----",IF($A13="I.O.","",'Kennzahlenbogen_(KB)'!O41))</f>
        <v>-----</v>
      </c>
      <c r="H13" s="104" t="str">
        <f>IF($A13="I.O.","",IF('Kennzahlenbogen_(KB)'!Q41="","-----",'Kennzahlenbogen_(KB)'!Q41))</f>
        <v>-----</v>
      </c>
      <c r="I13" s="104" t="str">
        <f>IF($A13="I.O.","","-----")</f>
        <v>-----</v>
      </c>
      <c r="J13" s="339" t="str">
        <f>IF($A13="I.O.","","-----")</f>
        <v>-----</v>
      </c>
      <c r="K13" s="340" t="str">
        <f>IF($A13="I.O.","",'Kennzahlenbogen_(KB)'!R41)</f>
        <v>Unvollständig</v>
      </c>
      <c r="L13" s="335" t="str">
        <f>IF(AND('Kennzahlenbogen_(KB)'!S41="",$A13&lt;&gt;"I.O."),"-----",IF($A13="I.O.","",'Kennzahlenbogen_(KB)'!S41))</f>
        <v>-----</v>
      </c>
      <c r="M13" s="335" t="str">
        <f>IF(AND('Kennzahlenbogen_(KB)'!T41="",$A13&lt;&gt;"I.O."),"-----",IF($A13="I.O.","",'Kennzahlenbogen_(KB)'!T41))</f>
        <v>-----</v>
      </c>
      <c r="O13" s="189">
        <f t="array" aca="1" ref="O13" ca="1">IF(ROW()-ROW($D$2:$D$23)+1&gt;ROWS($C$2:$C$23)-COUNTBLANK($C$2:$C$23),"",INDIRECT(ADDRESS(SMALL((IF($C$2:$C$23&lt;&gt;"",ROW($C$2:$C$23),ROW()+ROWS($C$2:$C$23))),ROW()-ROW($D$2:$D$23)+1),COLUMN($C$2:$C$23),4)))</f>
        <v>8</v>
      </c>
      <c r="P13" s="479" t="str">
        <f t="array" aca="1" ref="P13" ca="1">IF(ROW()-ROW($E$2:$E$23)+1&gt;ROWS($D$2:$D$23)-COUNTBLANK($D$2:$D$23),"",INDIRECT(ADDRESS(SMALL((IF($D$2:$D$23&gt;"",ROW($D$2:$D$23),ROW()+ROWS($D$2:$D$23))),ROW()-ROW($E$2:$E$23)+1),COLUMN($D$2:$D$23),4)))</f>
        <v>Operative Eingriffe mit LL-definiertem Sicherheitsabstand  
(= Maligne Melanome, Merkelzellkarzinome, Sarkome und andere seltene, maligne Hauttumoren)</v>
      </c>
      <c r="Q13" s="345" t="str">
        <f t="array" aca="1" ref="Q13" ca="1">IF(ROW()-ROW($F$2:$F$23)+1&gt;ROWS($E$2:$E$23)-COUNTBLANK($E$2:$E$23),"",INDIRECT(ADDRESS(SMALL((IF($E$2:$E$23&gt;"",ROW($E$2:$E$23),ROW()+ROWS($E$2:$E$23))),ROW()-ROW($F$2:$F$23)+1),COLUMN($E$2:$E$23),4)))</f>
        <v>-----</v>
      </c>
      <c r="R13" s="345" t="str">
        <f t="array" aca="1" ref="R13" ca="1">IF(ROW()-ROW($G$2:$G$23)+1&gt;ROWS($F$2:$F$23)-COUNTBLANK($F$2:$F$23),"",INDIRECT(ADDRESS(SMALL((IF($F$2:$F$23&gt;"",ROW($F$2:$F$23),ROW()+ROWS($F$2:$F$23))),ROW()-ROW($G$2:$G$23)+1),COLUMN($F$2:$F$23),4)))</f>
        <v xml:space="preserve">≥ 30 </v>
      </c>
      <c r="S13" s="345" t="str">
        <f t="array" aca="1" ref="S13" ca="1">IF(ROW()-ROW($H$2:$H$23)+1&gt;ROWS($G$2:$G$23)-COUNTBLANK($G$2:$G$23),"",INDIRECT(ADDRESS(SMALL((IF($G$2:$G$23&lt;&gt;"",ROW($G$2:$G$23),ROW()+ROWS($G$2:$G$23))),ROW()-ROW($H$2:$H$23)+1),COLUMN($G$2:$G$23),4)))</f>
        <v>-----</v>
      </c>
      <c r="T13" s="189" t="str">
        <f t="array" aca="1" ref="T13" ca="1">IF(ROW()-ROW($I$2:$I$23)+1&gt;ROWS($H$2:$H$23)-COUNTBLANK($H$2:$H$23),"",INDIRECT(ADDRESS(SMALL((IF($H$2:$H$23&lt;&gt;"",ROW($H$2:$H$23),ROW()+ROWS($H$2:$H$23))),ROW()-ROW($I$2:$I$23)+1),COLUMN($H$2:$H$23),4)))</f>
        <v>-----</v>
      </c>
      <c r="U13" s="189" t="str">
        <f t="array" aca="1" ref="U13" ca="1">IF(ROW()-ROW($J$2:$J$23)+1&gt;ROWS($I$2:$I$23)-COUNTBLANK($I$2:$I$23),"",INDIRECT(ADDRESS(SMALL((IF($I$2:$I$23&lt;&gt;"",ROW($I$2:$I$23),ROW()+ROWS($I$2:$I$23))),ROW()-ROW($J$2:$J$23)+1),COLUMN($I$2:$I$23),4)))</f>
        <v>-----</v>
      </c>
      <c r="V13" s="480" t="str">
        <f t="array" aca="1" ref="V13" ca="1">IF(ROW()-ROW($K$2:$K$23)+1&gt;ROWS($J$2:$J$23)-COUNTBLANK($J$2:$J$23),"",INDIRECT(ADDRESS(SMALL((IF($J$2:$J$23&lt;&gt;"",ROW($J$2:$J$23),ROW()+ROWS($J$2:$J$23))),ROW()-ROW($K$2:$K$23)+1),COLUMN($J$2:$J$23),4)))</f>
        <v>-----</v>
      </c>
      <c r="W13" s="189" t="str">
        <f t="array" aca="1" ref="W13" ca="1">IF(ROW()-ROW($L$2:$L$23)+1&gt;ROWS($K$2:$K$23)-COUNTBLANK($K$2:$K$23),"",INDIRECT(ADDRESS(SMALL((IF($K$2:$K$23&lt;&gt;"",ROW($K$2:$K$23),ROW()+ROWS($K$2:$K$23))),ROW()-ROW($L$2:$L$23)+1),COLUMN($K$2:$K$23),4)))</f>
        <v>Unvollständig</v>
      </c>
      <c r="X13" s="481" t="str">
        <f t="array" aca="1" ref="X13" ca="1">IF(ROW()-ROW($M$2:$M$23)+1&gt;ROWS($L$2:$L$23)-COUNTBLANK($L$2:$L$23),"",INDIRECT(ADDRESS(SMALL((IF($L$2:$L$23&lt;&gt;"",ROW($L$2:$L$23),ROW()+ROWS($L$2:$L$23))),ROW()-ROW($M$2:$M$23)+1),COLUMN($L$2:$L$23),4)))</f>
        <v>-----</v>
      </c>
      <c r="Y13" s="481" t="str">
        <f t="array" aca="1" ref="Y13" ca="1">IF(ROW()-ROW($N$2:$N$23)+1&gt;ROWS($M$2:$M$23)-COUNTBLANK($M$2:$M$23),"",INDIRECT(ADDRESS(SMALL((IF($M$2:$M$23&lt;&gt;"",ROW($M$2:$M$23),ROW()+ROWS($M$2:$M$23))),ROW()-ROW($N$2:$N$23)+1),COLUMN($M$2:$M$23),4)))</f>
        <v>-----</v>
      </c>
    </row>
    <row r="14" spans="1:25" ht="62.25" customHeight="1">
      <c r="A14" s="326" t="str">
        <f>IF('Kennzahlenbogen_(KB)'!R44=0,"",'Kennzahlenbogen_(KB)'!R44)</f>
        <v>Unvollständig</v>
      </c>
      <c r="C14" s="197">
        <f>IF($A14="I.O.","",'Kennzahlenbogen_(KB)'!B44)</f>
        <v>9</v>
      </c>
      <c r="D14" s="338" t="str">
        <f>IF($A14="I.O.","",'Kennzahlenbogen_(KB)'!E44)</f>
        <v>Operative Eingriffe mit histologischer Randkontrolle 
(= Epitheliale Tumoren)</v>
      </c>
      <c r="E14" s="345" t="str">
        <f>IF(AND('Kennzahlenbogen_(KB)'!L44="",$A14&lt;&gt;"I.O."),"-----",IF($A14="I.O.","",'Kennzahlenbogen_(KB)'!L44))</f>
        <v>-----</v>
      </c>
      <c r="F14" s="345" t="str">
        <f>IF($A14="I.O.","",'Kennzahlenbogen_(KB)'!M44)</f>
        <v>≥ 100</v>
      </c>
      <c r="G14" s="345" t="str">
        <f>IF(AND('Kennzahlenbogen_(KB)'!O44="",$A14&lt;&gt;"I.O."),"-----",IF($A14="I.O.","",'Kennzahlenbogen_(KB)'!O44))</f>
        <v>-----</v>
      </c>
      <c r="H14" s="104" t="str">
        <f>IF($A14="I.O.","",IF('Kennzahlenbogen_(KB)'!Q44="","-----",'Kennzahlenbogen_(KB)'!Q44))</f>
        <v>-----</v>
      </c>
      <c r="I14" s="104" t="str">
        <f>IF($A14="I.O.","","-----")</f>
        <v>-----</v>
      </c>
      <c r="J14" s="339" t="str">
        <f>IF($A14="I.O.","","-----")</f>
        <v>-----</v>
      </c>
      <c r="K14" s="340" t="str">
        <f>IF($A14="I.O.","",'Kennzahlenbogen_(KB)'!R44)</f>
        <v>Unvollständig</v>
      </c>
      <c r="L14" s="335" t="str">
        <f>IF(AND('Kennzahlenbogen_(KB)'!S44="",$A14&lt;&gt;"I.O."),"-----",IF($A14="I.O.","",'Kennzahlenbogen_(KB)'!S44))</f>
        <v>-----</v>
      </c>
      <c r="M14" s="335" t="str">
        <f>IF(AND('Kennzahlenbogen_(KB)'!T44="",$A14&lt;&gt;"I.O."),"-----",IF($A14="I.O.","",'Kennzahlenbogen_(KB)'!T44))</f>
        <v>-----</v>
      </c>
      <c r="O14" s="189">
        <f t="array" aca="1" ref="O14" ca="1">IF(ROW()-ROW($D$2:$D$23)+1&gt;ROWS($C$2:$C$23)-COUNTBLANK($C$2:$C$23),"",INDIRECT(ADDRESS(SMALL((IF($C$2:$C$23&lt;&gt;"",ROW($C$2:$C$23),ROW()+ROWS($C$2:$C$23))),ROW()-ROW($D$2:$D$23)+1),COLUMN($C$2:$C$23),4)))</f>
        <v>9</v>
      </c>
      <c r="P14" s="479" t="str">
        <f t="array" aca="1" ref="P14" ca="1">IF(ROW()-ROW($E$2:$E$23)+1&gt;ROWS($D$2:$D$23)-COUNTBLANK($D$2:$D$23),"",INDIRECT(ADDRESS(SMALL((IF($D$2:$D$23&gt;"",ROW($D$2:$D$23),ROW()+ROWS($D$2:$D$23))),ROW()-ROW($E$2:$E$23)+1),COLUMN($D$2:$D$23),4)))</f>
        <v>Operative Eingriffe mit histologischer Randkontrolle 
(= Epitheliale Tumoren)</v>
      </c>
      <c r="Q14" s="345" t="str">
        <f t="array" aca="1" ref="Q14" ca="1">IF(ROW()-ROW($F$2:$F$23)+1&gt;ROWS($E$2:$E$23)-COUNTBLANK($E$2:$E$23),"",INDIRECT(ADDRESS(SMALL((IF($E$2:$E$23&gt;"",ROW($E$2:$E$23),ROW()+ROWS($E$2:$E$23))),ROW()-ROW($F$2:$F$23)+1),COLUMN($E$2:$E$23),4)))</f>
        <v>-----</v>
      </c>
      <c r="R14" s="345" t="str">
        <f t="array" aca="1" ref="R14" ca="1">IF(ROW()-ROW($G$2:$G$23)+1&gt;ROWS($F$2:$F$23)-COUNTBLANK($F$2:$F$23),"",INDIRECT(ADDRESS(SMALL((IF($F$2:$F$23&gt;"",ROW($F$2:$F$23),ROW()+ROWS($F$2:$F$23))),ROW()-ROW($G$2:$G$23)+1),COLUMN($F$2:$F$23),4)))</f>
        <v>≥ 100</v>
      </c>
      <c r="S14" s="345" t="str">
        <f t="array" aca="1" ref="S14" ca="1">IF(ROW()-ROW($H$2:$H$23)+1&gt;ROWS($G$2:$G$23)-COUNTBLANK($G$2:$G$23),"",INDIRECT(ADDRESS(SMALL((IF($G$2:$G$23&lt;&gt;"",ROW($G$2:$G$23),ROW()+ROWS($G$2:$G$23))),ROW()-ROW($H$2:$H$23)+1),COLUMN($G$2:$G$23),4)))</f>
        <v>-----</v>
      </c>
      <c r="T14" s="189" t="str">
        <f t="array" aca="1" ref="T14" ca="1">IF(ROW()-ROW($I$2:$I$23)+1&gt;ROWS($H$2:$H$23)-COUNTBLANK($H$2:$H$23),"",INDIRECT(ADDRESS(SMALL((IF($H$2:$H$23&lt;&gt;"",ROW($H$2:$H$23),ROW()+ROWS($H$2:$H$23))),ROW()-ROW($I$2:$I$23)+1),COLUMN($H$2:$H$23),4)))</f>
        <v>-----</v>
      </c>
      <c r="U14" s="189" t="str">
        <f t="array" aca="1" ref="U14" ca="1">IF(ROW()-ROW($J$2:$J$23)+1&gt;ROWS($I$2:$I$23)-COUNTBLANK($I$2:$I$23),"",INDIRECT(ADDRESS(SMALL((IF($I$2:$I$23&lt;&gt;"",ROW($I$2:$I$23),ROW()+ROWS($I$2:$I$23))),ROW()-ROW($J$2:$J$23)+1),COLUMN($I$2:$I$23),4)))</f>
        <v>-----</v>
      </c>
      <c r="V14" s="480" t="str">
        <f t="array" aca="1" ref="V14" ca="1">IF(ROW()-ROW($K$2:$K$23)+1&gt;ROWS($J$2:$J$23)-COUNTBLANK($J$2:$J$23),"",INDIRECT(ADDRESS(SMALL((IF($J$2:$J$23&lt;&gt;"",ROW($J$2:$J$23),ROW()+ROWS($J$2:$J$23))),ROW()-ROW($K$2:$K$23)+1),COLUMN($J$2:$J$23),4)))</f>
        <v>-----</v>
      </c>
      <c r="W14" s="189" t="str">
        <f t="array" aca="1" ref="W14" ca="1">IF(ROW()-ROW($L$2:$L$23)+1&gt;ROWS($K$2:$K$23)-COUNTBLANK($K$2:$K$23),"",INDIRECT(ADDRESS(SMALL((IF($K$2:$K$23&lt;&gt;"",ROW($K$2:$K$23),ROW()+ROWS($K$2:$K$23))),ROW()-ROW($L$2:$L$23)+1),COLUMN($K$2:$K$23),4)))</f>
        <v>Unvollständig</v>
      </c>
      <c r="X14" s="481" t="str">
        <f t="array" aca="1" ref="X14" ca="1">IF(ROW()-ROW($M$2:$M$23)+1&gt;ROWS($L$2:$L$23)-COUNTBLANK($L$2:$L$23),"",INDIRECT(ADDRESS(SMALL((IF($L$2:$L$23&lt;&gt;"",ROW($L$2:$L$23),ROW()+ROWS($L$2:$L$23))),ROW()-ROW($M$2:$M$23)+1),COLUMN($L$2:$L$23),4)))</f>
        <v>-----</v>
      </c>
      <c r="Y14" s="481" t="str">
        <f t="array" aca="1" ref="Y14" ca="1">IF(ROW()-ROW($N$2:$N$23)+1&gt;ROWS($M$2:$M$23)-COUNTBLANK($M$2:$M$23),"",INDIRECT(ADDRESS(SMALL((IF($M$2:$M$23&lt;&gt;"",ROW($M$2:$M$23),ROW()+ROWS($M$2:$M$23))),ROW()-ROW($N$2:$N$23)+1),COLUMN($M$2:$M$23),4)))</f>
        <v>-----</v>
      </c>
    </row>
    <row r="15" spans="1:25" ht="62.1" customHeight="1">
      <c r="A15" s="326" t="str">
        <f>IF('Kennzahlenbogen_(KB)'!R47=0,"",'Kennzahlenbogen_(KB)'!R47)</f>
        <v>Unvollständig</v>
      </c>
      <c r="C15" s="197">
        <f>IF($A15="I.O.","",'Kennzahlenbogen_(KB)'!B47)</f>
        <v>10</v>
      </c>
      <c r="D15" s="338" t="str">
        <f>IF($A15="I.O.","",'Kennzahlenbogen_(KB)'!E47)</f>
        <v>Revisionsoperationen nach Nachblutungen</v>
      </c>
      <c r="E15" s="345" t="str">
        <f>IF(AND('Kennzahlenbogen_(KB)'!L47="",$A15&lt;&gt;"I.O."),"-----",IF($A15="I.O.","",'Kennzahlenbogen_(KB)'!L47))</f>
        <v>-----</v>
      </c>
      <c r="F15" s="345" t="str">
        <f>IF($A15="I.O.","",'Kennzahlenbogen_(KB)'!M47)</f>
        <v>≤  3%</v>
      </c>
      <c r="G15" s="345" t="str">
        <f>IF(AND('Kennzahlenbogen_(KB)'!O47="",$A15&lt;&gt;"I.O."),"-----",IF($A15="I.O.","",'Kennzahlenbogen_(KB)'!O47))</f>
        <v>-----</v>
      </c>
      <c r="H15" s="104" t="str">
        <f>IF($A15="I.O.","",IF('Kennzahlenbogen_(KB)'!Q47="","-----",'Kennzahlenbogen_(KB)'!Q47))</f>
        <v>-----</v>
      </c>
      <c r="I15" s="104">
        <f>IF($A15="I.O.","",IF('Kennzahlenbogen_(KB)'!Q48="","-----",'Kennzahlenbogen_(KB)'!Q48))</f>
        <v>0</v>
      </c>
      <c r="J15" s="339" t="str">
        <f>IF($A15="I.O.","",IF('Kennzahlenbogen_(KB)'!Q49="",0,'Kennzahlenbogen_(KB)'!Q49))</f>
        <v>n.d.</v>
      </c>
      <c r="K15" s="340" t="str">
        <f>IF($A15="I.O.","",'Kennzahlenbogen_(KB)'!R47)</f>
        <v>Unvollständig</v>
      </c>
      <c r="L15" s="335" t="str">
        <f>IF(AND('Kennzahlenbogen_(KB)'!S47="",$A15&lt;&gt;"I.O."),"-----",IF($A15="I.O.","",'Kennzahlenbogen_(KB)'!S47))</f>
        <v>-----</v>
      </c>
      <c r="M15" s="335" t="str">
        <f>IF(AND('Kennzahlenbogen_(KB)'!T47="",$A15&lt;&gt;"I.O."),"-----",IF($A15="I.O.","",'Kennzahlenbogen_(KB)'!T47))</f>
        <v>-----</v>
      </c>
      <c r="O15" s="189">
        <f t="array" aca="1" ref="O15" ca="1">IF(ROW()-ROW($D$2:$D$23)+1&gt;ROWS($C$2:$C$23)-COUNTBLANK($C$2:$C$23),"",INDIRECT(ADDRESS(SMALL((IF($C$2:$C$23&lt;&gt;"",ROW($C$2:$C$23),ROW()+ROWS($C$2:$C$23))),ROW()-ROW($D$2:$D$23)+1),COLUMN($C$2:$C$23),4)))</f>
        <v>10</v>
      </c>
      <c r="P15" s="479" t="str">
        <f t="array" aca="1" ref="P15" ca="1">IF(ROW()-ROW($E$2:$E$23)+1&gt;ROWS($D$2:$D$23)-COUNTBLANK($D$2:$D$23),"",INDIRECT(ADDRESS(SMALL((IF($D$2:$D$23&gt;"",ROW($D$2:$D$23),ROW()+ROWS($D$2:$D$23))),ROW()-ROW($E$2:$E$23)+1),COLUMN($D$2:$D$23),4)))</f>
        <v>Revisionsoperationen nach Nachblutungen</v>
      </c>
      <c r="Q15" s="345" t="str">
        <f t="array" aca="1" ref="Q15" ca="1">IF(ROW()-ROW($F$2:$F$23)+1&gt;ROWS($E$2:$E$23)-COUNTBLANK($E$2:$E$23),"",INDIRECT(ADDRESS(SMALL((IF($E$2:$E$23&gt;"",ROW($E$2:$E$23),ROW()+ROWS($E$2:$E$23))),ROW()-ROW($F$2:$F$23)+1),COLUMN($E$2:$E$23),4)))</f>
        <v>-----</v>
      </c>
      <c r="R15" s="345" t="str">
        <f t="array" aca="1" ref="R15" ca="1">IF(ROW()-ROW($G$2:$G$23)+1&gt;ROWS($F$2:$F$23)-COUNTBLANK($F$2:$F$23),"",INDIRECT(ADDRESS(SMALL((IF($F$2:$F$23&gt;"",ROW($F$2:$F$23),ROW()+ROWS($F$2:$F$23))),ROW()-ROW($G$2:$G$23)+1),COLUMN($F$2:$F$23),4)))</f>
        <v>≤  3%</v>
      </c>
      <c r="S15" s="345" t="str">
        <f t="array" aca="1" ref="S15" ca="1">IF(ROW()-ROW($H$2:$H$23)+1&gt;ROWS($G$2:$G$23)-COUNTBLANK($G$2:$G$23),"",INDIRECT(ADDRESS(SMALL((IF($G$2:$G$23&lt;&gt;"",ROW($G$2:$G$23),ROW()+ROWS($G$2:$G$23))),ROW()-ROW($H$2:$H$23)+1),COLUMN($G$2:$G$23),4)))</f>
        <v>-----</v>
      </c>
      <c r="T15" s="189" t="str">
        <f t="array" aca="1" ref="T15" ca="1">IF(ROW()-ROW($I$2:$I$23)+1&gt;ROWS($H$2:$H$23)-COUNTBLANK($H$2:$H$23),"",INDIRECT(ADDRESS(SMALL((IF($H$2:$H$23&lt;&gt;"",ROW($H$2:$H$23),ROW()+ROWS($H$2:$H$23))),ROW()-ROW($I$2:$I$23)+1),COLUMN($H$2:$H$23),4)))</f>
        <v>-----</v>
      </c>
      <c r="U15" s="189">
        <f t="array" aca="1" ref="U15" ca="1">IF(ROW()-ROW($J$2:$J$23)+1&gt;ROWS($I$2:$I$23)-COUNTBLANK($I$2:$I$23),"",INDIRECT(ADDRESS(SMALL((IF($I$2:$I$23&lt;&gt;"",ROW($I$2:$I$23),ROW()+ROWS($I$2:$I$23))),ROW()-ROW($J$2:$J$23)+1),COLUMN($I$2:$I$23),4)))</f>
        <v>0</v>
      </c>
      <c r="V15" s="480" t="str">
        <f t="array" aca="1" ref="V15" ca="1">IF(ROW()-ROW($K$2:$K$23)+1&gt;ROWS($J$2:$J$23)-COUNTBLANK($J$2:$J$23),"",INDIRECT(ADDRESS(SMALL((IF($J$2:$J$23&lt;&gt;"",ROW($J$2:$J$23),ROW()+ROWS($J$2:$J$23))),ROW()-ROW($K$2:$K$23)+1),COLUMN($J$2:$J$23),4)))</f>
        <v>n.d.</v>
      </c>
      <c r="W15" s="189" t="str">
        <f t="array" aca="1" ref="W15" ca="1">IF(ROW()-ROW($L$2:$L$23)+1&gt;ROWS($K$2:$K$23)-COUNTBLANK($K$2:$K$23),"",INDIRECT(ADDRESS(SMALL((IF($K$2:$K$23&lt;&gt;"",ROW($K$2:$K$23),ROW()+ROWS($K$2:$K$23))),ROW()-ROW($L$2:$L$23)+1),COLUMN($K$2:$K$23),4)))</f>
        <v>Unvollständig</v>
      </c>
      <c r="X15" s="481" t="str">
        <f t="array" aca="1" ref="X15" ca="1">IF(ROW()-ROW($M$2:$M$23)+1&gt;ROWS($L$2:$L$23)-COUNTBLANK($L$2:$L$23),"",INDIRECT(ADDRESS(SMALL((IF($L$2:$L$23&lt;&gt;"",ROW($L$2:$L$23),ROW()+ROWS($L$2:$L$23))),ROW()-ROW($M$2:$M$23)+1),COLUMN($L$2:$L$23),4)))</f>
        <v>-----</v>
      </c>
      <c r="Y15" s="481" t="str">
        <f t="array" aca="1" ref="Y15" ca="1">IF(ROW()-ROW($N$2:$N$23)+1&gt;ROWS($M$2:$M$23)-COUNTBLANK($M$2:$M$23),"",INDIRECT(ADDRESS(SMALL((IF($M$2:$M$23&lt;&gt;"",ROW($M$2:$M$23),ROW()+ROWS($M$2:$M$23))),ROW()-ROW($N$2:$N$23)+1),COLUMN($M$2:$M$23),4)))</f>
        <v>-----</v>
      </c>
    </row>
    <row r="16" spans="1:25" ht="62.1" customHeight="1">
      <c r="A16" s="326" t="str">
        <f>IF('Kennzahlenbogen_(KB)'!R50=0,"",'Kennzahlenbogen_(KB)'!R50)</f>
        <v>Unvollständig</v>
      </c>
      <c r="C16" s="197">
        <f>IF($A16="I.O.","",'Kennzahlenbogen_(KB)'!B50)</f>
        <v>11</v>
      </c>
      <c r="D16" s="338" t="str">
        <f>IF($A16="I.O.","",'Kennzahlenbogen_(KB)'!E50)</f>
        <v>Revisionsoperationen bei Nachblutungen nach SNB u. LAD</v>
      </c>
      <c r="E16" s="345" t="str">
        <f>IF(AND('Kennzahlenbogen_(KB)'!L50="",$A16&lt;&gt;"I.O."),"-----",IF($A16="I.O.","",'Kennzahlenbogen_(KB)'!L50))</f>
        <v>-----</v>
      </c>
      <c r="F16" s="345" t="str">
        <f>IF($A16="I.O.","",'Kennzahlenbogen_(KB)'!M50)</f>
        <v>≤  3%</v>
      </c>
      <c r="G16" s="345" t="str">
        <f>IF(AND('Kennzahlenbogen_(KB)'!O50="",$A16&lt;&gt;"I.O."),"-----",IF($A16="I.O.","",'Kennzahlenbogen_(KB)'!O50))</f>
        <v>-----</v>
      </c>
      <c r="H16" s="104" t="str">
        <f>IF($A16="I.O.","",IF('Kennzahlenbogen_(KB)'!Q50="","-----",'Kennzahlenbogen_(KB)'!Q50))</f>
        <v>-----</v>
      </c>
      <c r="I16" s="104" t="str">
        <f>IF($A16="I.O.","",IF('Kennzahlenbogen_(KB)'!Q51="","-----",'Kennzahlenbogen_(KB)'!Q51))</f>
        <v>-----</v>
      </c>
      <c r="J16" s="339" t="str">
        <f>IF($A16="I.O.","",IF('Kennzahlenbogen_(KB)'!Q52="",0,'Kennzahlenbogen_(KB)'!Q52))</f>
        <v>n.d.</v>
      </c>
      <c r="K16" s="340" t="str">
        <f>IF($A16="I.O.","",'Kennzahlenbogen_(KB)'!R50)</f>
        <v>Unvollständig</v>
      </c>
      <c r="L16" s="335" t="str">
        <f>IF(AND('Kennzahlenbogen_(KB)'!S50="",$A16&lt;&gt;"I.O."),"-----",IF($A16="I.O.","",'Kennzahlenbogen_(KB)'!S50))</f>
        <v>-----</v>
      </c>
      <c r="M16" s="335" t="str">
        <f>IF(AND('Kennzahlenbogen_(KB)'!T50="",$A16&lt;&gt;"I.O."),"-----",IF($A16="I.O.","",'Kennzahlenbogen_(KB)'!T50))</f>
        <v>-----</v>
      </c>
      <c r="O16" s="189">
        <f t="array" aca="1" ref="O16" ca="1">IF(ROW()-ROW($D$2:$D$23)+1&gt;ROWS($C$2:$C$23)-COUNTBLANK($C$2:$C$23),"",INDIRECT(ADDRESS(SMALL((IF($C$2:$C$23&lt;&gt;"",ROW($C$2:$C$23),ROW()+ROWS($C$2:$C$23))),ROW()-ROW($D$2:$D$23)+1),COLUMN($C$2:$C$23),4)))</f>
        <v>11</v>
      </c>
      <c r="P16" s="479" t="str">
        <f t="array" aca="1" ref="P16" ca="1">IF(ROW()-ROW($E$2:$E$23)+1&gt;ROWS($D$2:$D$23)-COUNTBLANK($D$2:$D$23),"",INDIRECT(ADDRESS(SMALL((IF($D$2:$D$23&gt;"",ROW($D$2:$D$23),ROW()+ROWS($D$2:$D$23))),ROW()-ROW($E$2:$E$23)+1),COLUMN($D$2:$D$23),4)))</f>
        <v>Revisionsoperationen bei Nachblutungen nach SNB u. LAD</v>
      </c>
      <c r="Q16" s="345" t="str">
        <f t="array" aca="1" ref="Q16" ca="1">IF(ROW()-ROW($F$2:$F$23)+1&gt;ROWS($E$2:$E$23)-COUNTBLANK($E$2:$E$23),"",INDIRECT(ADDRESS(SMALL((IF($E$2:$E$23&gt;"",ROW($E$2:$E$23),ROW()+ROWS($E$2:$E$23))),ROW()-ROW($F$2:$F$23)+1),COLUMN($E$2:$E$23),4)))</f>
        <v>-----</v>
      </c>
      <c r="R16" s="345" t="str">
        <f t="array" aca="1" ref="R16" ca="1">IF(ROW()-ROW($G$2:$G$23)+1&gt;ROWS($F$2:$F$23)-COUNTBLANK($F$2:$F$23),"",INDIRECT(ADDRESS(SMALL((IF($F$2:$F$23&gt;"",ROW($F$2:$F$23),ROW()+ROWS($F$2:$F$23))),ROW()-ROW($G$2:$G$23)+1),COLUMN($F$2:$F$23),4)))</f>
        <v>≤  3%</v>
      </c>
      <c r="S16" s="345" t="str">
        <f t="array" aca="1" ref="S16" ca="1">IF(ROW()-ROW($H$2:$H$23)+1&gt;ROWS($G$2:$G$23)-COUNTBLANK($G$2:$G$23),"",INDIRECT(ADDRESS(SMALL((IF($G$2:$G$23&lt;&gt;"",ROW($G$2:$G$23),ROW()+ROWS($G$2:$G$23))),ROW()-ROW($H$2:$H$23)+1),COLUMN($G$2:$G$23),4)))</f>
        <v>-----</v>
      </c>
      <c r="T16" s="189" t="str">
        <f t="array" aca="1" ref="T16" ca="1">IF(ROW()-ROW($I$2:$I$23)+1&gt;ROWS($H$2:$H$23)-COUNTBLANK($H$2:$H$23),"",INDIRECT(ADDRESS(SMALL((IF($H$2:$H$23&lt;&gt;"",ROW($H$2:$H$23),ROW()+ROWS($H$2:$H$23))),ROW()-ROW($I$2:$I$23)+1),COLUMN($H$2:$H$23),4)))</f>
        <v>-----</v>
      </c>
      <c r="U16" s="189" t="str">
        <f t="array" aca="1" ref="U16" ca="1">IF(ROW()-ROW($J$2:$J$23)+1&gt;ROWS($I$2:$I$23)-COUNTBLANK($I$2:$I$23),"",INDIRECT(ADDRESS(SMALL((IF($I$2:$I$23&lt;&gt;"",ROW($I$2:$I$23),ROW()+ROWS($I$2:$I$23))),ROW()-ROW($J$2:$J$23)+1),COLUMN($I$2:$I$23),4)))</f>
        <v>-----</v>
      </c>
      <c r="V16" s="480" t="str">
        <f t="array" aca="1" ref="V16" ca="1">IF(ROW()-ROW($K$2:$K$23)+1&gt;ROWS($J$2:$J$23)-COUNTBLANK($J$2:$J$23),"",INDIRECT(ADDRESS(SMALL((IF($J$2:$J$23&lt;&gt;"",ROW($J$2:$J$23),ROW()+ROWS($J$2:$J$23))),ROW()-ROW($K$2:$K$23)+1),COLUMN($J$2:$J$23),4)))</f>
        <v>n.d.</v>
      </c>
      <c r="W16" s="189" t="str">
        <f t="array" aca="1" ref="W16" ca="1">IF(ROW()-ROW($L$2:$L$23)+1&gt;ROWS($K$2:$K$23)-COUNTBLANK($K$2:$K$23),"",INDIRECT(ADDRESS(SMALL((IF($K$2:$K$23&lt;&gt;"",ROW($K$2:$K$23),ROW()+ROWS($K$2:$K$23))),ROW()-ROW($L$2:$L$23)+1),COLUMN($K$2:$K$23),4)))</f>
        <v>Unvollständig</v>
      </c>
      <c r="X16" s="481" t="str">
        <f t="array" aca="1" ref="X16" ca="1">IF(ROW()-ROW($M$2:$M$23)+1&gt;ROWS($L$2:$L$23)-COUNTBLANK($L$2:$L$23),"",INDIRECT(ADDRESS(SMALL((IF($L$2:$L$23&lt;&gt;"",ROW($L$2:$L$23),ROW()+ROWS($L$2:$L$23))),ROW()-ROW($M$2:$M$23)+1),COLUMN($L$2:$L$23),4)))</f>
        <v>-----</v>
      </c>
      <c r="Y16" s="481" t="str">
        <f t="array" aca="1" ref="Y16" ca="1">IF(ROW()-ROW($N$2:$N$23)+1&gt;ROWS($M$2:$M$23)-COUNTBLANK($M$2:$M$23),"",INDIRECT(ADDRESS(SMALL((IF($M$2:$M$23&lt;&gt;"",ROW($M$2:$M$23),ROW()+ROWS($M$2:$M$23))),ROW()-ROW($N$2:$N$23)+1),COLUMN($M$2:$M$23),4)))</f>
        <v>-----</v>
      </c>
    </row>
    <row r="17" spans="1:25" ht="62.1" customHeight="1">
      <c r="A17" s="326" t="str">
        <f>IF('Kennzahlenbogen_(KB)'!R53=0,"",'Kennzahlenbogen_(KB)'!R53)</f>
        <v>Unvollständig</v>
      </c>
      <c r="C17" s="197">
        <f>IF($A17="I.O.","",'Kennzahlenbogen_(KB)'!B53)</f>
        <v>12</v>
      </c>
      <c r="D17" s="338" t="str">
        <f>IF($A17="I.O.","",'Kennzahlenbogen_(KB)'!E53)</f>
        <v>Revisionsoperationen nach postoperativen Wundinfektionen</v>
      </c>
      <c r="E17" s="345" t="str">
        <f>IF(AND('Kennzahlenbogen_(KB)'!L53="",$A17&lt;&gt;"I.O."),"-----",IF($A17="I.O.","",'Kennzahlenbogen_(KB)'!L53))</f>
        <v>-----</v>
      </c>
      <c r="F17" s="345" t="str">
        <f>IF($A17="I.O.","",'Kennzahlenbogen_(KB)'!M53)</f>
        <v>≤  3%</v>
      </c>
      <c r="G17" s="345" t="str">
        <f>IF(AND('Kennzahlenbogen_(KB)'!O53="",$A17&lt;&gt;"I.O."),"-----",IF($A17="I.O.","",'Kennzahlenbogen_(KB)'!O53))</f>
        <v>-----</v>
      </c>
      <c r="H17" s="104" t="str">
        <f>IF($A17="I.O.","",IF('Kennzahlenbogen_(KB)'!Q53="","-----",'Kennzahlenbogen_(KB)'!Q53))</f>
        <v>-----</v>
      </c>
      <c r="I17" s="104">
        <f>IF($A17="I.O.","",IF('Kennzahlenbogen_(KB)'!Q54="","-----",'Kennzahlenbogen_(KB)'!Q54))</f>
        <v>0</v>
      </c>
      <c r="J17" s="339" t="str">
        <f>IF($A17="I.O.","",IF('Kennzahlenbogen_(KB)'!Q55="",0,'Kennzahlenbogen_(KB)'!Q55))</f>
        <v>n.d.</v>
      </c>
      <c r="K17" s="340" t="str">
        <f>IF($A17="I.O.","",'Kennzahlenbogen_(KB)'!R53)</f>
        <v>Unvollständig</v>
      </c>
      <c r="L17" s="335" t="str">
        <f>IF(AND('Kennzahlenbogen_(KB)'!S53="",$A17&lt;&gt;"I.O."),"-----",IF($A17="I.O.","",'Kennzahlenbogen_(KB)'!S53))</f>
        <v>-----</v>
      </c>
      <c r="M17" s="335" t="str">
        <f>IF(AND('Kennzahlenbogen_(KB)'!T53="",$A17&lt;&gt;"I.O."),"-----",IF($A17="I.O.","",'Kennzahlenbogen_(KB)'!T53))</f>
        <v>-----</v>
      </c>
      <c r="O17" s="189">
        <f t="array" aca="1" ref="O17" ca="1">IF(ROW()-ROW($D$2:$D$23)+1&gt;ROWS($C$2:$C$23)-COUNTBLANK($C$2:$C$23),"",INDIRECT(ADDRESS(SMALL((IF($C$2:$C$23&lt;&gt;"",ROW($C$2:$C$23),ROW()+ROWS($C$2:$C$23))),ROW()-ROW($D$2:$D$23)+1),COLUMN($C$2:$C$23),4)))</f>
        <v>12</v>
      </c>
      <c r="P17" s="479" t="str">
        <f t="array" aca="1" ref="P17" ca="1">IF(ROW()-ROW($E$2:$E$23)+1&gt;ROWS($D$2:$D$23)-COUNTBLANK($D$2:$D$23),"",INDIRECT(ADDRESS(SMALL((IF($D$2:$D$23&gt;"",ROW($D$2:$D$23),ROW()+ROWS($D$2:$D$23))),ROW()-ROW($E$2:$E$23)+1),COLUMN($D$2:$D$23),4)))</f>
        <v>Revisionsoperationen nach postoperativen Wundinfektionen</v>
      </c>
      <c r="Q17" s="345" t="str">
        <f t="array" aca="1" ref="Q17" ca="1">IF(ROW()-ROW($F$2:$F$23)+1&gt;ROWS($E$2:$E$23)-COUNTBLANK($E$2:$E$23),"",INDIRECT(ADDRESS(SMALL((IF($E$2:$E$23&gt;"",ROW($E$2:$E$23),ROW()+ROWS($E$2:$E$23))),ROW()-ROW($F$2:$F$23)+1),COLUMN($E$2:$E$23),4)))</f>
        <v>-----</v>
      </c>
      <c r="R17" s="345" t="str">
        <f t="array" aca="1" ref="R17" ca="1">IF(ROW()-ROW($G$2:$G$23)+1&gt;ROWS($F$2:$F$23)-COUNTBLANK($F$2:$F$23),"",INDIRECT(ADDRESS(SMALL((IF($F$2:$F$23&gt;"",ROW($F$2:$F$23),ROW()+ROWS($F$2:$F$23))),ROW()-ROW($G$2:$G$23)+1),COLUMN($F$2:$F$23),4)))</f>
        <v>≤  3%</v>
      </c>
      <c r="S17" s="345" t="str">
        <f t="array" aca="1" ref="S17" ca="1">IF(ROW()-ROW($H$2:$H$23)+1&gt;ROWS($G$2:$G$23)-COUNTBLANK($G$2:$G$23),"",INDIRECT(ADDRESS(SMALL((IF($G$2:$G$23&lt;&gt;"",ROW($G$2:$G$23),ROW()+ROWS($G$2:$G$23))),ROW()-ROW($H$2:$H$23)+1),COLUMN($G$2:$G$23),4)))</f>
        <v>-----</v>
      </c>
      <c r="T17" s="189" t="str">
        <f t="array" aca="1" ref="T17" ca="1">IF(ROW()-ROW($I$2:$I$23)+1&gt;ROWS($H$2:$H$23)-COUNTBLANK($H$2:$H$23),"",INDIRECT(ADDRESS(SMALL((IF($H$2:$H$23&lt;&gt;"",ROW($H$2:$H$23),ROW()+ROWS($H$2:$H$23))),ROW()-ROW($I$2:$I$23)+1),COLUMN($H$2:$H$23),4)))</f>
        <v>-----</v>
      </c>
      <c r="U17" s="189">
        <f t="array" aca="1" ref="U17" ca="1">IF(ROW()-ROW($J$2:$J$23)+1&gt;ROWS($I$2:$I$23)-COUNTBLANK($I$2:$I$23),"",INDIRECT(ADDRESS(SMALL((IF($I$2:$I$23&lt;&gt;"",ROW($I$2:$I$23),ROW()+ROWS($I$2:$I$23))),ROW()-ROW($J$2:$J$23)+1),COLUMN($I$2:$I$23),4)))</f>
        <v>0</v>
      </c>
      <c r="V17" s="480" t="str">
        <f t="array" aca="1" ref="V17" ca="1">IF(ROW()-ROW($K$2:$K$23)+1&gt;ROWS($J$2:$J$23)-COUNTBLANK($J$2:$J$23),"",INDIRECT(ADDRESS(SMALL((IF($J$2:$J$23&lt;&gt;"",ROW($J$2:$J$23),ROW()+ROWS($J$2:$J$23))),ROW()-ROW($K$2:$K$23)+1),COLUMN($J$2:$J$23),4)))</f>
        <v>n.d.</v>
      </c>
      <c r="W17" s="189" t="str">
        <f t="array" aca="1" ref="W17" ca="1">IF(ROW()-ROW($L$2:$L$23)+1&gt;ROWS($K$2:$K$23)-COUNTBLANK($K$2:$K$23),"",INDIRECT(ADDRESS(SMALL((IF($K$2:$K$23&lt;&gt;"",ROW($K$2:$K$23),ROW()+ROWS($K$2:$K$23))),ROW()-ROW($L$2:$L$23)+1),COLUMN($K$2:$K$23),4)))</f>
        <v>Unvollständig</v>
      </c>
      <c r="X17" s="481" t="str">
        <f t="array" aca="1" ref="X17" ca="1">IF(ROW()-ROW($M$2:$M$23)+1&gt;ROWS($L$2:$L$23)-COUNTBLANK($L$2:$L$23),"",INDIRECT(ADDRESS(SMALL((IF($L$2:$L$23&lt;&gt;"",ROW($L$2:$L$23),ROW()+ROWS($L$2:$L$23))),ROW()-ROW($M$2:$M$23)+1),COLUMN($L$2:$L$23),4)))</f>
        <v>-----</v>
      </c>
      <c r="Y17" s="481" t="str">
        <f t="array" aca="1" ref="Y17" ca="1">IF(ROW()-ROW($N$2:$N$23)+1&gt;ROWS($M$2:$M$23)-COUNTBLANK($M$2:$M$23),"",INDIRECT(ADDRESS(SMALL((IF($M$2:$M$23&lt;&gt;"",ROW($M$2:$M$23),ROW()+ROWS($M$2:$M$23))),ROW()-ROW($N$2:$N$23)+1),COLUMN($M$2:$M$23),4)))</f>
        <v>-----</v>
      </c>
    </row>
    <row r="18" spans="1:25" ht="62.1" customHeight="1">
      <c r="A18" s="326" t="str">
        <f>IF('Kennzahlenbogen_(KB)'!R56=0,"",'Kennzahlenbogen_(KB)'!R56)</f>
        <v>Unvollständig</v>
      </c>
      <c r="C18" s="197" t="str">
        <f>IF($A18="I.O.","",'Kennzahlenbogen_(KB)'!B56&amp;'Kennzahlenbogen_(KB)'!C56)</f>
        <v>13a</v>
      </c>
      <c r="D18" s="338" t="str">
        <f>IF($A18="I.O.","",'Kennzahlenbogen_(KB)'!E56)</f>
        <v>Melanom:
Sentinel-Node-Biopsie</v>
      </c>
      <c r="E18" s="345" t="str">
        <f>IF(AND('Kennzahlenbogen_(KB)'!L56="",$A18&lt;&gt;"I.O."),"-----",IF($A18="I.O.","",'Kennzahlenbogen_(KB)'!L56))</f>
        <v>-----</v>
      </c>
      <c r="F18" s="345" t="str">
        <f>IF($A18="I.O.","",'Kennzahlenbogen_(KB)'!M56)</f>
        <v>≥ 80%</v>
      </c>
      <c r="G18" s="345" t="str">
        <f>IF(AND('Kennzahlenbogen_(KB)'!O56="",$A18&lt;&gt;"I.O."),"-----",IF($A18="I.O.","",'Kennzahlenbogen_(KB)'!O56))</f>
        <v>-----</v>
      </c>
      <c r="H18" s="104" t="str">
        <f>IF($A18="I.O.","",IF('Kennzahlenbogen_(KB)'!Q56="","-----",'Kennzahlenbogen_(KB)'!Q56))</f>
        <v>-----</v>
      </c>
      <c r="I18" s="104" t="str">
        <f>IF($A18="I.O.","",IF('Kennzahlenbogen_(KB)'!Q57="","-----",'Kennzahlenbogen_(KB)'!Q57))</f>
        <v>-----</v>
      </c>
      <c r="J18" s="339" t="str">
        <f>IF($A18="I.O.","",IF('Kennzahlenbogen_(KB)'!Q58="",0,'Kennzahlenbogen_(KB)'!Q58))</f>
        <v>n.d.</v>
      </c>
      <c r="K18" s="340" t="str">
        <f>IF($A18="I.O.","",'Kennzahlenbogen_(KB)'!R56)</f>
        <v>Unvollständig</v>
      </c>
      <c r="L18" s="335" t="str">
        <f>IF(AND('Kennzahlenbogen_(KB)'!S56="",$A18&lt;&gt;"I.O."),"-----",IF($A18="I.O.","",'Kennzahlenbogen_(KB)'!S56))</f>
        <v>-----</v>
      </c>
      <c r="M18" s="335" t="str">
        <f>IF(AND('Kennzahlenbogen_(KB)'!T56="",$A18&lt;&gt;"I.O."),"-----",IF($A18="I.O.","",'Kennzahlenbogen_(KB)'!T56))</f>
        <v>-----</v>
      </c>
      <c r="O18" s="189" t="str">
        <f t="array" aca="1" ref="O18" ca="1">IF(ROW()-ROW($D$2:$D$23)+1&gt;ROWS($C$2:$C$23)-COUNTBLANK($C$2:$C$23),"",INDIRECT(ADDRESS(SMALL((IF($C$2:$C$23&lt;&gt;"",ROW($C$2:$C$23),ROW()+ROWS($C$2:$C$23))),ROW()-ROW($D$2:$D$23)+1),COLUMN($C$2:$C$23),4)))</f>
        <v>13a</v>
      </c>
      <c r="P18" s="479" t="str">
        <f t="array" aca="1" ref="P18" ca="1">IF(ROW()-ROW($E$2:$E$23)+1&gt;ROWS($D$2:$D$23)-COUNTBLANK($D$2:$D$23),"",INDIRECT(ADDRESS(SMALL((IF($D$2:$D$23&gt;"",ROW($D$2:$D$23),ROW()+ROWS($D$2:$D$23))),ROW()-ROW($E$2:$E$23)+1),COLUMN($D$2:$D$23),4)))</f>
        <v>Melanom:
Sentinel-Node-Biopsie</v>
      </c>
      <c r="Q18" s="345" t="str">
        <f t="array" aca="1" ref="Q18" ca="1">IF(ROW()-ROW($F$2:$F$23)+1&gt;ROWS($E$2:$E$23)-COUNTBLANK($E$2:$E$23),"",INDIRECT(ADDRESS(SMALL((IF($E$2:$E$23&gt;"",ROW($E$2:$E$23),ROW()+ROWS($E$2:$E$23))),ROW()-ROW($F$2:$F$23)+1),COLUMN($E$2:$E$23),4)))</f>
        <v>-----</v>
      </c>
      <c r="R18" s="345" t="str">
        <f t="array" aca="1" ref="R18" ca="1">IF(ROW()-ROW($G$2:$G$23)+1&gt;ROWS($F$2:$F$23)-COUNTBLANK($F$2:$F$23),"",INDIRECT(ADDRESS(SMALL((IF($F$2:$F$23&gt;"",ROW($F$2:$F$23),ROW()+ROWS($F$2:$F$23))),ROW()-ROW($G$2:$G$23)+1),COLUMN($F$2:$F$23),4)))</f>
        <v>≥ 80%</v>
      </c>
      <c r="S18" s="345" t="str">
        <f t="array" aca="1" ref="S18" ca="1">IF(ROW()-ROW($H$2:$H$23)+1&gt;ROWS($G$2:$G$23)-COUNTBLANK($G$2:$G$23),"",INDIRECT(ADDRESS(SMALL((IF($G$2:$G$23&lt;&gt;"",ROW($G$2:$G$23),ROW()+ROWS($G$2:$G$23))),ROW()-ROW($H$2:$H$23)+1),COLUMN($G$2:$G$23),4)))</f>
        <v>-----</v>
      </c>
      <c r="T18" s="189" t="str">
        <f t="array" aca="1" ref="T18" ca="1">IF(ROW()-ROW($I$2:$I$23)+1&gt;ROWS($H$2:$H$23)-COUNTBLANK($H$2:$H$23),"",INDIRECT(ADDRESS(SMALL((IF($H$2:$H$23&lt;&gt;"",ROW($H$2:$H$23),ROW()+ROWS($H$2:$H$23))),ROW()-ROW($I$2:$I$23)+1),COLUMN($H$2:$H$23),4)))</f>
        <v>-----</v>
      </c>
      <c r="U18" s="189" t="str">
        <f t="array" aca="1" ref="U18" ca="1">IF(ROW()-ROW($J$2:$J$23)+1&gt;ROWS($I$2:$I$23)-COUNTBLANK($I$2:$I$23),"",INDIRECT(ADDRESS(SMALL((IF($I$2:$I$23&lt;&gt;"",ROW($I$2:$I$23),ROW()+ROWS($I$2:$I$23))),ROW()-ROW($J$2:$J$23)+1),COLUMN($I$2:$I$23),4)))</f>
        <v>-----</v>
      </c>
      <c r="V18" s="480" t="str">
        <f t="array" aca="1" ref="V18" ca="1">IF(ROW()-ROW($K$2:$K$23)+1&gt;ROWS($J$2:$J$23)-COUNTBLANK($J$2:$J$23),"",INDIRECT(ADDRESS(SMALL((IF($J$2:$J$23&lt;&gt;"",ROW($J$2:$J$23),ROW()+ROWS($J$2:$J$23))),ROW()-ROW($K$2:$K$23)+1),COLUMN($J$2:$J$23),4)))</f>
        <v>n.d.</v>
      </c>
      <c r="W18" s="189" t="str">
        <f t="array" aca="1" ref="W18" ca="1">IF(ROW()-ROW($L$2:$L$23)+1&gt;ROWS($K$2:$K$23)-COUNTBLANK($K$2:$K$23),"",INDIRECT(ADDRESS(SMALL((IF($K$2:$K$23&lt;&gt;"",ROW($K$2:$K$23),ROW()+ROWS($K$2:$K$23))),ROW()-ROW($L$2:$L$23)+1),COLUMN($K$2:$K$23),4)))</f>
        <v>Unvollständig</v>
      </c>
      <c r="X18" s="481" t="str">
        <f t="array" aca="1" ref="X18" ca="1">IF(ROW()-ROW($M$2:$M$23)+1&gt;ROWS($L$2:$L$23)-COUNTBLANK($L$2:$L$23),"",INDIRECT(ADDRESS(SMALL((IF($L$2:$L$23&lt;&gt;"",ROW($L$2:$L$23),ROW()+ROWS($L$2:$L$23))),ROW()-ROW($M$2:$M$23)+1),COLUMN($L$2:$L$23),4)))</f>
        <v>-----</v>
      </c>
      <c r="Y18" s="481" t="str">
        <f t="array" aca="1" ref="Y18" ca="1">IF(ROW()-ROW($N$2:$N$23)+1&gt;ROWS($M$2:$M$23)-COUNTBLANK($M$2:$M$23),"",INDIRECT(ADDRESS(SMALL((IF($M$2:$M$23&lt;&gt;"",ROW($M$2:$M$23),ROW()+ROWS($M$2:$M$23))),ROW()-ROW($N$2:$N$23)+1),COLUMN($M$2:$M$23),4)))</f>
        <v>-----</v>
      </c>
    </row>
    <row r="19" spans="1:25" ht="62.1" customHeight="1">
      <c r="A19" s="326" t="str">
        <f>IF('Kennzahlenbogen_(KB)'!R59=0,"",'Kennzahlenbogen_(KB)'!R59)</f>
        <v>Unvollständig</v>
      </c>
      <c r="C19" s="197" t="str">
        <f>IF($A19="I.O.","",'Kennzahlenbogen_(KB)'!B56&amp;'Kennzahlenbogen_(KB)'!C59)</f>
        <v xml:space="preserve">13b </v>
      </c>
      <c r="D19" s="338" t="str">
        <f>IF($A19="I.O.","",'Kennzahlenbogen_(KB)'!E59)</f>
        <v>Melanom:
SNB bei Melanom im Kopf-Hals-Bereich</v>
      </c>
      <c r="E19" s="345" t="str">
        <f>IF(AND('Kennzahlenbogen_(KB)'!L59="",$A19&lt;&gt;"I.O."),"-----",IF($A19="I.O.","",'Kennzahlenbogen_(KB)'!L59))</f>
        <v>-----</v>
      </c>
      <c r="F19" s="345" t="str">
        <f>IF($A19="I.O.","",'Kennzahlenbogen_(KB)'!M59)</f>
        <v>≥ 80%</v>
      </c>
      <c r="G19" s="345" t="str">
        <f>IF(AND('Kennzahlenbogen_(KB)'!O59="",$A19&lt;&gt;"I.O."),"-----",IF($A19="I.O.","",'Kennzahlenbogen_(KB)'!O59))</f>
        <v>-----</v>
      </c>
      <c r="H19" s="104" t="str">
        <f>IF($A19="I.O.","",IF('Kennzahlenbogen_(KB)'!Q59="","-----",'Kennzahlenbogen_(KB)'!Q59))</f>
        <v>-----</v>
      </c>
      <c r="I19" s="104" t="str">
        <f>IF($A19="I.O.","",IF('Kennzahlenbogen_(KB)'!Q60="","-----",'Kennzahlenbogen_(KB)'!Q60))</f>
        <v>-----</v>
      </c>
      <c r="J19" s="339" t="str">
        <f>IF($A19="I.O.","",IF('Kennzahlenbogen_(KB)'!Q61="",0,'Kennzahlenbogen_(KB)'!Q61))</f>
        <v>n.d.</v>
      </c>
      <c r="K19" s="340" t="str">
        <f>IF($A19="I.O.","",'Kennzahlenbogen_(KB)'!R59)</f>
        <v>Unvollständig</v>
      </c>
      <c r="L19" s="335" t="str">
        <f>IF(AND('Kennzahlenbogen_(KB)'!S59="",$A19&lt;&gt;"I.O."),"-----",IF($A19="I.O.","",'Kennzahlenbogen_(KB)'!S59))</f>
        <v>-----</v>
      </c>
      <c r="M19" s="335" t="str">
        <f>IF(AND('Kennzahlenbogen_(KB)'!T59="",$A19&lt;&gt;"I.O."),"-----",IF($A19="I.O.","",'Kennzahlenbogen_(KB)'!T59))</f>
        <v>-----</v>
      </c>
      <c r="O19" s="189" t="str">
        <f t="array" aca="1" ref="O19" ca="1">IF(ROW()-ROW($D$2:$D$23)+1&gt;ROWS($C$2:$C$23)-COUNTBLANK($C$2:$C$23),"",INDIRECT(ADDRESS(SMALL((IF($C$2:$C$23&lt;&gt;"",ROW($C$2:$C$23),ROW()+ROWS($C$2:$C$23))),ROW()-ROW($D$2:$D$23)+1),COLUMN($C$2:$C$23),4)))</f>
        <v xml:space="preserve">13b </v>
      </c>
      <c r="P19" s="479" t="str">
        <f t="array" aca="1" ref="P19" ca="1">IF(ROW()-ROW($E$2:$E$23)+1&gt;ROWS($D$2:$D$23)-COUNTBLANK($D$2:$D$23),"",INDIRECT(ADDRESS(SMALL((IF($D$2:$D$23&gt;"",ROW($D$2:$D$23),ROW()+ROWS($D$2:$D$23))),ROW()-ROW($E$2:$E$23)+1),COLUMN($D$2:$D$23),4)))</f>
        <v>Melanom:
SNB bei Melanom im Kopf-Hals-Bereich</v>
      </c>
      <c r="Q19" s="345" t="str">
        <f t="array" aca="1" ref="Q19" ca="1">IF(ROW()-ROW($F$2:$F$23)+1&gt;ROWS($E$2:$E$23)-COUNTBLANK($E$2:$E$23),"",INDIRECT(ADDRESS(SMALL((IF($E$2:$E$23&gt;"",ROW($E$2:$E$23),ROW()+ROWS($E$2:$E$23))),ROW()-ROW($F$2:$F$23)+1),COLUMN($E$2:$E$23),4)))</f>
        <v>-----</v>
      </c>
      <c r="R19" s="345" t="str">
        <f t="array" aca="1" ref="R19" ca="1">IF(ROW()-ROW($G$2:$G$23)+1&gt;ROWS($F$2:$F$23)-COUNTBLANK($F$2:$F$23),"",INDIRECT(ADDRESS(SMALL((IF($F$2:$F$23&gt;"",ROW($F$2:$F$23),ROW()+ROWS($F$2:$F$23))),ROW()-ROW($G$2:$G$23)+1),COLUMN($F$2:$F$23),4)))</f>
        <v>≥ 80%</v>
      </c>
      <c r="S19" s="345" t="str">
        <f t="array" aca="1" ref="S19" ca="1">IF(ROW()-ROW($H$2:$H$23)+1&gt;ROWS($G$2:$G$23)-COUNTBLANK($G$2:$G$23),"",INDIRECT(ADDRESS(SMALL((IF($G$2:$G$23&lt;&gt;"",ROW($G$2:$G$23),ROW()+ROWS($G$2:$G$23))),ROW()-ROW($H$2:$H$23)+1),COLUMN($G$2:$G$23),4)))</f>
        <v>-----</v>
      </c>
      <c r="T19" s="189" t="str">
        <f t="array" aca="1" ref="T19" ca="1">IF(ROW()-ROW($I$2:$I$23)+1&gt;ROWS($H$2:$H$23)-COUNTBLANK($H$2:$H$23),"",INDIRECT(ADDRESS(SMALL((IF($H$2:$H$23&lt;&gt;"",ROW($H$2:$H$23),ROW()+ROWS($H$2:$H$23))),ROW()-ROW($I$2:$I$23)+1),COLUMN($H$2:$H$23),4)))</f>
        <v>-----</v>
      </c>
      <c r="U19" s="189" t="str">
        <f t="array" aca="1" ref="U19" ca="1">IF(ROW()-ROW($J$2:$J$23)+1&gt;ROWS($I$2:$I$23)-COUNTBLANK($I$2:$I$23),"",INDIRECT(ADDRESS(SMALL((IF($I$2:$I$23&lt;&gt;"",ROW($I$2:$I$23),ROW()+ROWS($I$2:$I$23))),ROW()-ROW($J$2:$J$23)+1),COLUMN($I$2:$I$23),4)))</f>
        <v>-----</v>
      </c>
      <c r="V19" s="480" t="str">
        <f t="array" aca="1" ref="V19" ca="1">IF(ROW()-ROW($K$2:$K$23)+1&gt;ROWS($J$2:$J$23)-COUNTBLANK($J$2:$J$23),"",INDIRECT(ADDRESS(SMALL((IF($J$2:$J$23&lt;&gt;"",ROW($J$2:$J$23),ROW()+ROWS($J$2:$J$23))),ROW()-ROW($K$2:$K$23)+1),COLUMN($J$2:$J$23),4)))</f>
        <v>n.d.</v>
      </c>
      <c r="W19" s="189" t="str">
        <f t="array" aca="1" ref="W19" ca="1">IF(ROW()-ROW($L$2:$L$23)+1&gt;ROWS($K$2:$K$23)-COUNTBLANK($K$2:$K$23),"",INDIRECT(ADDRESS(SMALL((IF($K$2:$K$23&lt;&gt;"",ROW($K$2:$K$23),ROW()+ROWS($K$2:$K$23))),ROW()-ROW($L$2:$L$23)+1),COLUMN($K$2:$K$23),4)))</f>
        <v>Unvollständig</v>
      </c>
      <c r="X19" s="481" t="str">
        <f t="array" aca="1" ref="X19" ca="1">IF(ROW()-ROW($M$2:$M$23)+1&gt;ROWS($L$2:$L$23)-COUNTBLANK($L$2:$L$23),"",INDIRECT(ADDRESS(SMALL((IF($L$2:$L$23&lt;&gt;"",ROW($L$2:$L$23),ROW()+ROWS($L$2:$L$23))),ROW()-ROW($M$2:$M$23)+1),COLUMN($L$2:$L$23),4)))</f>
        <v>-----</v>
      </c>
      <c r="Y19" s="481" t="str">
        <f t="array" aca="1" ref="Y19" ca="1">IF(ROW()-ROW($N$2:$N$23)+1&gt;ROWS($M$2:$M$23)-COUNTBLANK($M$2:$M$23),"",INDIRECT(ADDRESS(SMALL((IF($M$2:$M$23&lt;&gt;"",ROW($M$2:$M$23),ROW()+ROWS($M$2:$M$23))),ROW()-ROW($N$2:$N$23)+1),COLUMN($M$2:$M$23),4)))</f>
        <v>-----</v>
      </c>
    </row>
    <row r="20" spans="1:25" ht="62.1" customHeight="1">
      <c r="A20" s="326" t="str">
        <f>IF('Kennzahlenbogen_(KB)'!R62=0,"",'Kennzahlenbogen_(KB)'!R62)</f>
        <v>Unvollständig</v>
      </c>
      <c r="C20" s="197">
        <f>IF($A20="I.O.","",'Kennzahlenbogen_(KB)'!B62)</f>
        <v>14</v>
      </c>
      <c r="D20" s="338" t="str">
        <f>IF($A20="I.O.","",'Kennzahlenbogen_(KB)'!E62)</f>
        <v>Melanom:
Sicherheitsabstand 
(1 cm) bei radikaler Exzision</v>
      </c>
      <c r="E20" s="345" t="str">
        <f>IF(AND('Kennzahlenbogen_(KB)'!L62="",$A20&lt;&gt;"I.O."),"-----",IF($A20="I.O.","",'Kennzahlenbogen_(KB)'!L62))</f>
        <v>&lt; 80%</v>
      </c>
      <c r="F20" s="345" t="str">
        <f>IF($A20="I.O.","",'Kennzahlenbogen_(KB)'!M62)</f>
        <v>Derzeit keine Vorgaben</v>
      </c>
      <c r="G20" s="345" t="str">
        <f>IF(AND('Kennzahlenbogen_(KB)'!O62="",$A20&lt;&gt;"I.O."),"-----",IF($A20="I.O.","",'Kennzahlenbogen_(KB)'!O62))</f>
        <v>-----</v>
      </c>
      <c r="H20" s="104" t="str">
        <f>IF($A20="I.O.","",IF('Kennzahlenbogen_(KB)'!Q62="","-----",'Kennzahlenbogen_(KB)'!Q62))</f>
        <v>-----</v>
      </c>
      <c r="I20" s="104" t="str">
        <f>IF($A20="I.O.","",IF('Kennzahlenbogen_(KB)'!Q63="","-----",'Kennzahlenbogen_(KB)'!Q63))</f>
        <v>-----</v>
      </c>
      <c r="J20" s="339" t="str">
        <f>IF($A20="I.O.","",IF('Kennzahlenbogen_(KB)'!Q64="",0,'Kennzahlenbogen_(KB)'!Q64))</f>
        <v>n.d.</v>
      </c>
      <c r="K20" s="340" t="str">
        <f>IF($A20="I.O.","",'Kennzahlenbogen_(KB)'!R62)</f>
        <v>Unvollständig</v>
      </c>
      <c r="L20" s="335" t="str">
        <f>IF(AND('Kennzahlenbogen_(KB)'!S62="",$A20&lt;&gt;"I.O."),"-----",IF($A20="I.O.","",'Kennzahlenbogen_(KB)'!S62))</f>
        <v>-----</v>
      </c>
      <c r="M20" s="335" t="str">
        <f>IF(AND('Kennzahlenbogen_(KB)'!T62="",$A20&lt;&gt;"I.O."),"-----",IF($A20="I.O.","",'Kennzahlenbogen_(KB)'!T62))</f>
        <v>-----</v>
      </c>
      <c r="O20" s="189">
        <f t="array" aca="1" ref="O20" ca="1">IF(ROW()-ROW($D$2:$D$23)+1&gt;ROWS($C$2:$C$23)-COUNTBLANK($C$2:$C$23),"",INDIRECT(ADDRESS(SMALL((IF($C$2:$C$23&lt;&gt;"",ROW($C$2:$C$23),ROW()+ROWS($C$2:$C$23))),ROW()-ROW($D$2:$D$23)+1),COLUMN($C$2:$C$23),4)))</f>
        <v>14</v>
      </c>
      <c r="P20" s="479" t="str">
        <f t="array" aca="1" ref="P20" ca="1">IF(ROW()-ROW($E$2:$E$23)+1&gt;ROWS($D$2:$D$23)-COUNTBLANK($D$2:$D$23),"",INDIRECT(ADDRESS(SMALL((IF($D$2:$D$23&gt;"",ROW($D$2:$D$23),ROW()+ROWS($D$2:$D$23))),ROW()-ROW($E$2:$E$23)+1),COLUMN($D$2:$D$23),4)))</f>
        <v>Melanom:
Sicherheitsabstand 
(1 cm) bei radikaler Exzision</v>
      </c>
      <c r="Q20" s="345" t="str">
        <f t="array" aca="1" ref="Q20" ca="1">IF(ROW()-ROW($F$2:$F$23)+1&gt;ROWS($E$2:$E$23)-COUNTBLANK($E$2:$E$23),"",INDIRECT(ADDRESS(SMALL((IF($E$2:$E$23&gt;"",ROW($E$2:$E$23),ROW()+ROWS($E$2:$E$23))),ROW()-ROW($F$2:$F$23)+1),COLUMN($E$2:$E$23),4)))</f>
        <v>&lt; 80%</v>
      </c>
      <c r="R20" s="345" t="str">
        <f t="array" aca="1" ref="R20" ca="1">IF(ROW()-ROW($G$2:$G$23)+1&gt;ROWS($F$2:$F$23)-COUNTBLANK($F$2:$F$23),"",INDIRECT(ADDRESS(SMALL((IF($F$2:$F$23&gt;"",ROW($F$2:$F$23),ROW()+ROWS($F$2:$F$23))),ROW()-ROW($G$2:$G$23)+1),COLUMN($F$2:$F$23),4)))</f>
        <v>Derzeit keine Vorgaben</v>
      </c>
      <c r="S20" s="345" t="str">
        <f t="array" aca="1" ref="S20" ca="1">IF(ROW()-ROW($H$2:$H$23)+1&gt;ROWS($G$2:$G$23)-COUNTBLANK($G$2:$G$23),"",INDIRECT(ADDRESS(SMALL((IF($G$2:$G$23&lt;&gt;"",ROW($G$2:$G$23),ROW()+ROWS($G$2:$G$23))),ROW()-ROW($H$2:$H$23)+1),COLUMN($G$2:$G$23),4)))</f>
        <v>-----</v>
      </c>
      <c r="T20" s="189" t="str">
        <f t="array" aca="1" ref="T20" ca="1">IF(ROW()-ROW($I$2:$I$23)+1&gt;ROWS($H$2:$H$23)-COUNTBLANK($H$2:$H$23),"",INDIRECT(ADDRESS(SMALL((IF($H$2:$H$23&lt;&gt;"",ROW($H$2:$H$23),ROW()+ROWS($H$2:$H$23))),ROW()-ROW($I$2:$I$23)+1),COLUMN($H$2:$H$23),4)))</f>
        <v>-----</v>
      </c>
      <c r="U20" s="189" t="str">
        <f t="array" aca="1" ref="U20" ca="1">IF(ROW()-ROW($J$2:$J$23)+1&gt;ROWS($I$2:$I$23)-COUNTBLANK($I$2:$I$23),"",INDIRECT(ADDRESS(SMALL((IF($I$2:$I$23&lt;&gt;"",ROW($I$2:$I$23),ROW()+ROWS($I$2:$I$23))),ROW()-ROW($J$2:$J$23)+1),COLUMN($I$2:$I$23),4)))</f>
        <v>-----</v>
      </c>
      <c r="V20" s="480" t="str">
        <f t="array" aca="1" ref="V20" ca="1">IF(ROW()-ROW($K$2:$K$23)+1&gt;ROWS($J$2:$J$23)-COUNTBLANK($J$2:$J$23),"",INDIRECT(ADDRESS(SMALL((IF($J$2:$J$23&lt;&gt;"",ROW($J$2:$J$23),ROW()+ROWS($J$2:$J$23))),ROW()-ROW($K$2:$K$23)+1),COLUMN($J$2:$J$23),4)))</f>
        <v>n.d.</v>
      </c>
      <c r="W20" s="189" t="str">
        <f t="array" aca="1" ref="W20" ca="1">IF(ROW()-ROW($L$2:$L$23)+1&gt;ROWS($K$2:$K$23)-COUNTBLANK($K$2:$K$23),"",INDIRECT(ADDRESS(SMALL((IF($K$2:$K$23&lt;&gt;"",ROW($K$2:$K$23),ROW()+ROWS($K$2:$K$23))),ROW()-ROW($L$2:$L$23)+1),COLUMN($K$2:$K$23),4)))</f>
        <v>Unvollständig</v>
      </c>
      <c r="X20" s="481" t="str">
        <f t="array" aca="1" ref="X20" ca="1">IF(ROW()-ROW($M$2:$M$23)+1&gt;ROWS($L$2:$L$23)-COUNTBLANK($L$2:$L$23),"",INDIRECT(ADDRESS(SMALL((IF($L$2:$L$23&lt;&gt;"",ROW($L$2:$L$23),ROW()+ROWS($L$2:$L$23))),ROW()-ROW($M$2:$M$23)+1),COLUMN($L$2:$L$23),4)))</f>
        <v>-----</v>
      </c>
      <c r="Y20" s="481" t="str">
        <f t="array" aca="1" ref="Y20" ca="1">IF(ROW()-ROW($N$2:$N$23)+1&gt;ROWS($M$2:$M$23)-COUNTBLANK($M$2:$M$23),"",INDIRECT(ADDRESS(SMALL((IF($M$2:$M$23&lt;&gt;"",ROW($M$2:$M$23),ROW()+ROWS($M$2:$M$23))),ROW()-ROW($N$2:$N$23)+1),COLUMN($M$2:$M$23),4)))</f>
        <v>-----</v>
      </c>
    </row>
    <row r="21" spans="1:25" ht="62.1" customHeight="1">
      <c r="A21" s="326" t="str">
        <f>IF('Kennzahlenbogen_(KB)'!R65=0,"",'Kennzahlenbogen_(KB)'!R65)</f>
        <v>Unvollständig</v>
      </c>
      <c r="C21" s="197">
        <f>IF($A21="I.O.","",'Kennzahlenbogen_(KB)'!B65)</f>
        <v>15</v>
      </c>
      <c r="D21" s="338" t="str">
        <f>IF($A21="I.O.","",'Kennzahlenbogen_(KB)'!E65)</f>
        <v>Melanom: Sicherheitsabstand 
(2 cm) bei radikaler Exzision</v>
      </c>
      <c r="E21" s="345" t="str">
        <f>IF(AND('Kennzahlenbogen_(KB)'!L65="",$A21&lt;&gt;"I.O."),"-----",IF($A21="I.O.","",'Kennzahlenbogen_(KB)'!L65))</f>
        <v>&lt; 80%</v>
      </c>
      <c r="F21" s="345" t="str">
        <f>IF($A21="I.O.","",'Kennzahlenbogen_(KB)'!M65)</f>
        <v>Derzeit keine Vorgaben</v>
      </c>
      <c r="G21" s="345" t="str">
        <f>IF(AND('Kennzahlenbogen_(KB)'!O65="",$A21&lt;&gt;"I.O."),"-----",IF($A21="I.O.","",'Kennzahlenbogen_(KB)'!O65))</f>
        <v>-----</v>
      </c>
      <c r="H21" s="104" t="str">
        <f>IF($A21="I.O.","",IF('Kennzahlenbogen_(KB)'!Q65="","-----",'Kennzahlenbogen_(KB)'!Q65))</f>
        <v>-----</v>
      </c>
      <c r="I21" s="104" t="str">
        <f>IF($A21="I.O.","",IF('Kennzahlenbogen_(KB)'!Q66="","-----",'Kennzahlenbogen_(KB)'!Q66))</f>
        <v>-----</v>
      </c>
      <c r="J21" s="339" t="str">
        <f>IF($A21="I.O.","",IF('Kennzahlenbogen_(KB)'!Q67="",0,'Kennzahlenbogen_(KB)'!Q67))</f>
        <v>n.d.</v>
      </c>
      <c r="K21" s="340" t="str">
        <f>IF($A21="I.O.","",'Kennzahlenbogen_(KB)'!R65)</f>
        <v>Unvollständig</v>
      </c>
      <c r="L21" s="335" t="str">
        <f>IF(AND('Kennzahlenbogen_(KB)'!S65="",$A21&lt;&gt;"I.O."),"-----",IF($A21="I.O.","",'Kennzahlenbogen_(KB)'!S65))</f>
        <v>-----</v>
      </c>
      <c r="M21" s="335" t="str">
        <f>IF(AND('Kennzahlenbogen_(KB)'!T65="",$A21&lt;&gt;"I.O."),"-----",IF($A21="I.O.","",'Kennzahlenbogen_(KB)'!T65))</f>
        <v>-----</v>
      </c>
      <c r="O21" s="189">
        <f t="array" aca="1" ref="O21" ca="1">IF(ROW()-ROW($D$2:$D$23)+1&gt;ROWS($C$2:$C$23)-COUNTBLANK($C$2:$C$23),"",INDIRECT(ADDRESS(SMALL((IF($C$2:$C$23&lt;&gt;"",ROW($C$2:$C$23),ROW()+ROWS($C$2:$C$23))),ROW()-ROW($D$2:$D$23)+1),COLUMN($C$2:$C$23),4)))</f>
        <v>15</v>
      </c>
      <c r="P21" s="479" t="str">
        <f t="array" aca="1" ref="P21" ca="1">IF(ROW()-ROW($E$2:$E$23)+1&gt;ROWS($D$2:$D$23)-COUNTBLANK($D$2:$D$23),"",INDIRECT(ADDRESS(SMALL((IF($D$2:$D$23&gt;"",ROW($D$2:$D$23),ROW()+ROWS($D$2:$D$23))),ROW()-ROW($E$2:$E$23)+1),COLUMN($D$2:$D$23),4)))</f>
        <v>Melanom: Sicherheitsabstand 
(2 cm) bei radikaler Exzision</v>
      </c>
      <c r="Q21" s="345" t="str">
        <f t="array" aca="1" ref="Q21" ca="1">IF(ROW()-ROW($F$2:$F$23)+1&gt;ROWS($E$2:$E$23)-COUNTBLANK($E$2:$E$23),"",INDIRECT(ADDRESS(SMALL((IF($E$2:$E$23&gt;"",ROW($E$2:$E$23),ROW()+ROWS($E$2:$E$23))),ROW()-ROW($F$2:$F$23)+1),COLUMN($E$2:$E$23),4)))</f>
        <v>&lt; 80%</v>
      </c>
      <c r="R21" s="345" t="str">
        <f t="array" aca="1" ref="R21" ca="1">IF(ROW()-ROW($G$2:$G$23)+1&gt;ROWS($F$2:$F$23)-COUNTBLANK($F$2:$F$23),"",INDIRECT(ADDRESS(SMALL((IF($F$2:$F$23&gt;"",ROW($F$2:$F$23),ROW()+ROWS($F$2:$F$23))),ROW()-ROW($G$2:$G$23)+1),COLUMN($F$2:$F$23),4)))</f>
        <v>Derzeit keine Vorgaben</v>
      </c>
      <c r="S21" s="345" t="str">
        <f t="array" aca="1" ref="S21" ca="1">IF(ROW()-ROW($H$2:$H$23)+1&gt;ROWS($G$2:$G$23)-COUNTBLANK($G$2:$G$23),"",INDIRECT(ADDRESS(SMALL((IF($G$2:$G$23&lt;&gt;"",ROW($G$2:$G$23),ROW()+ROWS($G$2:$G$23))),ROW()-ROW($H$2:$H$23)+1),COLUMN($G$2:$G$23),4)))</f>
        <v>-----</v>
      </c>
      <c r="T21" s="189" t="str">
        <f t="array" aca="1" ref="T21" ca="1">IF(ROW()-ROW($I$2:$I$23)+1&gt;ROWS($H$2:$H$23)-COUNTBLANK($H$2:$H$23),"",INDIRECT(ADDRESS(SMALL((IF($H$2:$H$23&lt;&gt;"",ROW($H$2:$H$23),ROW()+ROWS($H$2:$H$23))),ROW()-ROW($I$2:$I$23)+1),COLUMN($H$2:$H$23),4)))</f>
        <v>-----</v>
      </c>
      <c r="U21" s="189" t="str">
        <f t="array" aca="1" ref="U21" ca="1">IF(ROW()-ROW($J$2:$J$23)+1&gt;ROWS($I$2:$I$23)-COUNTBLANK($I$2:$I$23),"",INDIRECT(ADDRESS(SMALL((IF($I$2:$I$23&lt;&gt;"",ROW($I$2:$I$23),ROW()+ROWS($I$2:$I$23))),ROW()-ROW($J$2:$J$23)+1),COLUMN($I$2:$I$23),4)))</f>
        <v>-----</v>
      </c>
      <c r="V21" s="480" t="str">
        <f t="array" aca="1" ref="V21" ca="1">IF(ROW()-ROW($K$2:$K$23)+1&gt;ROWS($J$2:$J$23)-COUNTBLANK($J$2:$J$23),"",INDIRECT(ADDRESS(SMALL((IF($J$2:$J$23&lt;&gt;"",ROW($J$2:$J$23),ROW()+ROWS($J$2:$J$23))),ROW()-ROW($K$2:$K$23)+1),COLUMN($J$2:$J$23),4)))</f>
        <v>n.d.</v>
      </c>
      <c r="W21" s="189" t="str">
        <f t="array" aca="1" ref="W21" ca="1">IF(ROW()-ROW($L$2:$L$23)+1&gt;ROWS($K$2:$K$23)-COUNTBLANK($K$2:$K$23),"",INDIRECT(ADDRESS(SMALL((IF($K$2:$K$23&lt;&gt;"",ROW($K$2:$K$23),ROW()+ROWS($K$2:$K$23))),ROW()-ROW($L$2:$L$23)+1),COLUMN($K$2:$K$23),4)))</f>
        <v>Unvollständig</v>
      </c>
      <c r="X21" s="481" t="str">
        <f t="array" aca="1" ref="X21" ca="1">IF(ROW()-ROW($M$2:$M$23)+1&gt;ROWS($L$2:$L$23)-COUNTBLANK($L$2:$L$23),"",INDIRECT(ADDRESS(SMALL((IF($L$2:$L$23&lt;&gt;"",ROW($L$2:$L$23),ROW()+ROWS($L$2:$L$23))),ROW()-ROW($M$2:$M$23)+1),COLUMN($L$2:$L$23),4)))</f>
        <v>-----</v>
      </c>
      <c r="Y21" s="481" t="str">
        <f t="array" aca="1" ref="Y21" ca="1">IF(ROW()-ROW($N$2:$N$23)+1&gt;ROWS($M$2:$M$23)-COUNTBLANK($M$2:$M$23),"",INDIRECT(ADDRESS(SMALL((IF($M$2:$M$23&lt;&gt;"",ROW($M$2:$M$23),ROW()+ROWS($M$2:$M$23))),ROW()-ROW($N$2:$N$23)+1),COLUMN($M$2:$M$23),4)))</f>
        <v>-----</v>
      </c>
    </row>
    <row r="22" spans="1:25" ht="62.1" customHeight="1">
      <c r="A22" s="326" t="str">
        <f>IF('Kennzahlenbogen_(KB)'!R68=0,"",'Kennzahlenbogen_(KB)'!R68)</f>
        <v>Unvollständig</v>
      </c>
      <c r="C22" s="197">
        <f>IF($A22="I.O.","",'Kennzahlenbogen_(KB)'!B68)</f>
        <v>16</v>
      </c>
      <c r="D22" s="338" t="str">
        <f>IF($A22="I.O.","",'Kennzahlenbogen_(KB)'!E68)</f>
        <v>Melanom:
Mutationsanalyse für BRAF</v>
      </c>
      <c r="E22" s="345" t="str">
        <f>IF(AND('Kennzahlenbogen_(KB)'!L68="",$A22&lt;&gt;"I.O."),"-----",IF($A22="I.O.","",'Kennzahlenbogen_(KB)'!L68))</f>
        <v>&lt; 80%</v>
      </c>
      <c r="F22" s="345" t="str">
        <f>IF($A22="I.O.","",'Kennzahlenbogen_(KB)'!M68)</f>
        <v>Derzeit keine Vorgaben</v>
      </c>
      <c r="G22" s="345" t="str">
        <f>IF(AND('Kennzahlenbogen_(KB)'!O68="",$A22&lt;&gt;"I.O."),"-----",IF($A22="I.O.","",'Kennzahlenbogen_(KB)'!O68))</f>
        <v>-----</v>
      </c>
      <c r="H22" s="104" t="str">
        <f>IF($A22="I.O.","",IF('Kennzahlenbogen_(KB)'!Q68="","-----",'Kennzahlenbogen_(KB)'!Q68))</f>
        <v>-----</v>
      </c>
      <c r="I22" s="104">
        <f>IF($A22="I.O.","",IF('Kennzahlenbogen_(KB)'!Q69="","-----",'Kennzahlenbogen_(KB)'!Q69))</f>
        <v>0</v>
      </c>
      <c r="J22" s="339" t="str">
        <f>IF($A22="I.O.","",IF('Kennzahlenbogen_(KB)'!Q70="",0,'Kennzahlenbogen_(KB)'!Q70))</f>
        <v>n.d.</v>
      </c>
      <c r="K22" s="340" t="str">
        <f>IF($A22="I.O.","",'Kennzahlenbogen_(KB)'!R68)</f>
        <v>Unvollständig</v>
      </c>
      <c r="L22" s="335" t="str">
        <f>IF(AND('Kennzahlenbogen_(KB)'!S68="",$A22&lt;&gt;"I.O."),"-----",IF($A22="I.O.","",'Kennzahlenbogen_(KB)'!S68))</f>
        <v>-----</v>
      </c>
      <c r="M22" s="335" t="str">
        <f>IF(AND('Kennzahlenbogen_(KB)'!T68="",$A22&lt;&gt;"I.O."),"-----",IF($A22="I.O.","",'Kennzahlenbogen_(KB)'!T68))</f>
        <v>-----</v>
      </c>
      <c r="O22" s="189">
        <f t="array" aca="1" ref="O22" ca="1">IF(ROW()-ROW($D$2:$D$23)+1&gt;ROWS($C$2:$C$23)-COUNTBLANK($C$2:$C$23),"",INDIRECT(ADDRESS(SMALL((IF($C$2:$C$23&lt;&gt;"",ROW($C$2:$C$23),ROW()+ROWS($C$2:$C$23))),ROW()-ROW($D$2:$D$23)+1),COLUMN($C$2:$C$23),4)))</f>
        <v>16</v>
      </c>
      <c r="P22" s="479" t="str">
        <f t="array" aca="1" ref="P22" ca="1">IF(ROW()-ROW($E$2:$E$23)+1&gt;ROWS($D$2:$D$23)-COUNTBLANK($D$2:$D$23),"",INDIRECT(ADDRESS(SMALL((IF($D$2:$D$23&gt;"",ROW($D$2:$D$23),ROW()+ROWS($D$2:$D$23))),ROW()-ROW($E$2:$E$23)+1),COLUMN($D$2:$D$23),4)))</f>
        <v>Melanom:
Mutationsanalyse für BRAF</v>
      </c>
      <c r="Q22" s="345" t="str">
        <f t="array" aca="1" ref="Q22" ca="1">IF(ROW()-ROW($F$2:$F$23)+1&gt;ROWS($E$2:$E$23)-COUNTBLANK($E$2:$E$23),"",INDIRECT(ADDRESS(SMALL((IF($E$2:$E$23&gt;"",ROW($E$2:$E$23),ROW()+ROWS($E$2:$E$23))),ROW()-ROW($F$2:$F$23)+1),COLUMN($E$2:$E$23),4)))</f>
        <v>&lt; 80%</v>
      </c>
      <c r="R22" s="345" t="str">
        <f t="array" aca="1" ref="R22" ca="1">IF(ROW()-ROW($G$2:$G$23)+1&gt;ROWS($F$2:$F$23)-COUNTBLANK($F$2:$F$23),"",INDIRECT(ADDRESS(SMALL((IF($F$2:$F$23&gt;"",ROW($F$2:$F$23),ROW()+ROWS($F$2:$F$23))),ROW()-ROW($G$2:$G$23)+1),COLUMN($F$2:$F$23),4)))</f>
        <v>Derzeit keine Vorgaben</v>
      </c>
      <c r="S22" s="345" t="str">
        <f t="array" aca="1" ref="S22" ca="1">IF(ROW()-ROW($H$2:$H$23)+1&gt;ROWS($G$2:$G$23)-COUNTBLANK($G$2:$G$23),"",INDIRECT(ADDRESS(SMALL((IF($G$2:$G$23&lt;&gt;"",ROW($G$2:$G$23),ROW()+ROWS($G$2:$G$23))),ROW()-ROW($H$2:$H$23)+1),COLUMN($G$2:$G$23),4)))</f>
        <v>-----</v>
      </c>
      <c r="T22" s="189" t="str">
        <f t="array" aca="1" ref="T22" ca="1">IF(ROW()-ROW($I$2:$I$23)+1&gt;ROWS($H$2:$H$23)-COUNTBLANK($H$2:$H$23),"",INDIRECT(ADDRESS(SMALL((IF($H$2:$H$23&lt;&gt;"",ROW($H$2:$H$23),ROW()+ROWS($H$2:$H$23))),ROW()-ROW($I$2:$I$23)+1),COLUMN($H$2:$H$23),4)))</f>
        <v>-----</v>
      </c>
      <c r="U22" s="189">
        <f t="array" aca="1" ref="U22" ca="1">IF(ROW()-ROW($J$2:$J$23)+1&gt;ROWS($I$2:$I$23)-COUNTBLANK($I$2:$I$23),"",INDIRECT(ADDRESS(SMALL((IF($I$2:$I$23&lt;&gt;"",ROW($I$2:$I$23),ROW()+ROWS($I$2:$I$23))),ROW()-ROW($J$2:$J$23)+1),COLUMN($I$2:$I$23),4)))</f>
        <v>0</v>
      </c>
      <c r="V22" s="480" t="str">
        <f t="array" aca="1" ref="V22" ca="1">IF(ROW()-ROW($K$2:$K$23)+1&gt;ROWS($J$2:$J$23)-COUNTBLANK($J$2:$J$23),"",INDIRECT(ADDRESS(SMALL((IF($J$2:$J$23&lt;&gt;"",ROW($J$2:$J$23),ROW()+ROWS($J$2:$J$23))),ROW()-ROW($K$2:$K$23)+1),COLUMN($J$2:$J$23),4)))</f>
        <v>n.d.</v>
      </c>
      <c r="W22" s="189" t="str">
        <f t="array" aca="1" ref="W22" ca="1">IF(ROW()-ROW($L$2:$L$23)+1&gt;ROWS($K$2:$K$23)-COUNTBLANK($K$2:$K$23),"",INDIRECT(ADDRESS(SMALL((IF($K$2:$K$23&lt;&gt;"",ROW($K$2:$K$23),ROW()+ROWS($K$2:$K$23))),ROW()-ROW($L$2:$L$23)+1),COLUMN($K$2:$K$23),4)))</f>
        <v>Unvollständig</v>
      </c>
      <c r="X22" s="481" t="str">
        <f t="array" aca="1" ref="X22" ca="1">IF(ROW()-ROW($M$2:$M$23)+1&gt;ROWS($L$2:$L$23)-COUNTBLANK($L$2:$L$23),"",INDIRECT(ADDRESS(SMALL((IF($L$2:$L$23&lt;&gt;"",ROW($L$2:$L$23),ROW()+ROWS($L$2:$L$23))),ROW()-ROW($M$2:$M$23)+1),COLUMN($L$2:$L$23),4)))</f>
        <v>-----</v>
      </c>
      <c r="Y22" s="481" t="str">
        <f t="array" aca="1" ref="Y22" ca="1">IF(ROW()-ROW($N$2:$N$23)+1&gt;ROWS($M$2:$M$23)-COUNTBLANK($M$2:$M$23),"",INDIRECT(ADDRESS(SMALL((IF($M$2:$M$23&lt;&gt;"",ROW($M$2:$M$23),ROW()+ROWS($M$2:$M$23))),ROW()-ROW($N$2:$N$23)+1),COLUMN($M$2:$M$23),4)))</f>
        <v>-----</v>
      </c>
    </row>
    <row r="23" spans="1:25" ht="62.1" customHeight="1">
      <c r="A23" s="326" t="str">
        <f>IF('Kennzahlenbogen_(KB)'!R71=0,"",'Kennzahlenbogen_(KB)'!R71)</f>
        <v>Unvollständig</v>
      </c>
      <c r="C23" s="197">
        <f>IF($A23="I.O.","",'Kennzahlenbogen_(KB)'!B71)</f>
        <v>17</v>
      </c>
      <c r="D23" s="338" t="str">
        <f>IF($A23="I.O.","",'Kennzahlenbogen_(KB)'!E71)</f>
        <v>Melanom: 
LDH-Bestimmung</v>
      </c>
      <c r="E23" s="345" t="str">
        <f>IF(AND('Kennzahlenbogen_(KB)'!L71="",$A23&lt;&gt;"I.O."),"-----",IF($A23="I.O.","",'Kennzahlenbogen_(KB)'!L71))</f>
        <v>-----</v>
      </c>
      <c r="F23" s="345" t="str">
        <f>IF($A23="I.O.","",'Kennzahlenbogen_(KB)'!M71)</f>
        <v>≥ 90%</v>
      </c>
      <c r="G23" s="345" t="str">
        <f>IF(AND('Kennzahlenbogen_(KB)'!O71="",$A23&lt;&gt;"I.O."),"-----",IF($A23="I.O.","",'Kennzahlenbogen_(KB)'!O71))</f>
        <v>-----</v>
      </c>
      <c r="H23" s="104" t="str">
        <f>IF($A23="I.O.","",IF('Kennzahlenbogen_(KB)'!Q71="","-----",'Kennzahlenbogen_(KB)'!Q71))</f>
        <v>-----</v>
      </c>
      <c r="I23" s="104">
        <f>IF($A23="I.O.","",IF('Kennzahlenbogen_(KB)'!Q72="","-----",'Kennzahlenbogen_(KB)'!Q72))</f>
        <v>0</v>
      </c>
      <c r="J23" s="339" t="str">
        <f>IF($A23="I.O.","",IF('Kennzahlenbogen_(KB)'!Q73="",0,'Kennzahlenbogen_(KB)'!Q73))</f>
        <v>n.d.</v>
      </c>
      <c r="K23" s="340" t="str">
        <f>IF($A23="I.O.","",'Kennzahlenbogen_(KB)'!R71)</f>
        <v>Unvollständig</v>
      </c>
      <c r="L23" s="335" t="str">
        <f>IF(AND('Kennzahlenbogen_(KB)'!S71="",$A23&lt;&gt;"I.O."),"-----",IF($A23="I.O.","",'Kennzahlenbogen_(KB)'!S71))</f>
        <v>-----</v>
      </c>
      <c r="M23" s="335" t="str">
        <f>IF(AND('Kennzahlenbogen_(KB)'!T71="",$A23&lt;&gt;"I.O."),"-----",IF($A23="I.O.","",'Kennzahlenbogen_(KB)'!T71))</f>
        <v>-----</v>
      </c>
      <c r="O23" s="189">
        <f t="array" aca="1" ref="O23" ca="1">IF(ROW()-ROW($D$2:$D$23)+1&gt;ROWS($C$2:$C$23)-COUNTBLANK($C$2:$C$23),"",INDIRECT(ADDRESS(SMALL((IF($C$2:$C$23&lt;&gt;"",ROW($C$2:$C$23),ROW()+ROWS($C$2:$C$23))),ROW()-ROW($D$2:$D$23)+1),COLUMN($C$2:$C$23),4)))</f>
        <v>17</v>
      </c>
      <c r="P23" s="479" t="str">
        <f t="array" aca="1" ref="P23" ca="1">IF(ROW()-ROW($E$2:$E$23)+1&gt;ROWS($D$2:$D$23)-COUNTBLANK($D$2:$D$23),"",INDIRECT(ADDRESS(SMALL((IF($D$2:$D$23&gt;"",ROW($D$2:$D$23),ROW()+ROWS($D$2:$D$23))),ROW()-ROW($E$2:$E$23)+1),COLUMN($D$2:$D$23),4)))</f>
        <v>Melanom: 
LDH-Bestimmung</v>
      </c>
      <c r="Q23" s="345" t="str">
        <f t="array" aca="1" ref="Q23" ca="1">IF(ROW()-ROW($F$2:$F$23)+1&gt;ROWS($E$2:$E$23)-COUNTBLANK($E$2:$E$23),"",INDIRECT(ADDRESS(SMALL((IF($E$2:$E$23&gt;"",ROW($E$2:$E$23),ROW()+ROWS($E$2:$E$23))),ROW()-ROW($F$2:$F$23)+1),COLUMN($E$2:$E$23),4)))</f>
        <v>-----</v>
      </c>
      <c r="R23" s="345" t="str">
        <f t="array" aca="1" ref="R23" ca="1">IF(ROW()-ROW($G$2:$G$23)+1&gt;ROWS($F$2:$F$23)-COUNTBLANK($F$2:$F$23),"",INDIRECT(ADDRESS(SMALL((IF($F$2:$F$23&gt;"",ROW($F$2:$F$23),ROW()+ROWS($F$2:$F$23))),ROW()-ROW($G$2:$G$23)+1),COLUMN($F$2:$F$23),4)))</f>
        <v>≥ 90%</v>
      </c>
      <c r="S23" s="345" t="str">
        <f t="array" aca="1" ref="S23" ca="1">IF(ROW()-ROW($H$2:$H$23)+1&gt;ROWS($G$2:$G$23)-COUNTBLANK($G$2:$G$23),"",INDIRECT(ADDRESS(SMALL((IF($G$2:$G$23&lt;&gt;"",ROW($G$2:$G$23),ROW()+ROWS($G$2:$G$23))),ROW()-ROW($H$2:$H$23)+1),COLUMN($G$2:$G$23),4)))</f>
        <v>-----</v>
      </c>
      <c r="T23" s="189" t="str">
        <f t="array" aca="1" ref="T23" ca="1">IF(ROW()-ROW($I$2:$I$23)+1&gt;ROWS($H$2:$H$23)-COUNTBLANK($H$2:$H$23),"",INDIRECT(ADDRESS(SMALL((IF($H$2:$H$23&lt;&gt;"",ROW($H$2:$H$23),ROW()+ROWS($H$2:$H$23))),ROW()-ROW($I$2:$I$23)+1),COLUMN($H$2:$H$23),4)))</f>
        <v>-----</v>
      </c>
      <c r="U23" s="189">
        <f t="array" aca="1" ref="U23" ca="1">IF(ROW()-ROW($J$2:$J$23)+1&gt;ROWS($I$2:$I$23)-COUNTBLANK($I$2:$I$23),"",INDIRECT(ADDRESS(SMALL((IF($I$2:$I$23&lt;&gt;"",ROW($I$2:$I$23),ROW()+ROWS($I$2:$I$23))),ROW()-ROW($J$2:$J$23)+1),COLUMN($I$2:$I$23),4)))</f>
        <v>0</v>
      </c>
      <c r="V23" s="480" t="str">
        <f t="array" aca="1" ref="V23" ca="1">IF(ROW()-ROW($K$2:$K$23)+1&gt;ROWS($J$2:$J$23)-COUNTBLANK($J$2:$J$23),"",INDIRECT(ADDRESS(SMALL((IF($J$2:$J$23&lt;&gt;"",ROW($J$2:$J$23),ROW()+ROWS($J$2:$J$23))),ROW()-ROW($K$2:$K$23)+1),COLUMN($J$2:$J$23),4)))</f>
        <v>n.d.</v>
      </c>
      <c r="W23" s="189" t="str">
        <f t="array" aca="1" ref="W23" ca="1">IF(ROW()-ROW($L$2:$L$23)+1&gt;ROWS($K$2:$K$23)-COUNTBLANK($K$2:$K$23),"",INDIRECT(ADDRESS(SMALL((IF($K$2:$K$23&lt;&gt;"",ROW($K$2:$K$23),ROW()+ROWS($K$2:$K$23))),ROW()-ROW($L$2:$L$23)+1),COLUMN($K$2:$K$23),4)))</f>
        <v>Unvollständig</v>
      </c>
      <c r="X23" s="481" t="str">
        <f t="array" aca="1" ref="X23" ca="1">IF(ROW()-ROW($M$2:$M$23)+1&gt;ROWS($L$2:$L$23)-COUNTBLANK($L$2:$L$23),"",INDIRECT(ADDRESS(SMALL((IF($L$2:$L$23&lt;&gt;"",ROW($L$2:$L$23),ROW()+ROWS($L$2:$L$23))),ROW()-ROW($M$2:$M$23)+1),COLUMN($L$2:$L$23),4)))</f>
        <v>-----</v>
      </c>
      <c r="Y23" s="481" t="str">
        <f t="array" aca="1" ref="Y23" ca="1">IF(ROW()-ROW($N$2:$N$23)+1&gt;ROWS($M$2:$M$23)-COUNTBLANK($M$2:$M$23),"",INDIRECT(ADDRESS(SMALL((IF($M$2:$M$23&lt;&gt;"",ROW($M$2:$M$23),ROW()+ROWS($M$2:$M$23))),ROW()-ROW($N$2:$N$23)+1),COLUMN($M$2:$M$23),4)))</f>
        <v>-----</v>
      </c>
    </row>
    <row r="24" spans="1:25">
      <c r="P24" s="479"/>
    </row>
  </sheetData>
  <sheetProtection formatColumns="0" formatRows="0" selectLockedCells="1" sort="0"/>
  <phoneticPr fontId="41" type="noConversion"/>
  <conditionalFormatting sqref="K2:K23">
    <cfRule type="expression" dxfId="89" priority="1" stopIfTrue="1">
      <formula>OR(K2="Unvollständig",K2="Inkorrekt")</formula>
    </cfRule>
    <cfRule type="cellIs" dxfId="88" priority="20" stopIfTrue="1" operator="equal">
      <formula>"Ausnahme (Plausibilität unklar)"</formula>
    </cfRule>
    <cfRule type="cellIs" dxfId="87" priority="35" stopIfTrue="1" operator="equal">
      <formula>"I.O. (Plausibilität unklar)"</formula>
    </cfRule>
    <cfRule type="cellIs" dxfId="86" priority="51" stopIfTrue="1" operator="equal">
      <formula>"Sollvorgabe nicht erfüllt"</formula>
    </cfRule>
    <cfRule type="cellIs" dxfId="85" priority="67" stopIfTrue="1" operator="equal">
      <formula>"I.O."</formula>
    </cfRule>
  </conditionalFormatting>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1"/>
  <dimension ref="B1:AX84"/>
  <sheetViews>
    <sheetView showGridLines="0" zoomScaleNormal="100" workbookViewId="0">
      <selection activeCell="E19" sqref="E19"/>
    </sheetView>
  </sheetViews>
  <sheetFormatPr defaultColWidth="9" defaultRowHeight="14.25"/>
  <cols>
    <col min="1" max="1" width="1.7109375" style="1" customWidth="1"/>
    <col min="2" max="2" width="16" style="1" customWidth="1"/>
    <col min="3" max="3" width="9.7109375" style="1" customWidth="1"/>
    <col min="4" max="4" width="8.85546875" style="1" customWidth="1"/>
    <col min="5" max="16" width="4.140625" style="1" customWidth="1"/>
    <col min="17" max="17" width="4.7109375" style="1" customWidth="1"/>
    <col min="18" max="18" width="4.140625" style="1" customWidth="1"/>
    <col min="19" max="19" width="0.5703125" style="1" customWidth="1"/>
    <col min="20" max="20" width="8.7109375" style="1" customWidth="1"/>
    <col min="21" max="21" width="9.5703125" style="1" customWidth="1"/>
    <col min="22" max="22" width="8.85546875" style="1" customWidth="1"/>
    <col min="23" max="23" width="0.5703125" style="1" customWidth="1"/>
    <col min="24" max="24" width="7.85546875" style="1" customWidth="1"/>
    <col min="25" max="25" width="8.28515625" style="1" customWidth="1"/>
    <col min="26" max="26" width="0.5703125" style="1" customWidth="1"/>
    <col min="27" max="27" width="17.7109375" style="1" customWidth="1"/>
    <col min="28" max="28" width="4.7109375" style="1" customWidth="1"/>
    <col min="29" max="29" width="5.42578125" style="1" customWidth="1"/>
    <col min="30" max="32" width="4.85546875" style="1" customWidth="1"/>
    <col min="33" max="34" width="0.42578125" style="1" customWidth="1"/>
    <col min="35" max="35" width="4.85546875" style="1" customWidth="1"/>
    <col min="36" max="36" width="4.5703125" style="1" customWidth="1"/>
    <col min="37" max="38" width="4.42578125" style="1" customWidth="1"/>
    <col min="39" max="39" width="4.85546875" style="1" customWidth="1"/>
    <col min="40" max="40" width="4.42578125" style="1" customWidth="1"/>
    <col min="41" max="42" width="4.85546875" style="1" customWidth="1"/>
    <col min="43" max="43" width="0.5703125" style="1" customWidth="1"/>
    <col min="44" max="44" width="6" style="1" customWidth="1"/>
    <col min="45" max="45" width="6.42578125" style="12" customWidth="1"/>
    <col min="46" max="239" width="11.42578125" style="1" customWidth="1"/>
    <col min="240" max="16384" width="9" style="1"/>
  </cols>
  <sheetData>
    <row r="1" spans="2:50" ht="9.9499999999999993" customHeight="1">
      <c r="D1" s="24"/>
      <c r="E1" s="24"/>
      <c r="F1" s="24"/>
      <c r="G1" s="24"/>
      <c r="H1" s="24"/>
      <c r="I1" s="24"/>
      <c r="J1" s="24"/>
      <c r="K1" s="24"/>
      <c r="L1" s="24"/>
      <c r="M1" s="24"/>
      <c r="N1" s="24"/>
      <c r="O1" s="24"/>
      <c r="P1" s="24"/>
      <c r="Q1" s="24"/>
      <c r="R1" s="24"/>
      <c r="AD1" s="16"/>
      <c r="AE1" s="16"/>
      <c r="AF1" s="16"/>
      <c r="AG1" s="16"/>
      <c r="AH1" s="16"/>
      <c r="AI1" s="16"/>
      <c r="AJ1" s="16"/>
      <c r="AK1" s="16"/>
    </row>
    <row r="2" spans="2:50" ht="12.95" customHeight="1">
      <c r="B2" s="374" t="str">
        <f>Basisdaten!B2</f>
        <v>Anlage EB Version M1.1 (Auditjahr 2026 / Kennzahlenjahr 2025)</v>
      </c>
      <c r="AD2" s="16"/>
      <c r="AE2" s="16"/>
      <c r="AF2" s="16"/>
      <c r="AG2" s="16"/>
      <c r="AH2" s="16"/>
      <c r="AI2" s="16"/>
      <c r="AJ2" s="16"/>
      <c r="AK2" s="16"/>
    </row>
    <row r="3" spans="2:50" ht="19.5" customHeight="1">
      <c r="B3" s="39" t="s">
        <v>543</v>
      </c>
      <c r="AD3" s="16"/>
      <c r="AE3" s="16"/>
      <c r="AF3" s="16"/>
      <c r="AG3" s="16"/>
      <c r="AH3" s="16"/>
      <c r="AI3" s="16"/>
      <c r="AK3" s="17"/>
      <c r="AL3" s="17"/>
      <c r="AM3" s="17"/>
      <c r="AN3" s="17"/>
    </row>
    <row r="4" spans="2:50" ht="12" customHeight="1">
      <c r="B4" s="20"/>
      <c r="AD4" s="16"/>
      <c r="AE4" s="16"/>
      <c r="AF4" s="16"/>
      <c r="AG4" s="16"/>
      <c r="AH4" s="16"/>
      <c r="AI4" s="16"/>
      <c r="AK4" s="17"/>
      <c r="AL4" s="17"/>
      <c r="AM4" s="17"/>
      <c r="AN4" s="17"/>
    </row>
    <row r="5" spans="2:50" ht="15" customHeight="1">
      <c r="AI5" s="16"/>
    </row>
    <row r="6" spans="2:50" s="21" customFormat="1" ht="15" customHeight="1">
      <c r="B6" s="362" t="s">
        <v>109</v>
      </c>
      <c r="C6" s="880" t="str">
        <f>IF(Basisdaten!C8=0,"",Basisdaten!C8)</f>
        <v/>
      </c>
      <c r="D6" s="881"/>
      <c r="E6" s="881"/>
      <c r="F6" s="881"/>
      <c r="G6" s="881"/>
      <c r="H6" s="881"/>
      <c r="I6" s="881"/>
      <c r="J6" s="881"/>
      <c r="K6" s="881"/>
      <c r="L6" s="881"/>
      <c r="M6" s="881"/>
      <c r="N6" s="881"/>
      <c r="O6" s="881"/>
      <c r="P6" s="881"/>
      <c r="Q6" s="881"/>
      <c r="R6" s="881"/>
      <c r="S6" s="881"/>
      <c r="T6" s="881"/>
      <c r="U6" s="881"/>
      <c r="V6" s="881"/>
      <c r="W6" s="881"/>
      <c r="X6" s="881"/>
      <c r="Y6" s="881"/>
      <c r="Z6" s="882"/>
      <c r="AD6" s="11"/>
    </row>
    <row r="7" spans="2:50" s="21" customFormat="1" ht="6.95" customHeight="1">
      <c r="B7" s="22"/>
      <c r="C7" s="4"/>
      <c r="D7" s="8"/>
      <c r="E7" s="8"/>
      <c r="F7" s="8"/>
      <c r="G7" s="8"/>
      <c r="H7" s="8"/>
      <c r="I7" s="8"/>
      <c r="J7" s="8"/>
      <c r="K7" s="8"/>
      <c r="L7" s="8"/>
      <c r="M7" s="8"/>
      <c r="N7" s="8"/>
      <c r="O7" s="8"/>
      <c r="P7" s="8"/>
      <c r="Q7" s="8"/>
      <c r="R7" s="8"/>
      <c r="S7" s="8"/>
      <c r="T7" s="8"/>
      <c r="U7" s="8"/>
      <c r="V7" s="8"/>
      <c r="W7" s="8"/>
      <c r="X7" s="8"/>
      <c r="Y7" s="8"/>
      <c r="Z7" s="8"/>
      <c r="AE7" s="11"/>
    </row>
    <row r="8" spans="2:50" s="21" customFormat="1" ht="15" customHeight="1">
      <c r="B8" s="363" t="s">
        <v>56</v>
      </c>
      <c r="C8" s="901" t="str">
        <f>IF(Basisdaten!C6=0,"",Basisdaten!C6)</f>
        <v/>
      </c>
      <c r="D8" s="902"/>
      <c r="E8" s="903"/>
      <c r="F8" s="376"/>
      <c r="G8" s="376"/>
      <c r="H8" s="376"/>
      <c r="I8" s="376"/>
      <c r="J8" s="376"/>
      <c r="K8" s="376"/>
      <c r="L8" s="376"/>
      <c r="M8" s="376"/>
      <c r="N8" s="376"/>
      <c r="O8" s="376"/>
      <c r="P8" s="376"/>
      <c r="Q8" s="376"/>
      <c r="R8" s="196"/>
      <c r="S8" s="196"/>
      <c r="T8" s="944" t="s">
        <v>331</v>
      </c>
      <c r="U8" s="944"/>
      <c r="V8" s="944"/>
      <c r="W8" s="945"/>
      <c r="X8" s="885" t="str">
        <f>IF(Basisdaten!O12=0,"",Basisdaten!O12)</f>
        <v/>
      </c>
      <c r="Y8" s="886"/>
      <c r="Z8" s="887"/>
      <c r="AD8" s="11"/>
    </row>
    <row r="9" spans="2:50" s="21" customFormat="1" ht="9.75" customHeight="1">
      <c r="C9" s="106"/>
      <c r="D9" s="22"/>
      <c r="E9" s="22"/>
      <c r="F9" s="22"/>
      <c r="G9" s="22"/>
      <c r="H9" s="22"/>
      <c r="I9" s="22"/>
      <c r="J9" s="22"/>
      <c r="K9" s="22"/>
      <c r="L9" s="22"/>
      <c r="M9" s="22"/>
      <c r="N9" s="22"/>
      <c r="O9" s="22"/>
      <c r="P9" s="22"/>
      <c r="Q9" s="22"/>
      <c r="R9" s="22"/>
      <c r="S9" s="1"/>
      <c r="AE9" s="11"/>
    </row>
    <row r="10" spans="2:50" s="21" customFormat="1" ht="11.25" customHeight="1">
      <c r="B10" s="950"/>
      <c r="C10" s="951"/>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E10" s="11"/>
    </row>
    <row r="11" spans="2:50" ht="21" customHeight="1">
      <c r="B11" s="39" t="s">
        <v>220</v>
      </c>
      <c r="C11" s="34"/>
      <c r="D11" s="10"/>
      <c r="E11" s="10"/>
      <c r="F11" s="10"/>
      <c r="G11" s="10"/>
      <c r="H11" s="10"/>
      <c r="I11" s="10"/>
      <c r="J11" s="10"/>
      <c r="K11" s="10"/>
      <c r="L11" s="10"/>
      <c r="M11" s="10"/>
      <c r="N11" s="10"/>
      <c r="O11" s="10"/>
      <c r="P11" s="10"/>
      <c r="Q11" s="10"/>
      <c r="R11" s="10"/>
      <c r="S11" s="112"/>
      <c r="T11" s="10"/>
      <c r="U11" s="10"/>
      <c r="V11" s="10"/>
      <c r="W11" s="113"/>
      <c r="X11" s="34"/>
      <c r="Y11" s="34"/>
      <c r="Z11" s="34"/>
      <c r="AA11" s="34"/>
      <c r="AB11" s="34"/>
      <c r="AC11" s="34"/>
      <c r="AD11" s="10"/>
      <c r="AE11" s="10"/>
      <c r="AF11" s="10"/>
      <c r="AG11" s="34"/>
      <c r="AH11" s="34"/>
      <c r="AI11" s="10"/>
      <c r="AJ11" s="10"/>
      <c r="AK11" s="10"/>
      <c r="AL11" s="10"/>
      <c r="AM11" s="10"/>
      <c r="AN11" s="34"/>
      <c r="AO11" s="10"/>
      <c r="AP11" s="10"/>
      <c r="AQ11" s="10"/>
      <c r="AR11" s="10"/>
      <c r="AS11" s="10"/>
    </row>
    <row r="12" spans="2:50" ht="13.5" customHeight="1">
      <c r="B12" s="952" t="str">
        <f>IF(OR(B13="",B13="Matrix kann eingereicht werden"),"In Ordnung",IF(B13="die inkorrekten und unvollständigen Einträge beheben","Nicht in Ordnung"))</f>
        <v>In Ordnung</v>
      </c>
      <c r="C12" s="953"/>
      <c r="D12" s="954"/>
      <c r="E12" s="946" t="s">
        <v>54</v>
      </c>
      <c r="F12" s="947"/>
      <c r="G12" s="947"/>
      <c r="H12" s="947"/>
      <c r="I12" s="947"/>
      <c r="J12" s="947"/>
      <c r="K12" s="947"/>
      <c r="L12" s="947"/>
      <c r="M12" s="947"/>
      <c r="N12" s="947"/>
      <c r="O12" s="947"/>
      <c r="P12" s="947"/>
      <c r="Q12" s="947"/>
      <c r="R12" s="947"/>
      <c r="S12" s="948"/>
      <c r="T12" s="890" t="s">
        <v>11</v>
      </c>
      <c r="U12" s="891"/>
      <c r="V12" s="892"/>
      <c r="W12" s="893" t="s">
        <v>74</v>
      </c>
      <c r="X12" s="949"/>
      <c r="Y12" s="894"/>
      <c r="Z12" s="893" t="s">
        <v>298</v>
      </c>
      <c r="AA12" s="894"/>
      <c r="AB12" s="21"/>
      <c r="AC12" s="21"/>
      <c r="AD12" s="21"/>
      <c r="AE12" s="21"/>
      <c r="AF12" s="34"/>
      <c r="AG12" s="34"/>
      <c r="AH12" s="34"/>
      <c r="AI12" s="34"/>
      <c r="AJ12" s="34"/>
      <c r="AK12" s="34"/>
      <c r="AL12" s="34"/>
      <c r="AM12" s="34"/>
      <c r="AN12" s="34"/>
      <c r="AO12" s="34"/>
      <c r="AP12" s="34"/>
      <c r="AQ12" s="34"/>
      <c r="AR12" s="34"/>
      <c r="AS12" s="34"/>
      <c r="AT12" s="34"/>
      <c r="AU12" s="34"/>
      <c r="AV12" s="34"/>
      <c r="AW12" s="34"/>
      <c r="AX12" s="34"/>
    </row>
    <row r="13" spans="2:50" s="21" customFormat="1" ht="18.75" customHeight="1">
      <c r="B13" s="904" t="str">
        <f>Berechnung2!B6</f>
        <v/>
      </c>
      <c r="C13" s="905"/>
      <c r="D13" s="905"/>
      <c r="E13" s="960">
        <f>Berechnung2!C6</f>
        <v>0</v>
      </c>
      <c r="F13" s="961"/>
      <c r="G13" s="961"/>
      <c r="H13" s="961"/>
      <c r="I13" s="961"/>
      <c r="J13" s="961"/>
      <c r="K13" s="961"/>
      <c r="L13" s="961"/>
      <c r="M13" s="961"/>
      <c r="N13" s="961"/>
      <c r="O13" s="961"/>
      <c r="P13" s="961"/>
      <c r="Q13" s="961"/>
      <c r="R13" s="961"/>
      <c r="S13" s="962"/>
      <c r="T13" s="955">
        <f>Berechnung2!D6</f>
        <v>0</v>
      </c>
      <c r="U13" s="956"/>
      <c r="V13" s="957"/>
      <c r="W13" s="897">
        <f>Berechnung2!E6</f>
        <v>0</v>
      </c>
      <c r="X13" s="970"/>
      <c r="Y13" s="898"/>
      <c r="Z13" s="897">
        <f>Berechnung2!F6</f>
        <v>0</v>
      </c>
      <c r="AA13" s="898"/>
      <c r="AB13" s="1"/>
      <c r="AC13" s="1"/>
      <c r="AD13" s="1"/>
      <c r="AE13" s="1"/>
      <c r="AX13" s="11"/>
    </row>
    <row r="14" spans="2:50" s="21" customFormat="1" ht="14.25" customHeight="1" thickBot="1">
      <c r="C14" s="4"/>
      <c r="D14" s="10"/>
      <c r="E14" s="10"/>
      <c r="F14" s="10"/>
      <c r="G14" s="10"/>
      <c r="H14" s="10"/>
      <c r="I14" s="10"/>
      <c r="J14" s="10"/>
      <c r="K14" s="10"/>
      <c r="L14" s="10"/>
      <c r="M14" s="10"/>
      <c r="N14" s="10"/>
      <c r="O14" s="10"/>
      <c r="P14" s="10"/>
      <c r="Q14" s="10"/>
      <c r="R14" s="10"/>
      <c r="S14" s="10"/>
      <c r="T14" s="10"/>
      <c r="U14" s="10"/>
      <c r="V14" s="10"/>
      <c r="W14" s="10"/>
      <c r="X14" s="10"/>
      <c r="Y14" s="20"/>
      <c r="Z14" s="111"/>
      <c r="AA14" s="20"/>
      <c r="AC14" s="1"/>
      <c r="AD14" s="1"/>
      <c r="AE14" s="1"/>
      <c r="AF14" s="1"/>
      <c r="AG14" s="1"/>
      <c r="AH14" s="1"/>
      <c r="AI14" s="1"/>
      <c r="AJ14" s="1"/>
      <c r="AS14" s="11"/>
    </row>
    <row r="15" spans="2:50" ht="21.75" customHeight="1" thickTop="1" thickBot="1">
      <c r="B15" s="205"/>
      <c r="C15" s="206"/>
      <c r="D15" s="971" t="s">
        <v>402</v>
      </c>
      <c r="E15" s="971"/>
      <c r="F15" s="971"/>
      <c r="G15" s="971"/>
      <c r="H15" s="971"/>
      <c r="I15" s="971"/>
      <c r="J15" s="971"/>
      <c r="K15" s="971"/>
      <c r="L15" s="971"/>
      <c r="M15" s="971"/>
      <c r="N15" s="971"/>
      <c r="O15" s="971"/>
      <c r="P15" s="971"/>
      <c r="Q15" s="971"/>
      <c r="R15" s="972"/>
      <c r="S15" s="899"/>
      <c r="T15" s="921" t="s">
        <v>62</v>
      </c>
      <c r="U15" s="922"/>
      <c r="V15" s="922"/>
      <c r="W15" s="922"/>
      <c r="X15" s="922"/>
      <c r="Y15" s="923"/>
      <c r="Z15" s="899"/>
      <c r="AA15" s="207" t="s">
        <v>403</v>
      </c>
      <c r="AS15" s="1"/>
    </row>
    <row r="16" spans="2:50" ht="16.5" customHeight="1" thickBot="1">
      <c r="B16" s="208" t="s">
        <v>140</v>
      </c>
      <c r="C16" s="114" t="s">
        <v>141</v>
      </c>
      <c r="D16" s="115" t="s">
        <v>137</v>
      </c>
      <c r="E16" s="114" t="s">
        <v>154</v>
      </c>
      <c r="F16" s="114" t="s">
        <v>12</v>
      </c>
      <c r="G16" s="114" t="s">
        <v>323</v>
      </c>
      <c r="H16" s="114" t="s">
        <v>155</v>
      </c>
      <c r="I16" s="114" t="s">
        <v>13</v>
      </c>
      <c r="J16" s="114" t="s">
        <v>138</v>
      </c>
      <c r="K16" s="114" t="s">
        <v>324</v>
      </c>
      <c r="L16" s="114" t="s">
        <v>61</v>
      </c>
      <c r="M16" s="114" t="s">
        <v>139</v>
      </c>
      <c r="N16" s="114" t="s">
        <v>325</v>
      </c>
      <c r="O16" s="114" t="s">
        <v>157</v>
      </c>
      <c r="P16" s="114" t="s">
        <v>326</v>
      </c>
      <c r="Q16" s="114" t="s">
        <v>327</v>
      </c>
      <c r="R16" s="114" t="s">
        <v>484</v>
      </c>
      <c r="S16" s="900"/>
      <c r="T16" s="114" t="s">
        <v>328</v>
      </c>
      <c r="U16" s="114" t="s">
        <v>329</v>
      </c>
      <c r="V16" s="441" t="s">
        <v>485</v>
      </c>
      <c r="W16" s="933"/>
      <c r="X16" s="441" t="s">
        <v>330</v>
      </c>
      <c r="Y16" s="114" t="s">
        <v>486</v>
      </c>
      <c r="Z16" s="900"/>
      <c r="AA16" s="209" t="s">
        <v>487</v>
      </c>
      <c r="AE16" s="2"/>
      <c r="AS16" s="1"/>
    </row>
    <row r="17" spans="2:45" ht="56.25" customHeight="1" thickBot="1">
      <c r="B17" s="958" t="s">
        <v>37</v>
      </c>
      <c r="C17" s="895" t="s">
        <v>14</v>
      </c>
      <c r="D17" s="963" t="s">
        <v>544</v>
      </c>
      <c r="E17" s="967" t="s">
        <v>423</v>
      </c>
      <c r="F17" s="968"/>
      <c r="G17" s="968"/>
      <c r="H17" s="968"/>
      <c r="I17" s="968"/>
      <c r="J17" s="968"/>
      <c r="K17" s="968"/>
      <c r="L17" s="968"/>
      <c r="M17" s="968"/>
      <c r="N17" s="969"/>
      <c r="O17" s="965" t="s">
        <v>424</v>
      </c>
      <c r="P17" s="966"/>
      <c r="Q17" s="888" t="s">
        <v>457</v>
      </c>
      <c r="R17" s="888" t="s">
        <v>425</v>
      </c>
      <c r="S17" s="900"/>
      <c r="T17" s="888" t="s">
        <v>565</v>
      </c>
      <c r="U17" s="888" t="s">
        <v>609</v>
      </c>
      <c r="V17" s="883" t="s">
        <v>527</v>
      </c>
      <c r="W17" s="934"/>
      <c r="X17" s="929" t="s">
        <v>607</v>
      </c>
      <c r="Y17" s="888" t="s">
        <v>404</v>
      </c>
      <c r="Z17" s="900"/>
      <c r="AA17" s="931" t="s">
        <v>156</v>
      </c>
      <c r="AS17" s="1"/>
    </row>
    <row r="18" spans="2:45" ht="84" customHeight="1" thickBot="1">
      <c r="B18" s="959"/>
      <c r="C18" s="896"/>
      <c r="D18" s="964"/>
      <c r="E18" s="435" t="s">
        <v>279</v>
      </c>
      <c r="F18" s="435" t="s">
        <v>280</v>
      </c>
      <c r="G18" s="435" t="s">
        <v>281</v>
      </c>
      <c r="H18" s="435" t="s">
        <v>282</v>
      </c>
      <c r="I18" s="435" t="s">
        <v>283</v>
      </c>
      <c r="J18" s="435" t="s">
        <v>284</v>
      </c>
      <c r="K18" s="435" t="s">
        <v>285</v>
      </c>
      <c r="L18" s="435" t="s">
        <v>229</v>
      </c>
      <c r="M18" s="435" t="s">
        <v>608</v>
      </c>
      <c r="N18" s="424" t="s">
        <v>153</v>
      </c>
      <c r="O18" s="435" t="s">
        <v>426</v>
      </c>
      <c r="P18" s="435" t="s">
        <v>153</v>
      </c>
      <c r="Q18" s="889"/>
      <c r="R18" s="889"/>
      <c r="S18" s="900"/>
      <c r="T18" s="889"/>
      <c r="U18" s="889"/>
      <c r="V18" s="884"/>
      <c r="W18" s="934"/>
      <c r="X18" s="930"/>
      <c r="Y18" s="889"/>
      <c r="Z18" s="900"/>
      <c r="AA18" s="932"/>
      <c r="AS18" s="1"/>
    </row>
    <row r="19" spans="2:45" ht="24.95" customHeight="1" thickBot="1">
      <c r="B19" s="210" t="str">
        <f>IF(Berechnung2!$B$26&gt;6,IF(Berechnung2!$B$26=7,"EZ",IF(Berechnung2!$B$26&gt;7,"relevant","?")),"nicht relevant")</f>
        <v>nicht relevant</v>
      </c>
      <c r="C19" s="167">
        <v>2019</v>
      </c>
      <c r="D19" s="168">
        <f t="shared" ref="D19:D24" si="0">SUM(E19:R19)</f>
        <v>0</v>
      </c>
      <c r="E19" s="143"/>
      <c r="F19" s="143"/>
      <c r="G19" s="143"/>
      <c r="H19" s="143"/>
      <c r="I19" s="143"/>
      <c r="J19" s="143"/>
      <c r="K19" s="143"/>
      <c r="L19" s="143"/>
      <c r="M19" s="143"/>
      <c r="N19" s="143"/>
      <c r="O19" s="143"/>
      <c r="P19" s="143"/>
      <c r="Q19" s="143"/>
      <c r="R19" s="143"/>
      <c r="S19" s="900"/>
      <c r="T19" s="434"/>
      <c r="U19" s="143"/>
      <c r="V19" s="433" t="str">
        <f t="shared" ref="V19:V23" si="1">IF(AND(T19="",U19=""),"",IF(SUM(T19:U19)=0,"",T19/SUM(T19:U19)))</f>
        <v/>
      </c>
      <c r="W19" s="934"/>
      <c r="X19" s="143"/>
      <c r="Y19" s="432"/>
      <c r="Z19" s="900"/>
      <c r="AA19" s="219"/>
      <c r="AS19" s="1"/>
    </row>
    <row r="20" spans="2:45" ht="24.95" customHeight="1" thickBot="1">
      <c r="B20" s="210" t="str">
        <f>IF(Berechnung2!$B$26&gt;5,IF(Berechnung2!$B$26=6,"EZ",IF(Berechnung2!$B$26&gt;6,"relevant","?")),"nicht relevant")</f>
        <v>nicht relevant</v>
      </c>
      <c r="C20" s="167">
        <v>2020</v>
      </c>
      <c r="D20" s="168">
        <f t="shared" si="0"/>
        <v>0</v>
      </c>
      <c r="E20" s="143"/>
      <c r="F20" s="143"/>
      <c r="G20" s="143"/>
      <c r="H20" s="143"/>
      <c r="I20" s="143"/>
      <c r="J20" s="143"/>
      <c r="K20" s="143"/>
      <c r="L20" s="143"/>
      <c r="M20" s="143"/>
      <c r="N20" s="143"/>
      <c r="O20" s="143"/>
      <c r="P20" s="143"/>
      <c r="Q20" s="143"/>
      <c r="R20" s="143"/>
      <c r="S20" s="900"/>
      <c r="T20" s="434"/>
      <c r="U20" s="434"/>
      <c r="V20" s="433" t="str">
        <f t="shared" si="1"/>
        <v/>
      </c>
      <c r="W20" s="934"/>
      <c r="X20" s="434"/>
      <c r="Y20" s="432"/>
      <c r="Z20" s="900"/>
      <c r="AA20" s="219"/>
      <c r="AS20" s="1"/>
    </row>
    <row r="21" spans="2:45" s="10" customFormat="1" ht="24.95" customHeight="1" thickBot="1">
      <c r="B21" s="210" t="str">
        <f>IF(Berechnung2!$B$26&gt;4,IF(Berechnung2!$B$26=5,"EZ",IF(Berechnung2!$B$26&gt;5,"relevant","?")),"nicht relevant")</f>
        <v>nicht relevant</v>
      </c>
      <c r="C21" s="167">
        <v>2021</v>
      </c>
      <c r="D21" s="168">
        <f t="shared" si="0"/>
        <v>0</v>
      </c>
      <c r="E21" s="143"/>
      <c r="F21" s="143"/>
      <c r="G21" s="143"/>
      <c r="H21" s="143"/>
      <c r="I21" s="143"/>
      <c r="J21" s="143"/>
      <c r="K21" s="143"/>
      <c r="L21" s="143"/>
      <c r="M21" s="143"/>
      <c r="N21" s="143"/>
      <c r="O21" s="143"/>
      <c r="P21" s="143"/>
      <c r="Q21" s="143"/>
      <c r="R21" s="143"/>
      <c r="S21" s="900"/>
      <c r="T21" s="434"/>
      <c r="U21" s="434"/>
      <c r="V21" s="433" t="str">
        <f>IF(AND(T21="",U21=""),"",IF(SUM(T21:U21)=0,"",T21/SUM(T21:U21)))</f>
        <v/>
      </c>
      <c r="W21" s="934"/>
      <c r="X21" s="434"/>
      <c r="Y21" s="432"/>
      <c r="Z21" s="900"/>
      <c r="AA21" s="219"/>
      <c r="AI21" s="407"/>
    </row>
    <row r="22" spans="2:45" s="10" customFormat="1" ht="24.95" customHeight="1" thickBot="1">
      <c r="B22" s="210" t="str">
        <f>IF(Berechnung2!$B$26&gt;3,IF(Berechnung2!$B$26=4,"EZ",IF(Berechnung2!$B$26&gt;4,"relevant","?")),"nicht relevant")</f>
        <v>nicht relevant</v>
      </c>
      <c r="C22" s="167">
        <v>2022</v>
      </c>
      <c r="D22" s="168">
        <f t="shared" si="0"/>
        <v>0</v>
      </c>
      <c r="E22" s="143"/>
      <c r="F22" s="143"/>
      <c r="G22" s="143"/>
      <c r="H22" s="143"/>
      <c r="I22" s="143"/>
      <c r="J22" s="143"/>
      <c r="K22" s="143"/>
      <c r="L22" s="143"/>
      <c r="M22" s="143"/>
      <c r="N22" s="143"/>
      <c r="O22" s="143"/>
      <c r="P22" s="143"/>
      <c r="Q22" s="143"/>
      <c r="R22" s="143"/>
      <c r="S22" s="900"/>
      <c r="T22" s="434"/>
      <c r="U22" s="434"/>
      <c r="V22" s="433" t="str">
        <f t="shared" si="1"/>
        <v/>
      </c>
      <c r="W22" s="934"/>
      <c r="X22" s="434"/>
      <c r="Y22" s="432"/>
      <c r="Z22" s="900"/>
      <c r="AA22" s="219"/>
      <c r="AC22" s="1"/>
      <c r="AD22" s="1"/>
      <c r="AE22" s="1"/>
      <c r="AF22" s="1"/>
      <c r="AG22" s="1"/>
      <c r="AH22" s="1"/>
      <c r="AI22" s="1"/>
      <c r="AJ22" s="1"/>
    </row>
    <row r="23" spans="2:45" s="10" customFormat="1" ht="24.95" customHeight="1" thickBot="1">
      <c r="B23" s="211" t="str">
        <f>IF(Berechnung2!$B$26&gt;2,IF(Berechnung2!$B$26=3,"EZ",IF(Berechnung2!$B$26&gt;3,"relevant","?")),"nicht relevant")</f>
        <v>nicht relevant</v>
      </c>
      <c r="C23" s="198">
        <v>2023</v>
      </c>
      <c r="D23" s="168">
        <f t="shared" si="0"/>
        <v>0</v>
      </c>
      <c r="E23" s="165"/>
      <c r="F23" s="166"/>
      <c r="G23" s="166"/>
      <c r="H23" s="166"/>
      <c r="I23" s="166"/>
      <c r="J23" s="166"/>
      <c r="K23" s="166"/>
      <c r="L23" s="166"/>
      <c r="M23" s="166"/>
      <c r="N23" s="166"/>
      <c r="O23" s="166"/>
      <c r="P23" s="166"/>
      <c r="Q23" s="166"/>
      <c r="R23" s="166"/>
      <c r="S23" s="900"/>
      <c r="T23" s="434"/>
      <c r="U23" s="434"/>
      <c r="V23" s="433" t="str">
        <f t="shared" si="1"/>
        <v/>
      </c>
      <c r="W23" s="934"/>
      <c r="X23" s="434"/>
      <c r="Y23" s="432"/>
      <c r="Z23" s="900"/>
      <c r="AA23" s="219"/>
      <c r="AC23" s="1"/>
      <c r="AD23" s="1"/>
      <c r="AE23" s="1"/>
      <c r="AF23" s="1"/>
      <c r="AG23" s="1"/>
      <c r="AH23" s="1"/>
      <c r="AI23" s="1"/>
      <c r="AJ23" s="1"/>
    </row>
    <row r="24" spans="2:45" s="10" customFormat="1" ht="24.95" customHeight="1" thickBot="1">
      <c r="B24" s="211" t="str">
        <f>IF(Berechnung2!$B$26&gt;1,IF(Berechnung2!$B$26=2,"EZ",IF(Berechnung2!$B$26&gt;2,"relevant","?")),"nicht relevant")</f>
        <v>nicht relevant</v>
      </c>
      <c r="C24" s="198" t="s">
        <v>664</v>
      </c>
      <c r="D24" s="449">
        <f t="shared" si="0"/>
        <v>0</v>
      </c>
      <c r="E24" s="165"/>
      <c r="F24" s="166"/>
      <c r="G24" s="166"/>
      <c r="H24" s="166"/>
      <c r="I24" s="166"/>
      <c r="J24" s="166"/>
      <c r="K24" s="166"/>
      <c r="L24" s="166"/>
      <c r="M24" s="166"/>
      <c r="N24" s="166"/>
      <c r="O24" s="166"/>
      <c r="P24" s="166"/>
      <c r="Q24" s="166"/>
      <c r="R24" s="166"/>
      <c r="S24" s="900"/>
      <c r="T24" s="911"/>
      <c r="U24" s="912"/>
      <c r="V24" s="913"/>
      <c r="W24" s="934"/>
      <c r="X24" s="917"/>
      <c r="Y24" s="918"/>
      <c r="Z24" s="900"/>
      <c r="AA24" s="453"/>
      <c r="AC24" s="1"/>
      <c r="AD24" s="1"/>
      <c r="AE24" s="1"/>
      <c r="AF24" s="1"/>
      <c r="AG24" s="1"/>
      <c r="AH24" s="1"/>
      <c r="AI24" s="1"/>
      <c r="AJ24" s="1"/>
    </row>
    <row r="25" spans="2:45" s="10" customFormat="1" ht="24.95" customHeight="1" thickBot="1">
      <c r="B25" s="212" t="str">
        <f>IF(Berechnung2!$B$26&gt;0,IF(Berechnung2!$B$26=1,"EZ",IF(Berechnung2!$B$26&gt;1,"relevant","?")),"nicht relevant")</f>
        <v>nicht relevant</v>
      </c>
      <c r="C25" s="213" t="s">
        <v>932</v>
      </c>
      <c r="D25" s="450">
        <f t="shared" ref="D25" si="2">SUM(E25:R25)</f>
        <v>0</v>
      </c>
      <c r="E25" s="213" t="str">
        <f>IF(AND(Basisdaten!D30="",Basisdaten!D32=""),"",SUM(Basisdaten!D30,Basisdaten!D32))</f>
        <v/>
      </c>
      <c r="F25" s="213" t="str">
        <f>IF(AND(Basisdaten!E30="",Basisdaten!E32=""),"",SUM(Basisdaten!E30,Basisdaten!E32))</f>
        <v/>
      </c>
      <c r="G25" s="213" t="str">
        <f>IF(AND(Basisdaten!F30="",Basisdaten!F32=""),"",SUM(Basisdaten!F30,Basisdaten!F32))</f>
        <v/>
      </c>
      <c r="H25" s="213" t="str">
        <f>IF(AND(Basisdaten!G30="",Basisdaten!G32=""),"",SUM(Basisdaten!G30,Basisdaten!G32))</f>
        <v/>
      </c>
      <c r="I25" s="213" t="str">
        <f>IF(AND(Basisdaten!H30="",Basisdaten!H32=""),"",SUM(Basisdaten!H30,Basisdaten!H32))</f>
        <v/>
      </c>
      <c r="J25" s="213" t="str">
        <f>IF(AND(Basisdaten!I30="",Basisdaten!I32=""),"",SUM(Basisdaten!I30,Basisdaten!I32))</f>
        <v/>
      </c>
      <c r="K25" s="213" t="str">
        <f>IF(AND(Basisdaten!J30="",Basisdaten!J32=""),"",SUM(Basisdaten!J30,Basisdaten!J32))</f>
        <v/>
      </c>
      <c r="L25" s="213" t="str">
        <f>IF(AND(Basisdaten!K30="",Basisdaten!K32=""),"",SUM(Basisdaten!K30,Basisdaten!K32))</f>
        <v/>
      </c>
      <c r="M25" s="213" t="str">
        <f>IF(AND(Basisdaten!L30="",Basisdaten!L32=""),"",SUM(Basisdaten!L30,Basisdaten!L32))</f>
        <v/>
      </c>
      <c r="N25" s="213" t="str">
        <f>IF(AND(Basisdaten!M30="",Basisdaten!M32=""),"",SUM(Basisdaten!M30,Basisdaten!M32))</f>
        <v/>
      </c>
      <c r="O25" s="213" t="str">
        <f>IF(AND(Basisdaten!N30="",Basisdaten!N32=""),"",SUM(Basisdaten!N30,Basisdaten!N32))</f>
        <v/>
      </c>
      <c r="P25" s="213" t="str">
        <f>IF(AND(Basisdaten!O30="",Basisdaten!O32=""),"",SUM(Basisdaten!O30,Basisdaten!O32))</f>
        <v/>
      </c>
      <c r="Q25" s="213" t="str">
        <f>IF(AND(Basisdaten!P30="",Basisdaten!P32=""),"",SUM(Basisdaten!P30,Basisdaten!P32))</f>
        <v/>
      </c>
      <c r="R25" s="213" t="str">
        <f>IF(AND(Basisdaten!Q30="",Basisdaten!Q32=""),"",SUM(Basisdaten!Q30,Basisdaten!Q32))</f>
        <v/>
      </c>
      <c r="S25" s="445"/>
      <c r="T25" s="914"/>
      <c r="U25" s="915"/>
      <c r="V25" s="916"/>
      <c r="W25" s="446"/>
      <c r="X25" s="919"/>
      <c r="Y25" s="920"/>
      <c r="Z25" s="445"/>
      <c r="AA25" s="454"/>
      <c r="AC25" s="1"/>
      <c r="AD25" s="1"/>
      <c r="AE25" s="1"/>
      <c r="AF25" s="1"/>
      <c r="AG25" s="1"/>
      <c r="AH25" s="1"/>
      <c r="AI25" s="1"/>
      <c r="AJ25" s="1"/>
    </row>
    <row r="26" spans="2:45" ht="3.75" customHeight="1" thickTop="1">
      <c r="S26" s="202"/>
      <c r="T26" s="201"/>
      <c r="U26" s="201"/>
      <c r="V26" s="201"/>
      <c r="W26" s="200"/>
      <c r="X26" s="201"/>
      <c r="Y26" s="201"/>
      <c r="Z26" s="199"/>
      <c r="AJ26" s="116"/>
    </row>
    <row r="27" spans="2:45" ht="3.75" customHeight="1" thickBot="1">
      <c r="S27" s="202"/>
      <c r="T27" s="201"/>
      <c r="U27" s="201"/>
      <c r="V27" s="201"/>
      <c r="W27" s="200"/>
      <c r="X27" s="201"/>
      <c r="Y27" s="201"/>
      <c r="Z27" s="199"/>
      <c r="AJ27" s="116"/>
    </row>
    <row r="28" spans="2:45" ht="24.95" customHeight="1" thickBot="1">
      <c r="B28" s="938"/>
      <c r="C28" s="938"/>
      <c r="D28" s="34"/>
      <c r="F28" s="328"/>
      <c r="G28" s="328"/>
      <c r="H28" s="328"/>
      <c r="I28" s="328"/>
      <c r="J28" s="328"/>
      <c r="K28" s="328"/>
      <c r="L28" s="328"/>
      <c r="M28" s="328"/>
      <c r="N28" s="328"/>
      <c r="O28" s="328" t="s">
        <v>933</v>
      </c>
      <c r="Q28" s="328"/>
      <c r="R28" s="328"/>
      <c r="S28" s="328"/>
      <c r="T28" s="328"/>
      <c r="U28" s="397"/>
      <c r="V28" s="358" t="str">
        <f>IF(B23="EZ","-----",IF(B23= "nicht relevant","-----",IF(COUNTBLANK(V21:V23)=3,"",SUMIF(B21:B23,"relevant",V21:V23)/COUNTIF(B21:B23,"relevant"))))</f>
        <v>-----</v>
      </c>
      <c r="W28" s="200"/>
      <c r="X28" s="34"/>
      <c r="Y28" s="34"/>
      <c r="Z28" s="199"/>
      <c r="AI28" s="116"/>
      <c r="AR28" s="12"/>
      <c r="AS28" s="1"/>
    </row>
    <row r="29" spans="2:45" ht="11.25" customHeight="1">
      <c r="AJ29" s="116"/>
    </row>
    <row r="30" spans="2:45" ht="20.25" hidden="1" customHeight="1">
      <c r="B30" s="7" t="s">
        <v>81</v>
      </c>
      <c r="T30" s="117"/>
      <c r="U30" s="117"/>
      <c r="V30" s="120" t="str">
        <f>IF(V23="EZ","---",IF(B23= "nicht relevant","---",IF(COUNTBLANK(V21:V23)=3,"",SUMIF(B21:B23,"relevant",V21:V23)/COUNTIF(B21:B23,"relevant"))))</f>
        <v>---</v>
      </c>
      <c r="Z30" s="6"/>
      <c r="AJ30" s="116"/>
    </row>
    <row r="31" spans="2:45" ht="83.25" customHeight="1">
      <c r="B31" s="935" t="s">
        <v>938</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5"/>
      <c r="AA31" s="935"/>
      <c r="AB31" s="935"/>
      <c r="AC31" s="188"/>
      <c r="AD31"/>
      <c r="AE31"/>
    </row>
    <row r="32" spans="2:45" ht="26.25" customHeight="1">
      <c r="B32" s="935" t="s">
        <v>763</v>
      </c>
      <c r="C32" s="935"/>
      <c r="D32" s="935"/>
      <c r="E32" s="935"/>
      <c r="F32" s="935"/>
      <c r="G32" s="935"/>
      <c r="H32" s="935"/>
      <c r="I32" s="935"/>
      <c r="J32" s="935"/>
      <c r="K32" s="935"/>
      <c r="L32" s="935"/>
      <c r="M32" s="935"/>
      <c r="N32" s="935"/>
      <c r="O32" s="935"/>
      <c r="P32" s="935"/>
      <c r="Q32" s="935"/>
      <c r="R32" s="935"/>
      <c r="S32" s="935"/>
      <c r="T32" s="935"/>
      <c r="U32" s="935"/>
      <c r="V32" s="935"/>
      <c r="W32" s="935"/>
      <c r="X32" s="935"/>
      <c r="Y32" s="935"/>
      <c r="Z32" s="935"/>
      <c r="AA32" s="935"/>
      <c r="AB32" s="935"/>
      <c r="AC32" s="487"/>
      <c r="AD32" s="488"/>
      <c r="AE32" s="488"/>
    </row>
    <row r="33" spans="2:45" ht="183.75" customHeight="1">
      <c r="B33" s="906" t="s">
        <v>665</v>
      </c>
      <c r="C33" s="906"/>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906"/>
      <c r="AB33" s="6"/>
      <c r="AC33" s="119"/>
      <c r="AD33" s="119"/>
      <c r="AE33" s="119"/>
      <c r="AF33" s="133"/>
      <c r="AG33" s="133"/>
      <c r="AH33" s="133"/>
      <c r="AI33" s="133"/>
      <c r="AJ33" s="132"/>
      <c r="AK33" s="2"/>
      <c r="AL33" s="2"/>
      <c r="AM33" s="2"/>
      <c r="AN33" s="2"/>
      <c r="AO33" s="2"/>
      <c r="AP33" s="2"/>
      <c r="AQ33" s="2"/>
      <c r="AR33" s="2"/>
      <c r="AS33" s="3"/>
    </row>
    <row r="34" spans="2:45" ht="3" customHeight="1">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9"/>
      <c r="AD34" s="119"/>
      <c r="AE34" s="119"/>
      <c r="AF34" s="133"/>
      <c r="AG34" s="133"/>
      <c r="AH34" s="133"/>
      <c r="AI34" s="133"/>
      <c r="AJ34" s="132"/>
      <c r="AK34" s="38"/>
      <c r="AL34" s="38"/>
      <c r="AM34" s="38"/>
      <c r="AN34" s="38"/>
      <c r="AO34" s="38"/>
      <c r="AP34" s="38"/>
      <c r="AQ34" s="38"/>
      <c r="AR34" s="38"/>
      <c r="AS34" s="38"/>
    </row>
    <row r="35" spans="2:45" s="2" customFormat="1" ht="15.75" customHeight="1">
      <c r="B35" s="369" t="s">
        <v>209</v>
      </c>
      <c r="C35" s="370"/>
      <c r="AC35" s="142"/>
      <c r="AD35"/>
      <c r="AE35"/>
      <c r="AF35"/>
      <c r="AG35"/>
      <c r="AH35"/>
      <c r="AI35"/>
      <c r="AJ35"/>
    </row>
    <row r="36" spans="2:45" s="2" customFormat="1" ht="4.5" customHeight="1">
      <c r="B36" s="7"/>
      <c r="AC36" s="142"/>
      <c r="AD36" s="138"/>
      <c r="AE36" s="138"/>
      <c r="AF36" s="138"/>
      <c r="AG36" s="138"/>
      <c r="AH36" s="138"/>
      <c r="AI36" s="138"/>
      <c r="AJ36" s="138"/>
    </row>
    <row r="37" spans="2:45" ht="14.25" customHeight="1">
      <c r="B37" s="69" t="s">
        <v>224</v>
      </c>
      <c r="C37" s="907" t="s">
        <v>106</v>
      </c>
      <c r="D37" s="908"/>
      <c r="E37" s="907" t="s">
        <v>39</v>
      </c>
      <c r="F37" s="927"/>
      <c r="G37" s="927"/>
      <c r="H37" s="927"/>
      <c r="I37" s="927"/>
      <c r="J37" s="927"/>
      <c r="K37" s="927"/>
      <c r="L37" s="927"/>
      <c r="M37" s="927"/>
      <c r="N37" s="927"/>
      <c r="O37" s="927"/>
      <c r="P37" s="927"/>
      <c r="Q37" s="927"/>
      <c r="R37" s="908"/>
      <c r="S37" s="909" t="s">
        <v>107</v>
      </c>
      <c r="T37" s="910"/>
      <c r="U37" s="910"/>
      <c r="V37" s="910"/>
      <c r="W37" s="910"/>
      <c r="X37" s="910"/>
      <c r="Y37" s="910"/>
      <c r="Z37" s="910"/>
      <c r="AA37" s="910"/>
      <c r="AB37" s="218"/>
      <c r="AC37" s="142"/>
      <c r="AD37" s="138"/>
      <c r="AE37" s="138"/>
      <c r="AF37" s="138"/>
      <c r="AS37" s="1"/>
    </row>
    <row r="38" spans="2:45" s="36" customFormat="1" ht="18" customHeight="1">
      <c r="B38" s="189" t="s">
        <v>90</v>
      </c>
      <c r="C38" s="875" t="s">
        <v>211</v>
      </c>
      <c r="D38" s="876"/>
      <c r="E38" s="937"/>
      <c r="F38" s="937"/>
      <c r="G38" s="937"/>
      <c r="H38" s="937"/>
      <c r="I38" s="937"/>
      <c r="J38" s="937"/>
      <c r="K38" s="937"/>
      <c r="L38" s="937"/>
      <c r="M38" s="937"/>
      <c r="N38" s="937"/>
      <c r="O38" s="937"/>
      <c r="P38" s="937"/>
      <c r="Q38" s="937"/>
      <c r="R38" s="937"/>
      <c r="S38" s="924" t="s">
        <v>122</v>
      </c>
      <c r="T38" s="925"/>
      <c r="U38" s="925"/>
      <c r="V38" s="925"/>
      <c r="W38" s="925"/>
      <c r="X38" s="925"/>
      <c r="Y38" s="925"/>
      <c r="Z38" s="925"/>
      <c r="AA38" s="926"/>
      <c r="AB38" s="217"/>
      <c r="AC38" s="142"/>
      <c r="AD38" s="142"/>
      <c r="AE38" s="142"/>
      <c r="AF38" s="142"/>
    </row>
    <row r="39" spans="2:45" s="36" customFormat="1" ht="18" customHeight="1">
      <c r="B39" s="189" t="s">
        <v>90</v>
      </c>
      <c r="C39" s="875" t="s">
        <v>108</v>
      </c>
      <c r="D39" s="876"/>
      <c r="E39" s="936"/>
      <c r="F39" s="936"/>
      <c r="G39" s="936"/>
      <c r="H39" s="936"/>
      <c r="I39" s="936"/>
      <c r="J39" s="936"/>
      <c r="K39" s="936"/>
      <c r="L39" s="936"/>
      <c r="M39" s="936"/>
      <c r="N39" s="936"/>
      <c r="O39" s="936"/>
      <c r="P39" s="936"/>
      <c r="Q39" s="936"/>
      <c r="R39" s="936"/>
      <c r="S39" s="928" t="s">
        <v>234</v>
      </c>
      <c r="T39" s="928"/>
      <c r="U39" s="928"/>
      <c r="V39" s="928"/>
      <c r="W39" s="928"/>
      <c r="X39" s="928"/>
      <c r="Y39" s="928"/>
      <c r="Z39" s="928"/>
      <c r="AA39" s="928"/>
      <c r="AB39" s="217"/>
      <c r="AC39" s="142"/>
      <c r="AD39" s="142"/>
      <c r="AE39" s="142"/>
      <c r="AF39" s="142"/>
    </row>
    <row r="40" spans="2:45" s="36" customFormat="1" ht="30" customHeight="1">
      <c r="B40" s="189" t="s">
        <v>140</v>
      </c>
      <c r="C40" s="973" t="s">
        <v>225</v>
      </c>
      <c r="D40" s="974"/>
      <c r="E40" s="975" t="s">
        <v>298</v>
      </c>
      <c r="F40" s="975"/>
      <c r="G40" s="975"/>
      <c r="H40" s="975"/>
      <c r="I40" s="975"/>
      <c r="J40" s="975"/>
      <c r="K40" s="975"/>
      <c r="L40" s="975"/>
      <c r="M40" s="975"/>
      <c r="N40" s="975"/>
      <c r="O40" s="975"/>
      <c r="P40" s="975"/>
      <c r="Q40" s="975"/>
      <c r="R40" s="975"/>
      <c r="S40" s="924" t="s">
        <v>235</v>
      </c>
      <c r="T40" s="925"/>
      <c r="U40" s="925"/>
      <c r="V40" s="925"/>
      <c r="W40" s="925"/>
      <c r="X40" s="925"/>
      <c r="Y40" s="925"/>
      <c r="Z40" s="925"/>
      <c r="AA40" s="926"/>
      <c r="AB40" s="216"/>
      <c r="AC40" s="142"/>
      <c r="AD40" s="142"/>
      <c r="AE40" s="142"/>
      <c r="AF40" s="142"/>
    </row>
    <row r="41" spans="2:45" s="36" customFormat="1" ht="31.5" customHeight="1">
      <c r="B41" s="204" t="s">
        <v>328</v>
      </c>
      <c r="C41" s="875" t="s">
        <v>230</v>
      </c>
      <c r="D41" s="876"/>
      <c r="E41" s="877" t="s">
        <v>74</v>
      </c>
      <c r="F41" s="878"/>
      <c r="G41" s="878"/>
      <c r="H41" s="878"/>
      <c r="I41" s="878"/>
      <c r="J41" s="878"/>
      <c r="K41" s="878"/>
      <c r="L41" s="878"/>
      <c r="M41" s="878"/>
      <c r="N41" s="878"/>
      <c r="O41" s="878"/>
      <c r="P41" s="878"/>
      <c r="Q41" s="878"/>
      <c r="R41" s="879"/>
      <c r="S41" s="939" t="s">
        <v>666</v>
      </c>
      <c r="T41" s="942"/>
      <c r="U41" s="942"/>
      <c r="V41" s="942"/>
      <c r="W41" s="942"/>
      <c r="X41" s="942"/>
      <c r="Y41" s="942"/>
      <c r="Z41" s="942"/>
      <c r="AA41" s="943"/>
      <c r="AB41" s="215"/>
      <c r="AC41" s="142"/>
      <c r="AD41" s="142"/>
      <c r="AE41" s="142"/>
      <c r="AF41" s="142"/>
    </row>
    <row r="42" spans="2:45" s="36" customFormat="1" ht="30" customHeight="1">
      <c r="B42" s="204" t="s">
        <v>329</v>
      </c>
      <c r="C42" s="875" t="s">
        <v>230</v>
      </c>
      <c r="D42" s="876"/>
      <c r="E42" s="877" t="s">
        <v>74</v>
      </c>
      <c r="F42" s="878"/>
      <c r="G42" s="878"/>
      <c r="H42" s="878"/>
      <c r="I42" s="878"/>
      <c r="J42" s="878"/>
      <c r="K42" s="878"/>
      <c r="L42" s="878"/>
      <c r="M42" s="878"/>
      <c r="N42" s="878"/>
      <c r="O42" s="878"/>
      <c r="P42" s="878"/>
      <c r="Q42" s="878"/>
      <c r="R42" s="879"/>
      <c r="S42" s="939" t="s">
        <v>545</v>
      </c>
      <c r="T42" s="942"/>
      <c r="U42" s="942"/>
      <c r="V42" s="942"/>
      <c r="W42" s="942"/>
      <c r="X42" s="942"/>
      <c r="Y42" s="942"/>
      <c r="Z42" s="942"/>
      <c r="AA42" s="943"/>
      <c r="AB42" s="214"/>
      <c r="AC42" s="131"/>
      <c r="AD42" s="142"/>
      <c r="AE42" s="142"/>
      <c r="AF42" s="142"/>
    </row>
    <row r="43" spans="2:45" s="36" customFormat="1" ht="30" customHeight="1">
      <c r="B43" s="204" t="s">
        <v>330</v>
      </c>
      <c r="C43" s="875" t="s">
        <v>334</v>
      </c>
      <c r="D43" s="876"/>
      <c r="E43" s="877" t="s">
        <v>74</v>
      </c>
      <c r="F43" s="878"/>
      <c r="G43" s="878"/>
      <c r="H43" s="878"/>
      <c r="I43" s="878"/>
      <c r="J43" s="878"/>
      <c r="K43" s="878"/>
      <c r="L43" s="878"/>
      <c r="M43" s="878"/>
      <c r="N43" s="878"/>
      <c r="O43" s="878"/>
      <c r="P43" s="878"/>
      <c r="Q43" s="878"/>
      <c r="R43" s="879"/>
      <c r="S43" s="939" t="s">
        <v>566</v>
      </c>
      <c r="T43" s="940"/>
      <c r="U43" s="940"/>
      <c r="V43" s="940"/>
      <c r="W43" s="940"/>
      <c r="X43" s="940"/>
      <c r="Y43" s="940"/>
      <c r="Z43" s="940"/>
      <c r="AA43" s="941"/>
      <c r="AB43" s="214"/>
      <c r="AC43" s="130"/>
      <c r="AD43" s="142"/>
      <c r="AE43" s="142"/>
      <c r="AF43" s="142"/>
    </row>
    <row r="44" spans="2:45" s="36" customFormat="1" ht="24" customHeight="1">
      <c r="B44" s="204" t="s">
        <v>486</v>
      </c>
      <c r="C44" s="875" t="s">
        <v>334</v>
      </c>
      <c r="D44" s="876"/>
      <c r="E44" s="877" t="s">
        <v>74</v>
      </c>
      <c r="F44" s="878"/>
      <c r="G44" s="878"/>
      <c r="H44" s="878"/>
      <c r="I44" s="878"/>
      <c r="J44" s="878"/>
      <c r="K44" s="878"/>
      <c r="L44" s="878"/>
      <c r="M44" s="878"/>
      <c r="N44" s="878"/>
      <c r="O44" s="878"/>
      <c r="P44" s="878"/>
      <c r="Q44" s="878"/>
      <c r="R44" s="879"/>
      <c r="S44" s="939" t="s">
        <v>567</v>
      </c>
      <c r="T44" s="940"/>
      <c r="U44" s="940"/>
      <c r="V44" s="940"/>
      <c r="W44" s="940"/>
      <c r="X44" s="940"/>
      <c r="Y44" s="940"/>
      <c r="Z44" s="940"/>
      <c r="AA44" s="941"/>
      <c r="AB44" s="214"/>
      <c r="AC44" s="142"/>
      <c r="AD44" s="142"/>
      <c r="AE44" s="142"/>
      <c r="AF44" s="142"/>
    </row>
    <row r="45" spans="2:45" s="36" customFormat="1" ht="18" customHeight="1">
      <c r="B45" s="204" t="s">
        <v>488</v>
      </c>
      <c r="C45" s="875" t="s">
        <v>490</v>
      </c>
      <c r="D45" s="876"/>
      <c r="E45" s="977" t="s">
        <v>11</v>
      </c>
      <c r="F45" s="977"/>
      <c r="G45" s="977"/>
      <c r="H45" s="977"/>
      <c r="I45" s="977"/>
      <c r="J45" s="977"/>
      <c r="K45" s="977"/>
      <c r="L45" s="977"/>
      <c r="M45" s="977"/>
      <c r="N45" s="977"/>
      <c r="O45" s="977"/>
      <c r="P45" s="977"/>
      <c r="Q45" s="977"/>
      <c r="R45" s="978"/>
      <c r="S45" s="939" t="s">
        <v>934</v>
      </c>
      <c r="T45" s="940"/>
      <c r="U45" s="940"/>
      <c r="V45" s="940"/>
      <c r="W45" s="940"/>
      <c r="X45" s="940"/>
      <c r="Y45" s="940"/>
      <c r="Z45" s="940"/>
      <c r="AA45" s="941"/>
      <c r="AB45" s="217"/>
      <c r="AC45" s="131"/>
      <c r="AD45" s="131"/>
      <c r="AE45" s="131"/>
      <c r="AF45" s="131"/>
    </row>
    <row r="46" spans="2:45" s="36" customFormat="1" ht="18" customHeight="1">
      <c r="B46" s="204" t="s">
        <v>137</v>
      </c>
      <c r="C46" s="984" t="s">
        <v>236</v>
      </c>
      <c r="D46" s="984"/>
      <c r="E46" s="979" t="s">
        <v>54</v>
      </c>
      <c r="F46" s="979"/>
      <c r="G46" s="979"/>
      <c r="H46" s="979"/>
      <c r="I46" s="979"/>
      <c r="J46" s="979"/>
      <c r="K46" s="979"/>
      <c r="L46" s="979"/>
      <c r="M46" s="979"/>
      <c r="N46" s="979"/>
      <c r="O46" s="979"/>
      <c r="P46" s="979"/>
      <c r="Q46" s="979"/>
      <c r="R46" s="980"/>
      <c r="S46" s="939" t="s">
        <v>546</v>
      </c>
      <c r="T46" s="940"/>
      <c r="U46" s="940"/>
      <c r="V46" s="940"/>
      <c r="W46" s="940"/>
      <c r="X46" s="940"/>
      <c r="Y46" s="940"/>
      <c r="Z46" s="940"/>
      <c r="AA46" s="941"/>
      <c r="AB46" s="217"/>
      <c r="AC46" s="131"/>
      <c r="AD46" s="130"/>
      <c r="AE46" s="130"/>
      <c r="AF46" s="130"/>
    </row>
    <row r="47" spans="2:45" s="36" customFormat="1" ht="18" customHeight="1">
      <c r="B47" s="204" t="s">
        <v>489</v>
      </c>
      <c r="C47" s="984" t="s">
        <v>491</v>
      </c>
      <c r="D47" s="984"/>
      <c r="E47" s="979" t="s">
        <v>54</v>
      </c>
      <c r="F47" s="979"/>
      <c r="G47" s="979"/>
      <c r="H47" s="979"/>
      <c r="I47" s="979"/>
      <c r="J47" s="979"/>
      <c r="K47" s="979"/>
      <c r="L47" s="979"/>
      <c r="M47" s="979"/>
      <c r="N47" s="979"/>
      <c r="O47" s="979"/>
      <c r="P47" s="979"/>
      <c r="Q47" s="979"/>
      <c r="R47" s="980"/>
      <c r="S47" s="939" t="s">
        <v>231</v>
      </c>
      <c r="T47" s="940"/>
      <c r="U47" s="940"/>
      <c r="V47" s="940"/>
      <c r="W47" s="940"/>
      <c r="X47" s="940"/>
      <c r="Y47" s="940"/>
      <c r="Z47" s="940"/>
      <c r="AA47" s="941"/>
      <c r="AB47" s="217"/>
      <c r="AC47" s="131"/>
      <c r="AD47" s="142"/>
      <c r="AE47" s="142"/>
      <c r="AF47" s="142"/>
    </row>
    <row r="48" spans="2:45" s="36" customFormat="1" ht="18" customHeight="1">
      <c r="B48" s="204" t="s">
        <v>488</v>
      </c>
      <c r="C48" s="984" t="s">
        <v>492</v>
      </c>
      <c r="D48" s="984"/>
      <c r="E48" s="979" t="s">
        <v>54</v>
      </c>
      <c r="F48" s="979"/>
      <c r="G48" s="979"/>
      <c r="H48" s="979"/>
      <c r="I48" s="979"/>
      <c r="J48" s="979"/>
      <c r="K48" s="979"/>
      <c r="L48" s="979"/>
      <c r="M48" s="979"/>
      <c r="N48" s="979"/>
      <c r="O48" s="979"/>
      <c r="P48" s="979"/>
      <c r="Q48" s="979"/>
      <c r="R48" s="980"/>
      <c r="S48" s="939" t="s">
        <v>935</v>
      </c>
      <c r="T48" s="940"/>
      <c r="U48" s="940"/>
      <c r="V48" s="940"/>
      <c r="W48" s="940"/>
      <c r="X48" s="940"/>
      <c r="Y48" s="940"/>
      <c r="Z48" s="940"/>
      <c r="AA48" s="941"/>
      <c r="AB48" s="217"/>
      <c r="AC48" s="1"/>
      <c r="AD48" s="131"/>
      <c r="AE48" s="131"/>
      <c r="AF48" s="131"/>
    </row>
    <row r="49" spans="2:33" s="36" customFormat="1" ht="24" customHeight="1">
      <c r="B49" s="204" t="s">
        <v>487</v>
      </c>
      <c r="C49" s="983" t="s">
        <v>223</v>
      </c>
      <c r="D49" s="984"/>
      <c r="E49" s="981"/>
      <c r="F49" s="981"/>
      <c r="G49" s="981"/>
      <c r="H49" s="981"/>
      <c r="I49" s="981"/>
      <c r="J49" s="981"/>
      <c r="K49" s="981"/>
      <c r="L49" s="981"/>
      <c r="M49" s="981"/>
      <c r="N49" s="981"/>
      <c r="O49" s="981"/>
      <c r="P49" s="981"/>
      <c r="Q49" s="981"/>
      <c r="R49" s="982"/>
      <c r="S49" s="939" t="s">
        <v>568</v>
      </c>
      <c r="T49" s="940"/>
      <c r="U49" s="940"/>
      <c r="V49" s="940"/>
      <c r="W49" s="940"/>
      <c r="X49" s="940"/>
      <c r="Y49" s="940"/>
      <c r="Z49" s="940"/>
      <c r="AA49" s="941"/>
      <c r="AB49" s="214"/>
      <c r="AC49"/>
      <c r="AD49" s="131"/>
      <c r="AE49" s="131"/>
      <c r="AF49" s="131"/>
    </row>
    <row r="50" spans="2:33" s="36" customFormat="1" ht="17.100000000000001" customHeight="1">
      <c r="B50" s="136"/>
      <c r="C50" s="140"/>
      <c r="D50" s="140"/>
      <c r="E50" s="140"/>
      <c r="F50" s="140"/>
      <c r="G50" s="140"/>
      <c r="H50" s="140"/>
      <c r="I50" s="140"/>
      <c r="J50" s="140"/>
      <c r="K50" s="140"/>
      <c r="L50" s="140"/>
      <c r="M50" s="140"/>
      <c r="N50" s="140"/>
      <c r="O50" s="140"/>
      <c r="P50" s="140"/>
      <c r="Q50" s="140"/>
      <c r="R50" s="140"/>
      <c r="S50" s="140"/>
      <c r="T50" s="139"/>
      <c r="U50" s="139"/>
      <c r="V50" s="139"/>
      <c r="W50" s="139"/>
      <c r="X50" s="139"/>
      <c r="Y50" s="139"/>
      <c r="Z50"/>
      <c r="AA50"/>
      <c r="AB50"/>
      <c r="AC50"/>
      <c r="AD50" s="142"/>
      <c r="AE50" s="142"/>
      <c r="AF50" s="142"/>
      <c r="AG50" s="142"/>
    </row>
    <row r="51" spans="2:33" ht="15">
      <c r="B51" s="135"/>
      <c r="C51" s="141"/>
      <c r="D51" s="141"/>
      <c r="E51" s="141"/>
      <c r="F51" s="141"/>
      <c r="G51" s="141"/>
      <c r="H51" s="141"/>
      <c r="I51" s="141"/>
      <c r="J51" s="141"/>
      <c r="K51" s="141"/>
      <c r="L51" s="141"/>
      <c r="M51" s="141"/>
      <c r="N51" s="141"/>
      <c r="O51" s="141"/>
      <c r="P51" s="141"/>
      <c r="Q51" s="141"/>
      <c r="R51" s="141"/>
      <c r="S51" s="141"/>
      <c r="T51" s="192"/>
      <c r="U51" s="139"/>
      <c r="V51" s="139"/>
      <c r="W51" s="139"/>
      <c r="X51" s="139"/>
      <c r="Y51" s="139"/>
      <c r="Z51" s="11"/>
      <c r="AA51" s="11"/>
      <c r="AB51" s="11"/>
      <c r="AC51"/>
    </row>
    <row r="52" spans="2:33" ht="15">
      <c r="B52" s="140"/>
      <c r="C52" s="140"/>
      <c r="D52" s="140"/>
      <c r="E52" s="140"/>
      <c r="F52" s="140"/>
      <c r="G52" s="140"/>
      <c r="H52" s="140"/>
      <c r="I52" s="140"/>
      <c r="J52" s="140"/>
      <c r="K52" s="140"/>
      <c r="L52" s="140"/>
      <c r="M52" s="140"/>
      <c r="N52" s="140"/>
      <c r="O52" s="140"/>
      <c r="P52" s="140"/>
      <c r="Q52" s="140"/>
      <c r="R52" s="140"/>
      <c r="S52" s="140"/>
      <c r="T52" s="139"/>
      <c r="U52" s="139"/>
      <c r="V52" s="139"/>
      <c r="W52" s="139"/>
      <c r="X52" s="139"/>
      <c r="Y52" s="139"/>
      <c r="Z52"/>
      <c r="AA52"/>
      <c r="AB52"/>
      <c r="AC52"/>
      <c r="AD52"/>
      <c r="AE52"/>
    </row>
    <row r="53" spans="2:33" ht="15">
      <c r="B53" s="136"/>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c r="AA53"/>
      <c r="AB53"/>
      <c r="AC53"/>
      <c r="AD53" s="11"/>
      <c r="AE53" s="11"/>
    </row>
    <row r="54" spans="2:33" ht="15">
      <c r="B54" s="976"/>
      <c r="C54" s="976"/>
      <c r="D54" s="976"/>
      <c r="E54" s="976"/>
      <c r="F54" s="976"/>
      <c r="G54" s="976"/>
      <c r="H54" s="976"/>
      <c r="I54" s="976"/>
      <c r="J54" s="976"/>
      <c r="K54" s="976"/>
      <c r="L54" s="976"/>
      <c r="M54" s="976"/>
      <c r="N54" s="976"/>
      <c r="O54" s="976"/>
      <c r="P54" s="976"/>
      <c r="Q54" s="976"/>
      <c r="R54" s="976"/>
      <c r="S54" s="976"/>
      <c r="T54" s="976"/>
      <c r="U54" s="976"/>
      <c r="V54" s="976"/>
      <c r="W54" s="976"/>
      <c r="X54" s="976"/>
      <c r="Y54" s="976"/>
      <c r="Z54"/>
      <c r="AA54"/>
      <c r="AB54"/>
      <c r="AD54"/>
      <c r="AE54"/>
    </row>
    <row r="55" spans="2:33" ht="15">
      <c r="B55" s="136"/>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c r="AA55"/>
      <c r="AB55"/>
      <c r="AD55"/>
      <c r="AE55"/>
    </row>
    <row r="56" spans="2:33" ht="15">
      <c r="B56" s="135"/>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c r="AA56"/>
      <c r="AB56"/>
      <c r="AD56"/>
      <c r="AE56"/>
    </row>
    <row r="57" spans="2:33" ht="15">
      <c r="AC57" s="50"/>
      <c r="AD57"/>
      <c r="AE57"/>
    </row>
    <row r="58" spans="2:33" ht="15">
      <c r="AD58"/>
      <c r="AE58"/>
    </row>
    <row r="59" spans="2:33" hidden="1"/>
    <row r="60" spans="2:33" hidden="1">
      <c r="B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145">
        <f>Berechnung2!P31</f>
        <v>0</v>
      </c>
    </row>
    <row r="61" spans="2:33" hidden="1">
      <c r="AC61" s="145">
        <f>Berechnung2!P32</f>
        <v>0</v>
      </c>
    </row>
    <row r="62" spans="2:33" hidden="1">
      <c r="B62" s="20" t="s">
        <v>136</v>
      </c>
      <c r="AC62" s="145">
        <f>Berechnung2!P33</f>
        <v>0</v>
      </c>
      <c r="AD62" s="50"/>
      <c r="AE62" s="50"/>
      <c r="AF62" s="50"/>
      <c r="AG62" s="50"/>
    </row>
    <row r="63" spans="2:33" hidden="1">
      <c r="B63" s="144" t="str">
        <f>Berechnung2!B31</f>
        <v>ART</v>
      </c>
      <c r="C63" s="145">
        <f>Berechnung2!C31</f>
        <v>0</v>
      </c>
      <c r="D63" s="145">
        <f>Berechnung2!D31</f>
        <v>0</v>
      </c>
      <c r="E63" s="145"/>
      <c r="F63" s="145"/>
      <c r="G63" s="145"/>
      <c r="H63" s="145"/>
      <c r="I63" s="145"/>
      <c r="J63" s="145"/>
      <c r="K63" s="145"/>
      <c r="L63" s="145"/>
      <c r="M63" s="145"/>
      <c r="N63" s="145"/>
      <c r="O63" s="145"/>
      <c r="P63" s="145"/>
      <c r="Q63" s="145"/>
      <c r="R63" s="145"/>
      <c r="S63" s="145">
        <f>Berechnung2!F31</f>
        <v>0</v>
      </c>
      <c r="T63" s="145" t="str">
        <f>Berechnung2!G31</f>
        <v>Werte</v>
      </c>
      <c r="U63" s="145"/>
      <c r="V63" s="145">
        <f>Berechnung2!H31</f>
        <v>0</v>
      </c>
      <c r="W63" s="145">
        <f>Berechnung2!I31</f>
        <v>0</v>
      </c>
      <c r="X63" s="145">
        <f>Berechnung2!J31</f>
        <v>0</v>
      </c>
      <c r="Y63" s="145">
        <f>Berechnung2!K31</f>
        <v>0</v>
      </c>
      <c r="Z63" s="145">
        <f>Berechnung2!L31</f>
        <v>0</v>
      </c>
      <c r="AA63" s="145">
        <f>Berechnung2!N31</f>
        <v>0</v>
      </c>
      <c r="AB63" s="145">
        <f>Berechnung2!O31</f>
        <v>0</v>
      </c>
      <c r="AC63" s="145">
        <f>Berechnung2!P34</f>
        <v>0</v>
      </c>
      <c r="AD63" s="145" t="str">
        <f>Berechnung2!Q31</f>
        <v>Fehlermeldungen Matrix</v>
      </c>
    </row>
    <row r="64" spans="2:33" hidden="1">
      <c r="B64" s="146">
        <f>Berechnung2!B32</f>
        <v>0</v>
      </c>
      <c r="C64" s="145">
        <f>Berechnung2!C32</f>
        <v>0</v>
      </c>
      <c r="D64" s="145">
        <f>Berechnung2!D32</f>
        <v>0</v>
      </c>
      <c r="E64" s="145"/>
      <c r="F64" s="145"/>
      <c r="G64" s="145"/>
      <c r="H64" s="145"/>
      <c r="I64" s="145"/>
      <c r="J64" s="145"/>
      <c r="K64" s="145"/>
      <c r="L64" s="145"/>
      <c r="M64" s="145"/>
      <c r="N64" s="145"/>
      <c r="O64" s="145"/>
      <c r="P64" s="145"/>
      <c r="Q64" s="145"/>
      <c r="R64" s="145"/>
      <c r="S64" s="145">
        <f>Berechnung2!F32</f>
        <v>0</v>
      </c>
      <c r="T64" s="145">
        <f>Berechnung2!G32</f>
        <v>0</v>
      </c>
      <c r="U64" s="145"/>
      <c r="V64" s="145">
        <f>Berechnung2!H32</f>
        <v>0</v>
      </c>
      <c r="W64" s="145">
        <f>Berechnung2!I32</f>
        <v>0</v>
      </c>
      <c r="X64" s="145">
        <f>Berechnung2!J32</f>
        <v>0</v>
      </c>
      <c r="Y64" s="145">
        <f>Berechnung2!K32</f>
        <v>0</v>
      </c>
      <c r="Z64" s="145">
        <f>Berechnung2!L32</f>
        <v>0</v>
      </c>
      <c r="AA64" s="145">
        <f>Berechnung2!N32</f>
        <v>0</v>
      </c>
      <c r="AB64" s="145">
        <f>Berechnung2!O32</f>
        <v>0</v>
      </c>
      <c r="AC64" s="145">
        <f>Berechnung2!P35</f>
        <v>0</v>
      </c>
      <c r="AD64" s="145" t="str">
        <f>Berechnung2!Q32</f>
        <v>Ganze Zahl zwischen 0 und 5000 eingeben.</v>
      </c>
    </row>
    <row r="65" spans="2:39" hidden="1">
      <c r="B65" s="146">
        <f>Berechnung2!B33</f>
        <v>0</v>
      </c>
      <c r="C65" s="145">
        <f>Berechnung2!C33</f>
        <v>0</v>
      </c>
      <c r="D65" s="145" t="str">
        <f>Berechnung2!D33</f>
        <v>unvollständig</v>
      </c>
      <c r="E65" s="145"/>
      <c r="F65" s="145"/>
      <c r="G65" s="145"/>
      <c r="H65" s="145"/>
      <c r="I65" s="145"/>
      <c r="J65" s="145"/>
      <c r="K65" s="145"/>
      <c r="L65" s="145"/>
      <c r="M65" s="145"/>
      <c r="N65" s="145"/>
      <c r="O65" s="145"/>
      <c r="P65" s="145"/>
      <c r="Q65" s="145"/>
      <c r="R65" s="145"/>
      <c r="S65" s="145">
        <f>Berechnung2!F33</f>
        <v>0</v>
      </c>
      <c r="T65" s="145">
        <f>Berechnung2!G33</f>
        <v>0</v>
      </c>
      <c r="U65" s="145"/>
      <c r="V65" s="145">
        <f>Berechnung2!H33</f>
        <v>0</v>
      </c>
      <c r="W65" s="145">
        <f>Berechnung2!I33</f>
        <v>0</v>
      </c>
      <c r="X65" s="145">
        <f>Berechnung2!J33</f>
        <v>0</v>
      </c>
      <c r="Y65" s="145">
        <f>Berechnung2!K33</f>
        <v>0</v>
      </c>
      <c r="Z65" s="145">
        <f>Berechnung2!L33</f>
        <v>0</v>
      </c>
      <c r="AA65" s="145">
        <f>Berechnung2!N33</f>
        <v>0</v>
      </c>
      <c r="AB65" s="145">
        <f>Berechnung2!O33</f>
        <v>0</v>
      </c>
      <c r="AC65" s="145">
        <f>Berechnung2!P36</f>
        <v>0</v>
      </c>
      <c r="AD65" s="145">
        <f>Berechnung2!Q33</f>
        <v>0</v>
      </c>
      <c r="AE65" s="6"/>
      <c r="AF65" s="6"/>
      <c r="AG65" s="6"/>
      <c r="AH65" s="6"/>
      <c r="AI65" s="6"/>
      <c r="AJ65" s="6"/>
      <c r="AK65" s="6"/>
      <c r="AL65" s="6"/>
      <c r="AM65" s="6"/>
    </row>
    <row r="66" spans="2:39" hidden="1">
      <c r="B66" s="146" t="str">
        <f>Berechnung2!B34</f>
        <v>zu geringe Anzahl der Primärfälle</v>
      </c>
      <c r="C66" s="145">
        <f>Berechnung2!C34</f>
        <v>0</v>
      </c>
      <c r="D66" s="145" t="str">
        <f>Berechnung2!D34</f>
        <v>plausi</v>
      </c>
      <c r="E66" s="145"/>
      <c r="F66" s="145"/>
      <c r="G66" s="145"/>
      <c r="H66" s="145"/>
      <c r="I66" s="145"/>
      <c r="J66" s="145"/>
      <c r="K66" s="145"/>
      <c r="L66" s="145"/>
      <c r="M66" s="145"/>
      <c r="N66" s="145"/>
      <c r="O66" s="145"/>
      <c r="P66" s="145"/>
      <c r="Q66" s="145"/>
      <c r="R66" s="145"/>
      <c r="S66" s="145" t="str">
        <f>Berechnung2!F34</f>
        <v>&lt;</v>
      </c>
      <c r="T66" s="145">
        <f>Berechnung2!G34</f>
        <v>0</v>
      </c>
      <c r="U66" s="145"/>
      <c r="V66" s="147">
        <f>Berechnung2!H34</f>
        <v>5</v>
      </c>
      <c r="W66" s="145">
        <f>Berechnung2!I34</f>
        <v>0</v>
      </c>
      <c r="X66" s="145">
        <f>Berechnung2!J34</f>
        <v>0</v>
      </c>
      <c r="Y66" s="145">
        <f>Berechnung2!K34</f>
        <v>0</v>
      </c>
      <c r="Z66" s="145">
        <f>Berechnung2!L34</f>
        <v>0</v>
      </c>
      <c r="AA66" s="145">
        <f>Berechnung2!N34</f>
        <v>0</v>
      </c>
      <c r="AB66" s="145">
        <f>Berechnung2!O34</f>
        <v>0</v>
      </c>
      <c r="AC66" s="145">
        <f>Berechnung2!P37</f>
        <v>0</v>
      </c>
      <c r="AD66" s="145">
        <f>Berechnung2!Q34</f>
        <v>0</v>
      </c>
      <c r="AE66" s="6"/>
      <c r="AF66" s="6"/>
      <c r="AG66" s="6"/>
      <c r="AH66" s="6"/>
      <c r="AI66" s="6"/>
      <c r="AJ66" s="6"/>
      <c r="AK66" s="6"/>
      <c r="AL66" s="6"/>
      <c r="AM66" s="6"/>
    </row>
    <row r="67" spans="2:39" hidden="1">
      <c r="B67" s="146" t="str">
        <f>Berechnung2!B35</f>
        <v>geringe Follow-Up Quote</v>
      </c>
      <c r="C67" s="145">
        <f>Berechnung2!C35</f>
        <v>0</v>
      </c>
      <c r="D67" s="145" t="str">
        <f>Berechnung2!D35</f>
        <v>plausi</v>
      </c>
      <c r="E67" s="145"/>
      <c r="F67" s="145"/>
      <c r="G67" s="145"/>
      <c r="H67" s="145"/>
      <c r="I67" s="145"/>
      <c r="J67" s="145"/>
      <c r="K67" s="145"/>
      <c r="L67" s="145"/>
      <c r="M67" s="145"/>
      <c r="N67" s="145"/>
      <c r="O67" s="145"/>
      <c r="P67" s="145"/>
      <c r="Q67" s="145"/>
      <c r="R67" s="145"/>
      <c r="S67" s="145" t="str">
        <f>Berechnung2!F35</f>
        <v>&lt;</v>
      </c>
      <c r="T67" s="148">
        <f>Berechnung2!G35</f>
        <v>0</v>
      </c>
      <c r="U67" s="148"/>
      <c r="V67" s="149">
        <f>Berechnung2!H35</f>
        <v>0</v>
      </c>
      <c r="W67" s="149">
        <f>Berechnung2!I35</f>
        <v>0</v>
      </c>
      <c r="X67" s="149">
        <f>Berechnung2!J35</f>
        <v>0.49998999999999999</v>
      </c>
      <c r="Y67" s="149">
        <f>Berechnung2!K35</f>
        <v>0.49998999999999999</v>
      </c>
      <c r="Z67" s="145">
        <f>Berechnung2!L35</f>
        <v>0</v>
      </c>
      <c r="AA67" s="145">
        <f>Berechnung2!N35</f>
        <v>0</v>
      </c>
      <c r="AB67" s="145">
        <f>Berechnung2!O35</f>
        <v>0</v>
      </c>
      <c r="AC67" s="145">
        <f>Berechnung2!P39</f>
        <v>0</v>
      </c>
      <c r="AD67" s="145">
        <f>Berechnung2!Q35</f>
        <v>0</v>
      </c>
      <c r="AE67" s="6"/>
      <c r="AF67" s="6"/>
      <c r="AG67" s="6"/>
      <c r="AH67" s="6"/>
      <c r="AI67" s="6"/>
      <c r="AJ67" s="6"/>
      <c r="AK67" s="6"/>
      <c r="AL67" s="6"/>
      <c r="AM67" s="6"/>
    </row>
    <row r="68" spans="2:39" hidden="1">
      <c r="B68" s="146" t="str">
        <f>Berechnung2!B36</f>
        <v>geringe Follow-Up Quote der Jahre 2020-2022</v>
      </c>
      <c r="C68" s="145">
        <f>Berechnung2!C36</f>
        <v>0</v>
      </c>
      <c r="D68" s="145" t="str">
        <f>Berechnung2!D36</f>
        <v>sollvorgabe</v>
      </c>
      <c r="E68" s="145"/>
      <c r="F68" s="145"/>
      <c r="G68" s="145"/>
      <c r="H68" s="145"/>
      <c r="I68" s="145"/>
      <c r="J68" s="145"/>
      <c r="K68" s="145"/>
      <c r="L68" s="145"/>
      <c r="M68" s="145"/>
      <c r="N68" s="145"/>
      <c r="O68" s="145"/>
      <c r="P68" s="145"/>
      <c r="Q68" s="145"/>
      <c r="R68" s="145"/>
      <c r="S68" s="145" t="str">
        <f>Berechnung2!F36</f>
        <v>&lt;</v>
      </c>
      <c r="T68" s="148">
        <f>Berechnung2!G36</f>
        <v>0</v>
      </c>
      <c r="U68" s="148"/>
      <c r="V68" s="149">
        <f>Berechnung2!H36</f>
        <v>0</v>
      </c>
      <c r="W68" s="149">
        <f>Berechnung2!I36</f>
        <v>0</v>
      </c>
      <c r="X68" s="149">
        <f>Berechnung2!J36</f>
        <v>0.59999000000000002</v>
      </c>
      <c r="Y68" s="149">
        <f>Berechnung2!K36</f>
        <v>0.59999000000000002</v>
      </c>
      <c r="Z68" s="145">
        <f>Berechnung2!L36</f>
        <v>0</v>
      </c>
      <c r="AA68" s="145">
        <f>Berechnung2!N36</f>
        <v>0</v>
      </c>
      <c r="AB68" s="145">
        <f>Berechnung2!O36</f>
        <v>0</v>
      </c>
      <c r="AC68" s="145">
        <f>Berechnung2!P40</f>
        <v>0</v>
      </c>
      <c r="AD68" s="145">
        <f>Berechnung2!Q36</f>
        <v>0</v>
      </c>
      <c r="AE68" s="6"/>
      <c r="AF68" s="6"/>
      <c r="AG68" s="6"/>
      <c r="AH68" s="6"/>
      <c r="AI68" s="6"/>
      <c r="AJ68" s="6"/>
      <c r="AK68" s="6"/>
      <c r="AL68" s="6"/>
      <c r="AM68" s="6"/>
    </row>
    <row r="69" spans="2:39" hidden="1">
      <c r="B69" s="146" t="str">
        <f>Berechnung2!B37</f>
        <v>zu hohe Follow-Up Quote der Jahre 2020-2022</v>
      </c>
      <c r="C69" s="145">
        <f>Berechnung2!C37</f>
        <v>0</v>
      </c>
      <c r="D69" s="145" t="str">
        <f>Berechnung2!D37</f>
        <v>plausi</v>
      </c>
      <c r="E69" s="145"/>
      <c r="F69" s="145"/>
      <c r="G69" s="145"/>
      <c r="H69" s="145"/>
      <c r="I69" s="145"/>
      <c r="J69" s="145"/>
      <c r="K69" s="145"/>
      <c r="L69" s="145"/>
      <c r="M69" s="145"/>
      <c r="N69" s="145"/>
      <c r="O69" s="145"/>
      <c r="P69" s="145"/>
      <c r="Q69" s="145"/>
      <c r="R69" s="145"/>
      <c r="S69" s="145" t="str">
        <f>Berechnung2!F37</f>
        <v>&gt;</v>
      </c>
      <c r="T69" s="145">
        <f>Berechnung2!G37</f>
        <v>0</v>
      </c>
      <c r="U69" s="145"/>
      <c r="V69" s="149">
        <f>Berechnung2!H37</f>
        <v>0</v>
      </c>
      <c r="W69" s="149">
        <f>Berechnung2!I37</f>
        <v>0.95001000000000002</v>
      </c>
      <c r="X69" s="149">
        <f>Berechnung2!J37</f>
        <v>1</v>
      </c>
      <c r="Y69" s="149">
        <f>Berechnung2!K37</f>
        <v>0.95001000000000002</v>
      </c>
      <c r="Z69" s="145">
        <f>Berechnung2!L37</f>
        <v>0</v>
      </c>
      <c r="AA69" s="145">
        <f>Berechnung2!N37</f>
        <v>0</v>
      </c>
      <c r="AB69" s="145">
        <f>Berechnung2!O37</f>
        <v>0</v>
      </c>
      <c r="AC69" s="145">
        <f>Berechnung2!P41</f>
        <v>0</v>
      </c>
      <c r="AD69" s="145">
        <f>Berechnung2!Q37</f>
        <v>0</v>
      </c>
      <c r="AE69" s="6"/>
      <c r="AF69" s="6"/>
      <c r="AG69" s="6"/>
      <c r="AH69" s="6"/>
      <c r="AI69" s="6"/>
      <c r="AJ69" s="6"/>
      <c r="AK69" s="6"/>
      <c r="AL69" s="6"/>
      <c r="AM69" s="6"/>
    </row>
    <row r="70" spans="2:39" hidden="1">
      <c r="B70" s="146" t="str">
        <f>Berechnung2!B39</f>
        <v>zu viele Pat Keine Rückmeldungen</v>
      </c>
      <c r="C70" s="145">
        <f>Berechnung2!C39</f>
        <v>0</v>
      </c>
      <c r="D70" s="145" t="str">
        <f>Berechnung2!D39</f>
        <v>inkorrekt</v>
      </c>
      <c r="E70" s="145"/>
      <c r="F70" s="145"/>
      <c r="G70" s="145"/>
      <c r="H70" s="145"/>
      <c r="I70" s="145"/>
      <c r="J70" s="145"/>
      <c r="K70" s="145"/>
      <c r="L70" s="145"/>
      <c r="M70" s="145"/>
      <c r="N70" s="145"/>
      <c r="O70" s="145"/>
      <c r="P70" s="145"/>
      <c r="Q70" s="145"/>
      <c r="R70" s="145"/>
      <c r="S70" s="145">
        <f>Berechnung2!F39</f>
        <v>0</v>
      </c>
      <c r="T70" s="145">
        <f>Berechnung2!G39</f>
        <v>0</v>
      </c>
      <c r="U70" s="145"/>
      <c r="V70" s="145">
        <f>Berechnung2!H39</f>
        <v>0</v>
      </c>
      <c r="W70" s="145">
        <f>Berechnung2!I39</f>
        <v>0</v>
      </c>
      <c r="X70" s="145">
        <f>Berechnung2!J39</f>
        <v>0</v>
      </c>
      <c r="Y70" s="145">
        <f>Berechnung2!K39</f>
        <v>0</v>
      </c>
      <c r="Z70" s="145">
        <f>Berechnung2!L39</f>
        <v>0</v>
      </c>
      <c r="AA70" s="145">
        <f>Berechnung2!N39</f>
        <v>0</v>
      </c>
      <c r="AB70" s="145">
        <f>Berechnung2!O39</f>
        <v>0</v>
      </c>
      <c r="AC70" s="145">
        <f>Berechnung2!P42</f>
        <v>0</v>
      </c>
      <c r="AD70" s="145">
        <f>Berechnung2!Q39</f>
        <v>0</v>
      </c>
      <c r="AE70" s="6"/>
      <c r="AF70" s="6"/>
      <c r="AG70" s="6"/>
      <c r="AH70" s="6"/>
      <c r="AI70" s="6"/>
      <c r="AJ70" s="6"/>
      <c r="AK70" s="6"/>
      <c r="AL70" s="6"/>
      <c r="AM70" s="6"/>
    </row>
    <row r="71" spans="2:39" hidden="1">
      <c r="B71" s="146" t="str">
        <f>Berechnung2!B40</f>
        <v>zu viele Pat Tumorbedingt gestorben</v>
      </c>
      <c r="C71" s="145">
        <f>Berechnung2!C40</f>
        <v>0</v>
      </c>
      <c r="D71" s="145" t="str">
        <f>Berechnung2!D40</f>
        <v>inkorrekt</v>
      </c>
      <c r="E71" s="145"/>
      <c r="F71" s="145"/>
      <c r="G71" s="145"/>
      <c r="H71" s="145"/>
      <c r="I71" s="145"/>
      <c r="J71" s="145"/>
      <c r="K71" s="145"/>
      <c r="L71" s="145"/>
      <c r="M71" s="145"/>
      <c r="N71" s="145"/>
      <c r="O71" s="145"/>
      <c r="P71" s="145"/>
      <c r="Q71" s="145"/>
      <c r="R71" s="145"/>
      <c r="S71" s="145">
        <f>Berechnung2!F40</f>
        <v>0</v>
      </c>
      <c r="T71" s="145">
        <f>Berechnung2!G40</f>
        <v>0</v>
      </c>
      <c r="U71" s="145"/>
      <c r="V71" s="145">
        <f>Berechnung2!H40</f>
        <v>0</v>
      </c>
      <c r="W71" s="145">
        <f>Berechnung2!I40</f>
        <v>0</v>
      </c>
      <c r="X71" s="145">
        <f>Berechnung2!J40</f>
        <v>0</v>
      </c>
      <c r="Y71" s="145">
        <f>Berechnung2!K40</f>
        <v>0</v>
      </c>
      <c r="Z71" s="145">
        <f>Berechnung2!L40</f>
        <v>0</v>
      </c>
      <c r="AA71" s="145">
        <f>Berechnung2!N40</f>
        <v>0</v>
      </c>
      <c r="AB71" s="145">
        <f>Berechnung2!O40</f>
        <v>0</v>
      </c>
      <c r="AC71" s="145">
        <f>Berechnung2!P53</f>
        <v>0</v>
      </c>
      <c r="AD71" s="145">
        <f>Berechnung2!Q40</f>
        <v>0</v>
      </c>
      <c r="AE71" s="6"/>
      <c r="AF71" s="6"/>
      <c r="AG71" s="6"/>
      <c r="AH71" s="6"/>
      <c r="AI71" s="6"/>
      <c r="AJ71" s="6"/>
      <c r="AK71" s="6"/>
      <c r="AL71" s="6"/>
      <c r="AM71" s="6"/>
    </row>
    <row r="72" spans="2:39" hidden="1">
      <c r="B72" s="146" t="str">
        <f>Berechnung2!B41</f>
        <v>zu viele Pat Gestorben</v>
      </c>
      <c r="C72" s="145">
        <f>Berechnung2!C41</f>
        <v>0</v>
      </c>
      <c r="D72" s="145" t="str">
        <f>Berechnung2!D41</f>
        <v>inkorrekt</v>
      </c>
      <c r="E72" s="145"/>
      <c r="F72" s="145"/>
      <c r="G72" s="145"/>
      <c r="H72" s="145"/>
      <c r="I72" s="145"/>
      <c r="J72" s="145"/>
      <c r="K72" s="145"/>
      <c r="L72" s="145"/>
      <c r="M72" s="145"/>
      <c r="N72" s="145"/>
      <c r="O72" s="145"/>
      <c r="P72" s="145"/>
      <c r="Q72" s="145"/>
      <c r="R72" s="145"/>
      <c r="S72" s="145">
        <f>Berechnung2!F41</f>
        <v>0</v>
      </c>
      <c r="T72" s="145">
        <f>Berechnung2!G41</f>
        <v>0</v>
      </c>
      <c r="U72" s="145"/>
      <c r="V72" s="145">
        <f>Berechnung2!H41</f>
        <v>0</v>
      </c>
      <c r="W72" s="145">
        <f>Berechnung2!I41</f>
        <v>0</v>
      </c>
      <c r="X72" s="145">
        <f>Berechnung2!J41</f>
        <v>0</v>
      </c>
      <c r="Y72" s="145">
        <f>Berechnung2!K41</f>
        <v>0</v>
      </c>
      <c r="Z72" s="145">
        <f>Berechnung2!L41</f>
        <v>0</v>
      </c>
      <c r="AA72" s="145">
        <f>Berechnung2!N41</f>
        <v>0</v>
      </c>
      <c r="AB72" s="145">
        <f>Berechnung2!O41</f>
        <v>0</v>
      </c>
      <c r="AC72" s="145">
        <f>Berechnung2!P54</f>
        <v>0</v>
      </c>
      <c r="AD72" s="145">
        <f>Berechnung2!Q51</f>
        <v>0</v>
      </c>
      <c r="AE72" s="6"/>
      <c r="AF72" s="6"/>
      <c r="AG72" s="6"/>
      <c r="AH72" s="6"/>
      <c r="AI72" s="6"/>
      <c r="AJ72" s="6"/>
      <c r="AK72" s="6"/>
      <c r="AL72" s="6"/>
      <c r="AM72" s="6"/>
    </row>
    <row r="73" spans="2:39" hidden="1">
      <c r="B73" s="146">
        <f>Berechnung2!B42</f>
        <v>0</v>
      </c>
      <c r="C73" s="145">
        <f>Berechnung2!C42</f>
        <v>0</v>
      </c>
      <c r="D73" s="145">
        <f>Berechnung2!D42</f>
        <v>0</v>
      </c>
      <c r="E73" s="145"/>
      <c r="F73" s="145"/>
      <c r="G73" s="145"/>
      <c r="H73" s="145"/>
      <c r="I73" s="145"/>
      <c r="J73" s="145"/>
      <c r="K73" s="145"/>
      <c r="L73" s="145"/>
      <c r="M73" s="145"/>
      <c r="N73" s="145"/>
      <c r="O73" s="145"/>
      <c r="P73" s="145"/>
      <c r="Q73" s="145"/>
      <c r="R73" s="145"/>
      <c r="S73" s="145">
        <f>Berechnung2!F42</f>
        <v>0</v>
      </c>
      <c r="T73" s="145">
        <f>Berechnung2!G42</f>
        <v>0</v>
      </c>
      <c r="U73" s="145"/>
      <c r="V73" s="145">
        <f>Berechnung2!H42</f>
        <v>0</v>
      </c>
      <c r="W73" s="145">
        <f>Berechnung2!I42</f>
        <v>0</v>
      </c>
      <c r="X73" s="145">
        <f>Berechnung2!J42</f>
        <v>0</v>
      </c>
      <c r="Y73" s="145">
        <f>Berechnung2!K42</f>
        <v>0</v>
      </c>
      <c r="Z73" s="145">
        <f>Berechnung2!L42</f>
        <v>0</v>
      </c>
      <c r="AA73" s="145">
        <f>Berechnung2!N42</f>
        <v>0</v>
      </c>
      <c r="AB73" s="145">
        <f>Berechnung2!O42</f>
        <v>0</v>
      </c>
      <c r="AC73" s="145">
        <f>Berechnung2!P55</f>
        <v>0</v>
      </c>
      <c r="AD73" s="145">
        <f>Berechnung2!Q52</f>
        <v>0</v>
      </c>
      <c r="AE73" s="6"/>
      <c r="AF73" s="6"/>
      <c r="AG73" s="6"/>
      <c r="AH73" s="6"/>
      <c r="AI73" s="6"/>
      <c r="AJ73" s="6"/>
      <c r="AK73" s="6"/>
      <c r="AL73" s="6"/>
      <c r="AM73" s="6"/>
    </row>
    <row r="74" spans="2:39" hidden="1">
      <c r="B74" s="146" t="str">
        <f>Berechnung2!B53</f>
        <v>OAS</v>
      </c>
      <c r="C74" s="145">
        <f>Berechnung2!C43</f>
        <v>0</v>
      </c>
      <c r="D74" s="145">
        <f>Berechnung2!C53</f>
        <v>0</v>
      </c>
      <c r="E74" s="145"/>
      <c r="F74" s="145"/>
      <c r="G74" s="145"/>
      <c r="H74" s="145"/>
      <c r="I74" s="145"/>
      <c r="J74" s="145"/>
      <c r="K74" s="145"/>
      <c r="L74" s="145"/>
      <c r="M74" s="145"/>
      <c r="N74" s="145"/>
      <c r="O74" s="145"/>
      <c r="P74" s="145"/>
      <c r="Q74" s="145"/>
      <c r="R74" s="145"/>
      <c r="S74" s="145">
        <f>Berechnung2!F53</f>
        <v>0</v>
      </c>
      <c r="T74" s="145" t="str">
        <f>Berechnung2!G53</f>
        <v>untere Grenze</v>
      </c>
      <c r="U74" s="145"/>
      <c r="V74" s="145">
        <f>Berechnung2!H53</f>
        <v>0</v>
      </c>
      <c r="W74" s="145">
        <f>Berechnung2!I53</f>
        <v>0</v>
      </c>
      <c r="X74" s="145">
        <f>Berechnung2!J53</f>
        <v>0</v>
      </c>
      <c r="Y74" s="145" t="str">
        <f>Berechnung2!K53</f>
        <v>obere Grenze</v>
      </c>
      <c r="Z74" s="145">
        <f>Berechnung2!L53</f>
        <v>0</v>
      </c>
      <c r="AA74" s="145">
        <f>Berechnung2!N53</f>
        <v>0</v>
      </c>
      <c r="AB74" s="145" t="str">
        <f>Berechnung2!O53</f>
        <v>OAS auffällig niedrig oder hoch</v>
      </c>
      <c r="AC74" s="145">
        <f>Berechnung2!P56</f>
        <v>0</v>
      </c>
      <c r="AD74" s="145">
        <f>Berechnung2!Q53</f>
        <v>0</v>
      </c>
      <c r="AE74" s="6"/>
      <c r="AF74" s="6"/>
      <c r="AG74" s="6"/>
      <c r="AH74" s="6"/>
      <c r="AI74" s="6"/>
      <c r="AJ74" s="6"/>
      <c r="AK74" s="6"/>
      <c r="AL74" s="6"/>
      <c r="AM74" s="6"/>
    </row>
    <row r="75" spans="2:39" hidden="1">
      <c r="B75" s="146">
        <f>Berechnung2!B54</f>
        <v>0</v>
      </c>
      <c r="C75" s="145">
        <f>Berechnung2!C54</f>
        <v>1E-3</v>
      </c>
      <c r="D75" s="190">
        <f>Berechnung2!C54</f>
        <v>1E-3</v>
      </c>
      <c r="E75" s="190">
        <f>Berechnung2!F54</f>
        <v>0</v>
      </c>
      <c r="F75" s="190"/>
      <c r="G75" s="190"/>
      <c r="H75" s="190"/>
      <c r="I75" s="190"/>
      <c r="J75" s="190"/>
      <c r="K75" s="190"/>
      <c r="L75" s="190"/>
      <c r="M75" s="190"/>
      <c r="N75" s="190"/>
      <c r="O75" s="190"/>
      <c r="P75" s="190"/>
      <c r="Q75" s="190"/>
      <c r="R75" s="190"/>
      <c r="S75" s="190">
        <f>Berechnung2!F54</f>
        <v>0</v>
      </c>
      <c r="T75" s="149">
        <f>Berechnung2!G54</f>
        <v>0.59899999999999998</v>
      </c>
      <c r="U75" s="149"/>
      <c r="V75" s="149">
        <f>Berechnung2!H54</f>
        <v>0.6</v>
      </c>
      <c r="W75" s="149">
        <f>Berechnung2!I54</f>
        <v>0</v>
      </c>
      <c r="X75" s="149">
        <f>Berechnung2!J54</f>
        <v>0.94899999999999995</v>
      </c>
      <c r="Y75" s="149">
        <f>Berechnung2!K54</f>
        <v>0.95</v>
      </c>
      <c r="Z75" s="145">
        <f>Berechnung2!L54</f>
        <v>0</v>
      </c>
      <c r="AA75" s="145">
        <f>Berechnung2!N54</f>
        <v>0</v>
      </c>
      <c r="AB75" s="145" t="str">
        <f>Berechnung2!O54</f>
        <v>OAS auffällig niedrig oder hoch</v>
      </c>
      <c r="AC75" s="145">
        <f>Berechnung2!P57</f>
        <v>0</v>
      </c>
      <c r="AD75" s="145">
        <f>Berechnung2!Q54</f>
        <v>0</v>
      </c>
      <c r="AE75" s="6"/>
      <c r="AF75" s="6"/>
      <c r="AG75" s="6"/>
      <c r="AH75" s="6"/>
      <c r="AI75" s="6"/>
      <c r="AJ75" s="6"/>
      <c r="AK75" s="6"/>
      <c r="AL75" s="6"/>
      <c r="AM75" s="6"/>
    </row>
    <row r="76" spans="2:39" hidden="1">
      <c r="B76" s="146">
        <f>Berechnung2!B55</f>
        <v>0</v>
      </c>
      <c r="C76" s="145">
        <f>Berechnung2!C55</f>
        <v>1E-3</v>
      </c>
      <c r="D76" s="190">
        <f>Berechnung2!C55</f>
        <v>1E-3</v>
      </c>
      <c r="E76" s="190">
        <f>Berechnung2!F55</f>
        <v>0</v>
      </c>
      <c r="F76" s="190"/>
      <c r="G76" s="190"/>
      <c r="H76" s="190"/>
      <c r="I76" s="190"/>
      <c r="J76" s="190"/>
      <c r="K76" s="190"/>
      <c r="L76" s="190"/>
      <c r="M76" s="190"/>
      <c r="N76" s="190"/>
      <c r="O76" s="190"/>
      <c r="P76" s="190"/>
      <c r="Q76" s="190"/>
      <c r="R76" s="190"/>
      <c r="S76" s="190">
        <f>Berechnung2!F55</f>
        <v>0</v>
      </c>
      <c r="T76" s="149">
        <f>Berechnung2!G55</f>
        <v>0.59899999999999998</v>
      </c>
      <c r="U76" s="149"/>
      <c r="V76" s="149">
        <f>Berechnung2!H55</f>
        <v>0.6</v>
      </c>
      <c r="W76" s="149">
        <f>Berechnung2!I55</f>
        <v>0</v>
      </c>
      <c r="X76" s="149">
        <f>Berechnung2!J55</f>
        <v>0.94899999999999995</v>
      </c>
      <c r="Y76" s="149">
        <f>Berechnung2!K55</f>
        <v>0.95</v>
      </c>
      <c r="Z76" s="145">
        <f>Berechnung2!L55</f>
        <v>0</v>
      </c>
      <c r="AA76" s="145">
        <f>Berechnung2!N55</f>
        <v>0</v>
      </c>
      <c r="AB76" s="145" t="str">
        <f>Berechnung2!O55</f>
        <v>OAS auffällig niedrig oder hoch</v>
      </c>
      <c r="AC76" s="145">
        <f>Berechnung2!P58</f>
        <v>0</v>
      </c>
      <c r="AD76" s="145">
        <f>Berechnung2!Q55</f>
        <v>0</v>
      </c>
      <c r="AE76" s="6"/>
      <c r="AF76" s="6"/>
      <c r="AG76" s="6"/>
      <c r="AH76" s="6"/>
      <c r="AI76" s="6"/>
      <c r="AJ76" s="6"/>
      <c r="AK76" s="6"/>
      <c r="AL76" s="6"/>
      <c r="AM76" s="6"/>
    </row>
    <row r="77" spans="2:39" hidden="1">
      <c r="B77" s="146">
        <f>Berechnung2!B56</f>
        <v>0</v>
      </c>
      <c r="C77" s="145">
        <f>Berechnung2!C56</f>
        <v>1E-3</v>
      </c>
      <c r="D77" s="190">
        <f>Berechnung2!C56</f>
        <v>1E-3</v>
      </c>
      <c r="E77" s="190">
        <f>Berechnung2!F56</f>
        <v>0</v>
      </c>
      <c r="F77" s="190"/>
      <c r="G77" s="190"/>
      <c r="H77" s="190"/>
      <c r="I77" s="190"/>
      <c r="J77" s="190"/>
      <c r="K77" s="190"/>
      <c r="L77" s="190"/>
      <c r="M77" s="190"/>
      <c r="N77" s="190"/>
      <c r="O77" s="190"/>
      <c r="P77" s="190"/>
      <c r="Q77" s="190"/>
      <c r="R77" s="190"/>
      <c r="S77" s="190">
        <f>Berechnung2!F56</f>
        <v>0</v>
      </c>
      <c r="T77" s="149">
        <f>Berechnung2!G56</f>
        <v>0.59899999999999998</v>
      </c>
      <c r="U77" s="149"/>
      <c r="V77" s="149">
        <f>Berechnung2!H56</f>
        <v>0.6</v>
      </c>
      <c r="W77" s="149">
        <f>Berechnung2!I56</f>
        <v>0</v>
      </c>
      <c r="X77" s="149">
        <f>Berechnung2!J56</f>
        <v>0.94899999999999995</v>
      </c>
      <c r="Y77" s="149">
        <f>Berechnung2!K56</f>
        <v>0.95</v>
      </c>
      <c r="Z77" s="145">
        <f>Berechnung2!L56</f>
        <v>0</v>
      </c>
      <c r="AA77" s="145">
        <f>Berechnung2!N56</f>
        <v>0</v>
      </c>
      <c r="AB77" s="145" t="str">
        <f>Berechnung2!O56</f>
        <v>OAS auffällig niedrig oder hoch</v>
      </c>
      <c r="AC77" s="145">
        <f>Berechnung2!P59</f>
        <v>0</v>
      </c>
      <c r="AD77" s="145">
        <f>Berechnung2!Q56</f>
        <v>0</v>
      </c>
      <c r="AE77" s="6"/>
      <c r="AF77" s="6"/>
      <c r="AG77" s="6"/>
      <c r="AH77" s="6"/>
      <c r="AI77" s="6"/>
      <c r="AJ77" s="6"/>
      <c r="AK77" s="6"/>
      <c r="AL77" s="6"/>
      <c r="AM77" s="6"/>
    </row>
    <row r="78" spans="2:39" hidden="1">
      <c r="B78" s="146">
        <f>Berechnung2!B57</f>
        <v>0</v>
      </c>
      <c r="C78" s="145">
        <f>Berechnung2!C57</f>
        <v>1E-3</v>
      </c>
      <c r="D78" s="190">
        <f>Berechnung2!C57</f>
        <v>1E-3</v>
      </c>
      <c r="E78" s="190">
        <f>Berechnung2!F57</f>
        <v>0</v>
      </c>
      <c r="F78" s="190"/>
      <c r="G78" s="190"/>
      <c r="H78" s="190"/>
      <c r="I78" s="190"/>
      <c r="J78" s="190"/>
      <c r="K78" s="190"/>
      <c r="L78" s="190"/>
      <c r="M78" s="190"/>
      <c r="N78" s="190"/>
      <c r="O78" s="190"/>
      <c r="P78" s="190"/>
      <c r="Q78" s="190"/>
      <c r="R78" s="190"/>
      <c r="S78" s="190">
        <f>Berechnung2!F57</f>
        <v>0</v>
      </c>
      <c r="T78" s="149">
        <f>Berechnung2!G57</f>
        <v>0.84899999999999998</v>
      </c>
      <c r="U78" s="149"/>
      <c r="V78" s="149">
        <f>Berechnung2!H57</f>
        <v>0.85</v>
      </c>
      <c r="W78" s="149">
        <f>Berechnung2!I57</f>
        <v>0</v>
      </c>
      <c r="X78" s="149">
        <f>Berechnung2!J57</f>
        <v>0.98899999999999999</v>
      </c>
      <c r="Y78" s="149">
        <f>Berechnung2!K57</f>
        <v>0.99</v>
      </c>
      <c r="Z78" s="145">
        <f>Berechnung2!L57</f>
        <v>0</v>
      </c>
      <c r="AA78" s="145">
        <f>Berechnung2!N57</f>
        <v>0</v>
      </c>
      <c r="AB78" s="145" t="str">
        <f>Berechnung2!O57</f>
        <v>OAS auffällig niedrig oder hoch</v>
      </c>
      <c r="AC78" s="145">
        <f>Berechnung2!P60</f>
        <v>0</v>
      </c>
      <c r="AD78" s="145">
        <f>Berechnung2!Q57</f>
        <v>0</v>
      </c>
      <c r="AE78" s="6"/>
      <c r="AF78" s="6"/>
      <c r="AG78" s="6"/>
      <c r="AH78" s="6"/>
      <c r="AI78" s="6"/>
      <c r="AJ78" s="6"/>
      <c r="AK78" s="6"/>
      <c r="AL78" s="6"/>
      <c r="AM78" s="6"/>
    </row>
    <row r="79" spans="2:39" hidden="1">
      <c r="B79" s="146">
        <f>Berechnung2!B58</f>
        <v>0</v>
      </c>
      <c r="C79" s="145">
        <f>Berechnung2!C58</f>
        <v>1E-3</v>
      </c>
      <c r="D79" s="190">
        <f>Berechnung2!C58</f>
        <v>1E-3</v>
      </c>
      <c r="E79" s="190">
        <f>Berechnung2!F58</f>
        <v>0</v>
      </c>
      <c r="F79" s="190"/>
      <c r="G79" s="190"/>
      <c r="H79" s="190"/>
      <c r="I79" s="190"/>
      <c r="J79" s="190"/>
      <c r="K79" s="190"/>
      <c r="L79" s="190"/>
      <c r="M79" s="190"/>
      <c r="N79" s="190"/>
      <c r="O79" s="190"/>
      <c r="P79" s="190"/>
      <c r="Q79" s="190"/>
      <c r="R79" s="190"/>
      <c r="S79" s="190">
        <f>Berechnung2!F58</f>
        <v>0</v>
      </c>
      <c r="T79" s="149">
        <f>Berechnung2!G58</f>
        <v>0.94899999999999995</v>
      </c>
      <c r="U79" s="149"/>
      <c r="V79" s="149">
        <f>Berechnung2!H58</f>
        <v>0.95</v>
      </c>
      <c r="W79" s="149">
        <f>Berechnung2!I58</f>
        <v>0</v>
      </c>
      <c r="X79" s="149">
        <f>Berechnung2!J58</f>
        <v>0.98899999999999999</v>
      </c>
      <c r="Y79" s="149">
        <f>Berechnung2!K58</f>
        <v>0.99</v>
      </c>
      <c r="Z79" s="145">
        <f>Berechnung2!L58</f>
        <v>0</v>
      </c>
      <c r="AA79" s="145">
        <f>Berechnung2!N58</f>
        <v>0</v>
      </c>
      <c r="AB79" s="145" t="str">
        <f>Berechnung2!O58</f>
        <v>OAS auffällig niedrig oder hoch</v>
      </c>
      <c r="AC79" s="145">
        <f>Berechnung2!P61</f>
        <v>0</v>
      </c>
      <c r="AD79" s="145">
        <f>Berechnung2!Q58</f>
        <v>0</v>
      </c>
      <c r="AE79" s="6"/>
      <c r="AF79" s="6"/>
      <c r="AG79" s="6"/>
      <c r="AH79" s="6"/>
      <c r="AI79" s="6"/>
      <c r="AJ79" s="6"/>
      <c r="AK79" s="6"/>
      <c r="AL79" s="6"/>
      <c r="AM79" s="6"/>
    </row>
    <row r="80" spans="2:39" hidden="1">
      <c r="B80" s="146">
        <f>Berechnung2!B59</f>
        <v>0</v>
      </c>
      <c r="C80" s="145">
        <f>Berechnung2!C59</f>
        <v>0</v>
      </c>
      <c r="D80" s="190">
        <f>Berechnung2!D59</f>
        <v>0</v>
      </c>
      <c r="E80" s="190">
        <f>Berechnung2!F59</f>
        <v>0</v>
      </c>
      <c r="F80" s="190"/>
      <c r="G80" s="190"/>
      <c r="H80" s="190"/>
      <c r="I80" s="190"/>
      <c r="J80" s="190"/>
      <c r="K80" s="190"/>
      <c r="L80" s="190"/>
      <c r="M80" s="190"/>
      <c r="N80" s="190"/>
      <c r="O80" s="190"/>
      <c r="P80" s="190"/>
      <c r="Q80" s="190"/>
      <c r="R80" s="190"/>
      <c r="S80" s="190">
        <f>Berechnung2!F59</f>
        <v>0</v>
      </c>
      <c r="T80" s="149">
        <f>Berechnung2!G59</f>
        <v>0</v>
      </c>
      <c r="U80" s="149"/>
      <c r="V80" s="149">
        <f>Berechnung2!H59</f>
        <v>0</v>
      </c>
      <c r="W80" s="149">
        <f>Berechnung2!I59</f>
        <v>0</v>
      </c>
      <c r="X80" s="149">
        <f>Berechnung2!J59</f>
        <v>0</v>
      </c>
      <c r="Y80" s="149">
        <f>Berechnung2!K59</f>
        <v>0</v>
      </c>
      <c r="Z80" s="145">
        <f>Berechnung2!L59</f>
        <v>0</v>
      </c>
      <c r="AA80" s="145">
        <f>Berechnung2!N59</f>
        <v>0</v>
      </c>
      <c r="AB80" s="145">
        <f>Berechnung2!O59</f>
        <v>0</v>
      </c>
      <c r="AC80" s="112"/>
      <c r="AD80" s="145">
        <f>Berechnung2!Q59</f>
        <v>0</v>
      </c>
      <c r="AE80" s="6"/>
      <c r="AF80" s="6"/>
      <c r="AG80" s="6"/>
      <c r="AH80" s="6"/>
      <c r="AI80" s="6"/>
      <c r="AJ80" s="6"/>
      <c r="AK80" s="6"/>
      <c r="AL80" s="6"/>
      <c r="AM80" s="6"/>
    </row>
    <row r="81" spans="2:39" hidden="1">
      <c r="B81" s="146">
        <f>Berechnung2!B60</f>
        <v>0</v>
      </c>
      <c r="C81" s="145">
        <f>Berechnung2!C60</f>
        <v>0</v>
      </c>
      <c r="D81" s="190">
        <f>Berechnung2!D60</f>
        <v>0</v>
      </c>
      <c r="E81" s="190">
        <f>Berechnung2!F60</f>
        <v>0</v>
      </c>
      <c r="F81" s="190"/>
      <c r="G81" s="190"/>
      <c r="H81" s="190"/>
      <c r="I81" s="190"/>
      <c r="J81" s="190"/>
      <c r="K81" s="190"/>
      <c r="L81" s="190"/>
      <c r="M81" s="190"/>
      <c r="N81" s="190"/>
      <c r="O81" s="190"/>
      <c r="P81" s="190"/>
      <c r="Q81" s="190"/>
      <c r="R81" s="190"/>
      <c r="S81" s="190">
        <f>Berechnung2!F60</f>
        <v>0</v>
      </c>
      <c r="T81" s="149">
        <f>Berechnung2!G60</f>
        <v>0</v>
      </c>
      <c r="U81" s="149"/>
      <c r="V81" s="149">
        <f>Berechnung2!H60</f>
        <v>0</v>
      </c>
      <c r="W81" s="149">
        <f>Berechnung2!I60</f>
        <v>0</v>
      </c>
      <c r="X81" s="149">
        <f>Berechnung2!J60</f>
        <v>0</v>
      </c>
      <c r="Y81" s="149">
        <f>Berechnung2!K60</f>
        <v>0</v>
      </c>
      <c r="Z81" s="145">
        <f>Berechnung2!L60</f>
        <v>0</v>
      </c>
      <c r="AA81" s="145">
        <f>Berechnung2!N60</f>
        <v>0</v>
      </c>
      <c r="AB81" s="145">
        <f>Berechnung2!O60</f>
        <v>0</v>
      </c>
      <c r="AC81" s="112"/>
      <c r="AD81" s="145">
        <f>Berechnung2!Q60</f>
        <v>0</v>
      </c>
      <c r="AE81" s="6"/>
      <c r="AF81" s="6"/>
      <c r="AG81" s="6"/>
      <c r="AH81" s="6"/>
      <c r="AI81" s="6"/>
      <c r="AJ81" s="6"/>
      <c r="AK81" s="6"/>
      <c r="AL81" s="6"/>
      <c r="AM81" s="6"/>
    </row>
    <row r="82" spans="2:39" hidden="1">
      <c r="B82" s="146">
        <f>Berechnung2!B61</f>
        <v>0</v>
      </c>
      <c r="C82" s="145">
        <f>Berechnung2!C61</f>
        <v>0</v>
      </c>
      <c r="D82" s="190">
        <f>Berechnung2!D61</f>
        <v>0</v>
      </c>
      <c r="E82" s="190">
        <f>Berechnung2!F61</f>
        <v>0</v>
      </c>
      <c r="F82" s="190"/>
      <c r="G82" s="190"/>
      <c r="H82" s="190"/>
      <c r="I82" s="190"/>
      <c r="J82" s="190"/>
      <c r="K82" s="190"/>
      <c r="L82" s="190"/>
      <c r="M82" s="190"/>
      <c r="N82" s="190"/>
      <c r="O82" s="190"/>
      <c r="P82" s="190"/>
      <c r="Q82" s="190"/>
      <c r="R82" s="190"/>
      <c r="S82" s="190">
        <f>Berechnung2!F61</f>
        <v>0</v>
      </c>
      <c r="T82" s="149">
        <f>Berechnung2!G61</f>
        <v>0</v>
      </c>
      <c r="U82" s="149"/>
      <c r="V82" s="149">
        <f>Berechnung2!H61</f>
        <v>0</v>
      </c>
      <c r="W82" s="149">
        <f>Berechnung2!I61</f>
        <v>0</v>
      </c>
      <c r="X82" s="149">
        <f>Berechnung2!J61</f>
        <v>0</v>
      </c>
      <c r="Y82" s="149">
        <f>Berechnung2!K61</f>
        <v>0</v>
      </c>
      <c r="Z82" s="145">
        <f>Berechnung2!L61</f>
        <v>0</v>
      </c>
      <c r="AA82" s="145">
        <f>Berechnung2!N61</f>
        <v>0</v>
      </c>
      <c r="AB82" s="150" t="s">
        <v>135</v>
      </c>
      <c r="AD82" s="145">
        <f>Berechnung2!Q61</f>
        <v>0</v>
      </c>
      <c r="AE82" s="6"/>
      <c r="AF82" s="6"/>
      <c r="AG82" s="6"/>
      <c r="AH82" s="6"/>
      <c r="AI82" s="6"/>
      <c r="AJ82" s="6"/>
      <c r="AK82" s="6"/>
      <c r="AL82" s="6"/>
      <c r="AM82" s="6"/>
    </row>
    <row r="83" spans="2:39" hidden="1">
      <c r="B83" s="112"/>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E83" s="6"/>
      <c r="AF83" s="6"/>
      <c r="AG83" s="6"/>
      <c r="AH83" s="6"/>
      <c r="AI83" s="6"/>
      <c r="AJ83" s="6"/>
      <c r="AK83" s="6"/>
      <c r="AL83" s="6"/>
      <c r="AM83" s="6"/>
    </row>
    <row r="84" spans="2:39">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E84" s="6"/>
      <c r="AF84" s="6"/>
      <c r="AG84" s="6"/>
      <c r="AH84" s="6"/>
      <c r="AI84" s="6"/>
      <c r="AJ84" s="6"/>
      <c r="AK84" s="6"/>
      <c r="AL84" s="6"/>
      <c r="AM84" s="6"/>
    </row>
  </sheetData>
  <sheetProtection algorithmName="SHA-512" hashValue="QLuznzaJPLHdGaCNEmJJrrhxHgpqNxLiFJiJEep+Tj8nV8Kz+8yHNixJrLCGd/l/cYgPn/39oXlhjbk/stJW0Q==" saltValue="5Zq2IMJiimFt3zAwZ6z/NQ==" spinCount="100000" sheet="1" objects="1" scenarios="1" selectLockedCells="1"/>
  <dataConsolidate/>
  <customSheetViews>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81">
    <mergeCell ref="B54:Y54"/>
    <mergeCell ref="E45:R45"/>
    <mergeCell ref="E46:R46"/>
    <mergeCell ref="E47:R47"/>
    <mergeCell ref="E48:R48"/>
    <mergeCell ref="S45:AA45"/>
    <mergeCell ref="E49:R49"/>
    <mergeCell ref="S48:AA48"/>
    <mergeCell ref="C49:D49"/>
    <mergeCell ref="S49:AA49"/>
    <mergeCell ref="S46:AA46"/>
    <mergeCell ref="C48:D48"/>
    <mergeCell ref="C46:D46"/>
    <mergeCell ref="C47:D47"/>
    <mergeCell ref="C45:D45"/>
    <mergeCell ref="C43:D43"/>
    <mergeCell ref="C42:D42"/>
    <mergeCell ref="E42:R42"/>
    <mergeCell ref="E43:R43"/>
    <mergeCell ref="C40:D40"/>
    <mergeCell ref="C41:D41"/>
    <mergeCell ref="E41:R41"/>
    <mergeCell ref="E40:R40"/>
    <mergeCell ref="S40:AA40"/>
    <mergeCell ref="T8:W8"/>
    <mergeCell ref="E12:S12"/>
    <mergeCell ref="W12:Y12"/>
    <mergeCell ref="Z15:Z24"/>
    <mergeCell ref="B10:AA10"/>
    <mergeCell ref="B12:D12"/>
    <mergeCell ref="T13:V13"/>
    <mergeCell ref="B17:B18"/>
    <mergeCell ref="E13:S13"/>
    <mergeCell ref="D17:D18"/>
    <mergeCell ref="O17:P17"/>
    <mergeCell ref="E17:N17"/>
    <mergeCell ref="U17:U18"/>
    <mergeCell ref="W13:Y13"/>
    <mergeCell ref="D15:R15"/>
    <mergeCell ref="S44:AA44"/>
    <mergeCell ref="S47:AA47"/>
    <mergeCell ref="S43:AA43"/>
    <mergeCell ref="S41:AA41"/>
    <mergeCell ref="S42:AA42"/>
    <mergeCell ref="T15:Y15"/>
    <mergeCell ref="S38:AA38"/>
    <mergeCell ref="E37:R37"/>
    <mergeCell ref="S39:AA39"/>
    <mergeCell ref="X17:X18"/>
    <mergeCell ref="AA17:AA18"/>
    <mergeCell ref="W16:W24"/>
    <mergeCell ref="B32:AB32"/>
    <mergeCell ref="C38:D38"/>
    <mergeCell ref="C39:D39"/>
    <mergeCell ref="E39:R39"/>
    <mergeCell ref="E38:R38"/>
    <mergeCell ref="Q17:Q18"/>
    <mergeCell ref="R17:R18"/>
    <mergeCell ref="B28:C28"/>
    <mergeCell ref="B31:AB31"/>
    <mergeCell ref="S37:AA37"/>
    <mergeCell ref="T24:V24"/>
    <mergeCell ref="T25:V25"/>
    <mergeCell ref="X24:Y24"/>
    <mergeCell ref="X25:Y25"/>
    <mergeCell ref="C44:D44"/>
    <mergeCell ref="E44:R44"/>
    <mergeCell ref="C6:Z6"/>
    <mergeCell ref="V17:V18"/>
    <mergeCell ref="X8:Z8"/>
    <mergeCell ref="Y17:Y18"/>
    <mergeCell ref="T17:T18"/>
    <mergeCell ref="T12:V12"/>
    <mergeCell ref="Z12:AA12"/>
    <mergeCell ref="C17:C18"/>
    <mergeCell ref="Z13:AA13"/>
    <mergeCell ref="S15:S24"/>
    <mergeCell ref="C8:E8"/>
    <mergeCell ref="B13:D13"/>
    <mergeCell ref="B33:AA33"/>
    <mergeCell ref="C37:D37"/>
  </mergeCells>
  <phoneticPr fontId="41" type="noConversion"/>
  <conditionalFormatting sqref="B12:D12">
    <cfRule type="expression" dxfId="84" priority="59" stopIfTrue="1">
      <formula>$B$12="Nicht in Ordnung"</formula>
    </cfRule>
  </conditionalFormatting>
  <conditionalFormatting sqref="B13:D13">
    <cfRule type="expression" dxfId="83" priority="60" stopIfTrue="1">
      <formula>$B$13="die inkorrekten und unvollständigen Einträge beheben"</formula>
    </cfRule>
  </conditionalFormatting>
  <conditionalFormatting sqref="C19">
    <cfRule type="expression" dxfId="82" priority="345" stopIfTrue="1">
      <formula>OR($B19="nicht relevant",$B19="EZ")</formula>
    </cfRule>
  </conditionalFormatting>
  <conditionalFormatting sqref="C20:C25">
    <cfRule type="expression" dxfId="81" priority="139" stopIfTrue="1">
      <formula>OR($B20="nicht relevant",$B20="EZ")</formula>
    </cfRule>
  </conditionalFormatting>
  <conditionalFormatting sqref="D19:D25">
    <cfRule type="expression" dxfId="80" priority="3325" stopIfTrue="1">
      <formula>OR($B19="nicht relevant",$B19="EZ")</formula>
    </cfRule>
    <cfRule type="expression" dxfId="79" priority="3326" stopIfTrue="1">
      <formula>LEN(TRIM(D19))=0</formula>
    </cfRule>
    <cfRule type="cellIs" dxfId="78" priority="3327" stopIfTrue="1" operator="lessThan">
      <formula>$V$66</formula>
    </cfRule>
  </conditionalFormatting>
  <conditionalFormatting sqref="E21:M22">
    <cfRule type="expression" dxfId="77" priority="1" stopIfTrue="1">
      <formula>OR($B21="nicht relevant",$B21="EZ")</formula>
    </cfRule>
    <cfRule type="expression" dxfId="76" priority="2" stopIfTrue="1">
      <formula>LEN(TRIM(E21))=0</formula>
    </cfRule>
  </conditionalFormatting>
  <conditionalFormatting sqref="E19:R20">
    <cfRule type="expression" dxfId="75" priority="127" stopIfTrue="1">
      <formula>OR($B19="nicht relevant",$B19="EZ")</formula>
    </cfRule>
    <cfRule type="expression" dxfId="74" priority="128" stopIfTrue="1">
      <formula>LEN(TRIM(E19))=0</formula>
    </cfRule>
  </conditionalFormatting>
  <conditionalFormatting sqref="E23:R24">
    <cfRule type="expression" dxfId="73" priority="11" stopIfTrue="1">
      <formula>OR($B23="nicht relevant",$B23="EZ")</formula>
    </cfRule>
    <cfRule type="expression" dxfId="72" priority="12" stopIfTrue="1">
      <formula>LEN(TRIM(E23))=0</formula>
    </cfRule>
  </conditionalFormatting>
  <conditionalFormatting sqref="E25:R25">
    <cfRule type="expression" dxfId="71" priority="7" stopIfTrue="1">
      <formula>OR($B25="nicht relevant",$B25="EZ")</formula>
    </cfRule>
  </conditionalFormatting>
  <conditionalFormatting sqref="N21:Q21">
    <cfRule type="expression" dxfId="70" priority="3148" stopIfTrue="1">
      <formula>OR($B21="nicht relevant",$B21="EZ")</formula>
    </cfRule>
    <cfRule type="expression" dxfId="69" priority="3149" stopIfTrue="1">
      <formula>LEN(TRIM(N21))=0</formula>
    </cfRule>
  </conditionalFormatting>
  <conditionalFormatting sqref="N22:R22">
    <cfRule type="expression" dxfId="68" priority="180" stopIfTrue="1">
      <formula>OR($B22="nicht relevant",$B22="EZ")</formula>
    </cfRule>
    <cfRule type="expression" dxfId="67" priority="3143" stopIfTrue="1">
      <formula>LEN(TRIM(N22))=0</formula>
    </cfRule>
  </conditionalFormatting>
  <conditionalFormatting sqref="R19:R24">
    <cfRule type="expression" dxfId="66" priority="10" stopIfTrue="1">
      <formula>LEN(TRIM(R19))=0</formula>
    </cfRule>
  </conditionalFormatting>
  <conditionalFormatting sqref="R19:R25">
    <cfRule type="expression" dxfId="65" priority="5" stopIfTrue="1">
      <formula>OR($B19="nicht relevant",$B19="EZ")</formula>
    </cfRule>
  </conditionalFormatting>
  <conditionalFormatting sqref="T19:T23">
    <cfRule type="expression" dxfId="64" priority="113" stopIfTrue="1">
      <formula>LEN(TRIM(T19))=0</formula>
    </cfRule>
    <cfRule type="cellIs" dxfId="63" priority="114" stopIfTrue="1" operator="greaterThan">
      <formula>D19</formula>
    </cfRule>
  </conditionalFormatting>
  <conditionalFormatting sqref="T19:V23">
    <cfRule type="expression" dxfId="62" priority="30" stopIfTrue="1">
      <formula>OR($B19="nicht relevant",$B19="EZ")</formula>
    </cfRule>
  </conditionalFormatting>
  <conditionalFormatting sqref="U19">
    <cfRule type="cellIs" dxfId="61" priority="111" stopIfTrue="1" operator="greaterThan">
      <formula>$D$19</formula>
    </cfRule>
  </conditionalFormatting>
  <conditionalFormatting sqref="U19:U23">
    <cfRule type="expression" dxfId="60" priority="31" stopIfTrue="1">
      <formula>LEN(TRIM(U19))=0</formula>
    </cfRule>
  </conditionalFormatting>
  <conditionalFormatting sqref="U20">
    <cfRule type="cellIs" dxfId="59" priority="119" stopIfTrue="1" operator="greaterThan">
      <formula>$D$20</formula>
    </cfRule>
  </conditionalFormatting>
  <conditionalFormatting sqref="U21">
    <cfRule type="cellIs" dxfId="58" priority="171" stopIfTrue="1" operator="greaterThan">
      <formula>$D$21</formula>
    </cfRule>
  </conditionalFormatting>
  <conditionalFormatting sqref="U22">
    <cfRule type="cellIs" dxfId="57" priority="170" stopIfTrue="1" operator="greaterThan">
      <formula>$D$22</formula>
    </cfRule>
  </conditionalFormatting>
  <conditionalFormatting sqref="U23">
    <cfRule type="cellIs" dxfId="56" priority="32" stopIfTrue="1" operator="greaterThan">
      <formula>$D$23</formula>
    </cfRule>
  </conditionalFormatting>
  <conditionalFormatting sqref="V19:V23">
    <cfRule type="expression" dxfId="55" priority="3232" stopIfTrue="1">
      <formula>LEN(TRIM(V19))=0</formula>
    </cfRule>
  </conditionalFormatting>
  <conditionalFormatting sqref="V21:V23">
    <cfRule type="cellIs" dxfId="54" priority="3317" stopIfTrue="1" operator="between">
      <formula>$V$67</formula>
      <formula>$X$67</formula>
    </cfRule>
  </conditionalFormatting>
  <conditionalFormatting sqref="V28">
    <cfRule type="cellIs" dxfId="53" priority="154" stopIfTrue="1" operator="equal">
      <formula>"---"</formula>
    </cfRule>
    <cfRule type="cellIs" dxfId="52" priority="155" stopIfTrue="1" operator="between">
      <formula>$V$68</formula>
      <formula>$X$68</formula>
    </cfRule>
    <cfRule type="cellIs" dxfId="51" priority="156" stopIfTrue="1" operator="between">
      <formula>$W$69</formula>
      <formula>$X$69</formula>
    </cfRule>
  </conditionalFormatting>
  <conditionalFormatting sqref="V30">
    <cfRule type="cellIs" dxfId="50" priority="2707" stopIfTrue="1" operator="equal">
      <formula>"---"</formula>
    </cfRule>
  </conditionalFormatting>
  <conditionalFormatting sqref="X19:X23">
    <cfRule type="expression" dxfId="49" priority="38" stopIfTrue="1">
      <formula>LEN(TRIM(X19))=0</formula>
    </cfRule>
    <cfRule type="cellIs" dxfId="48" priority="39" stopIfTrue="1" operator="greaterThan">
      <formula>T19</formula>
    </cfRule>
  </conditionalFormatting>
  <conditionalFormatting sqref="X19:Y23">
    <cfRule type="expression" dxfId="47" priority="36" stopIfTrue="1">
      <formula>OR($B19="nicht relevant",$B19="EZ")</formula>
    </cfRule>
  </conditionalFormatting>
  <conditionalFormatting sqref="Y19:Y23">
    <cfRule type="expression" dxfId="46" priority="40" stopIfTrue="1">
      <formula>LEN(TRIM(Y19))=0</formula>
    </cfRule>
    <cfRule type="cellIs" dxfId="45" priority="41" stopIfTrue="1" operator="greaterThan">
      <formula>T19</formula>
    </cfRule>
  </conditionalFormatting>
  <conditionalFormatting sqref="AA19:AA23">
    <cfRule type="expression" dxfId="44" priority="42" stopIfTrue="1">
      <formula>OR($B19="nicht relevant",$B19="EZ")</formula>
    </cfRule>
  </conditionalFormatting>
  <dataValidations count="8">
    <dataValidation type="whole" showInputMessage="1" showErrorMessage="1" errorTitle="Eingabefehler" error="Anzahl Pat. im Follow-Up zu hoch." sqref="T19:T23" xr:uid="{00000000-0002-0000-0E00-000000000000}">
      <formula1>0</formula1>
      <formula2>D19-U19</formula2>
    </dataValidation>
    <dataValidation type="whole" allowBlank="1" showInputMessage="1" showErrorMessage="1" errorTitle="Eingabefehler" error="Ganze Zahl zwischen 0 und 5000 eingeben." sqref="E19:R24" xr:uid="{00000000-0002-0000-0E00-000001000000}">
      <formula1>0</formula1>
      <formula2>5000</formula2>
    </dataValidation>
    <dataValidation type="decimal" allowBlank="1" showInputMessage="1" showErrorMessage="1" errorTitle="Aufüllhinweis" error="Nur Prozentwerte zwischen 0% und 100% können verwendet werden." sqref="AA19:AA25" xr:uid="{00000000-0002-0000-0E00-000002000000}">
      <formula1>0</formula1>
      <formula2>1</formula2>
    </dataValidation>
    <dataValidation type="whole" operator="greaterThanOrEqual" allowBlank="1" showInputMessage="1" showErrorMessage="1" sqref="D19:D25" xr:uid="{00000000-0002-0000-0E00-000003000000}">
      <formula1>0</formula1>
    </dataValidation>
    <dataValidation type="whole" showInputMessage="1" showErrorMessage="1" errorTitle="Eingabefehler" error="Anzahl Pat. im Follow-Up zu hoch." sqref="U19:U23" xr:uid="{00000000-0002-0000-0E00-000004000000}">
      <formula1>0</formula1>
      <formula2>D19-T19</formula2>
    </dataValidation>
    <dataValidation type="whole" showInputMessage="1" showErrorMessage="1" errorTitle="Eingabefehler" error="Summe Spalten X+ Y (Gestorbene Patienten) darf nicht größer als Spalte T (Patientenrückmeldungen) sein." sqref="Y19:Y23" xr:uid="{00000000-0002-0000-0E00-000005000000}">
      <formula1>0</formula1>
      <formula2>$T19-$X19</formula2>
    </dataValidation>
    <dataValidation type="whole" showInputMessage="1" showErrorMessage="1" errorTitle="Eingabefehler" error="Summe Spalten X+ Y (Gestorbene Patienten) darf nicht größer als Spalte T (Patientenrückmeldungen) sein." sqref="X19:X23" xr:uid="{00000000-0002-0000-0E00-000006000000}">
      <formula1>0</formula1>
      <formula2>$T19-$Y19</formula2>
    </dataValidation>
    <dataValidation allowBlank="1" showInputMessage="1" showErrorMessage="1" errorTitle="Eingabefehler" error="Ganze Zahl zwischen 0 und 5000 eingeben." sqref="E25:R25" xr:uid="{00000000-0002-0000-0E00-000007000000}"/>
  </dataValidations>
  <pageMargins left="0.39370078740157483" right="3.937007874015748E-2" top="0.59055118110236227" bottom="0.39370078740157483" header="0.11811023622047245" footer="0.11811023622047245"/>
  <pageSetup paperSize="9" scale="87" orientation="landscape" r:id="rId3"/>
  <headerFooter>
    <oddFooter>&amp;L&amp;"Arial,Standard"&amp;7&amp;F&amp;C&amp;"Arial,Standard"&amp;7 © DKG  Alle Rechte vorbehalten&amp;R&amp;"Arial,Standard"&amp;7&amp;P</oddFooter>
  </headerFooter>
  <ignoredErrors>
    <ignoredError sqref="E25:R25" unlockedFormula="1"/>
  </ignoredErrors>
  <drawing r:id="rId4"/>
  <legacy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BK61"/>
  <sheetViews>
    <sheetView topLeftCell="A20" zoomScale="80" zoomScaleNormal="80" workbookViewId="0">
      <selection activeCell="A27" sqref="A27"/>
    </sheetView>
  </sheetViews>
  <sheetFormatPr defaultColWidth="9" defaultRowHeight="14.25"/>
  <cols>
    <col min="1" max="1" width="20.7109375" style="1" customWidth="1"/>
    <col min="2" max="2" width="37.28515625" style="1" customWidth="1"/>
    <col min="3" max="3" width="47.42578125" style="1" customWidth="1"/>
    <col min="4" max="4" width="33.140625" style="1" customWidth="1"/>
    <col min="5" max="5" width="19.28515625" style="1" customWidth="1"/>
    <col min="6" max="6" width="42" style="1" customWidth="1"/>
    <col min="7" max="7" width="46.85546875" style="1" customWidth="1"/>
    <col min="8" max="8" width="29.42578125" style="12" customWidth="1"/>
    <col min="9" max="9" width="39.5703125" style="19" customWidth="1"/>
    <col min="10" max="10" width="38.7109375" style="231" customWidth="1"/>
    <col min="11" max="11" width="39" style="229" customWidth="1"/>
    <col min="12" max="12" width="29.85546875" style="1" customWidth="1"/>
    <col min="13" max="13" width="32.85546875" style="1" customWidth="1"/>
    <col min="14" max="14" width="27.5703125" style="1" customWidth="1"/>
    <col min="15" max="15" width="24.42578125" style="1" customWidth="1"/>
    <col min="16" max="16" width="52.7109375" style="1" customWidth="1"/>
    <col min="17" max="17" width="42.85546875" style="1" customWidth="1"/>
    <col min="18" max="18" width="41.140625" style="1" customWidth="1"/>
    <col min="19" max="19" width="27.5703125" style="1" customWidth="1"/>
    <col min="20" max="20" width="21.7109375" style="1" customWidth="1"/>
    <col min="21" max="21" width="19.7109375" style="1" customWidth="1"/>
    <col min="22" max="22" width="18.7109375" style="1" customWidth="1"/>
    <col min="23" max="161" width="11.42578125" style="1" customWidth="1"/>
    <col min="162" max="16384" width="9" style="1"/>
  </cols>
  <sheetData>
    <row r="1" spans="1:63">
      <c r="H1" s="1"/>
      <c r="I1" s="1"/>
      <c r="J1" s="229"/>
    </row>
    <row r="2" spans="1:63" s="21" customFormat="1" ht="20.25" customHeight="1">
      <c r="A2" s="15" t="s">
        <v>82</v>
      </c>
      <c r="J2" s="230"/>
      <c r="K2" s="230"/>
      <c r="AJ2" s="19"/>
      <c r="BJ2" s="1"/>
      <c r="BK2" s="12"/>
    </row>
    <row r="3" spans="1:63" ht="14.25" customHeight="1">
      <c r="AJ3" s="19"/>
      <c r="BK3" s="12"/>
    </row>
    <row r="4" spans="1:63">
      <c r="H4" s="1"/>
      <c r="I4" s="1"/>
      <c r="J4" s="229"/>
      <c r="AJ4" s="19"/>
      <c r="BK4" s="12"/>
    </row>
    <row r="5" spans="1:63" ht="15" customHeight="1">
      <c r="B5" s="52" t="s">
        <v>72</v>
      </c>
      <c r="C5" s="30" t="s">
        <v>54</v>
      </c>
      <c r="D5" s="29" t="s">
        <v>11</v>
      </c>
      <c r="E5" s="53" t="s">
        <v>74</v>
      </c>
      <c r="F5" s="54" t="s">
        <v>76</v>
      </c>
      <c r="H5" s="1"/>
      <c r="I5" s="229"/>
      <c r="J5" s="229"/>
      <c r="K5" s="1"/>
      <c r="AI5" s="27"/>
      <c r="BH5" s="21"/>
      <c r="BI5" s="10"/>
    </row>
    <row r="6" spans="1:63" ht="24.75" customHeight="1">
      <c r="B6" s="73" t="str">
        <f>IF(AND(E6=0,F6=0,Berechnung3!A7="relevant"),B8,IF(OR(Berechnung3!A7="nicht relevant",Berechnung3!A7="EZ"),"",B9))</f>
        <v/>
      </c>
      <c r="C6" s="72">
        <f>Berechnung3!J57</f>
        <v>0</v>
      </c>
      <c r="D6" s="48">
        <f>Berechnung3!J58</f>
        <v>0</v>
      </c>
      <c r="E6" s="74">
        <f>Berechnung3!J56</f>
        <v>0</v>
      </c>
      <c r="F6" s="75">
        <f>Berechnung3!J55</f>
        <v>0</v>
      </c>
      <c r="H6" s="1"/>
      <c r="I6" s="229"/>
      <c r="J6" s="229"/>
      <c r="K6" s="1"/>
      <c r="AI6" s="27"/>
    </row>
    <row r="7" spans="1:63">
      <c r="H7" s="1"/>
      <c r="I7" s="1"/>
      <c r="J7" s="229"/>
      <c r="AJ7" s="27"/>
    </row>
    <row r="8" spans="1:63" ht="15">
      <c r="A8" s="25" t="s">
        <v>96</v>
      </c>
      <c r="B8" s="1" t="s">
        <v>111</v>
      </c>
      <c r="H8" s="1"/>
      <c r="I8" s="1"/>
      <c r="J8" s="229"/>
      <c r="AJ8" s="19"/>
    </row>
    <row r="9" spans="1:63">
      <c r="B9" s="1" t="s">
        <v>121</v>
      </c>
      <c r="H9" s="1"/>
      <c r="I9" s="1"/>
      <c r="J9" s="229"/>
      <c r="AJ9" s="19"/>
    </row>
    <row r="10" spans="1:63">
      <c r="H10" s="1"/>
      <c r="I10" s="1"/>
      <c r="J10" s="229"/>
      <c r="AJ10" s="19"/>
    </row>
    <row r="11" spans="1:63" ht="15.75">
      <c r="A11" s="19"/>
      <c r="B11" s="15" t="s">
        <v>102</v>
      </c>
      <c r="H11" s="1"/>
      <c r="I11" s="1"/>
      <c r="J11" s="229"/>
      <c r="AJ11" s="19"/>
    </row>
    <row r="12" spans="1:63">
      <c r="A12" s="19"/>
      <c r="H12" s="1"/>
      <c r="I12" s="1"/>
      <c r="J12" s="229"/>
      <c r="AJ12" s="19"/>
    </row>
    <row r="13" spans="1:63" ht="15" customHeight="1">
      <c r="A13" s="19"/>
      <c r="B13" s="987" t="s">
        <v>91</v>
      </c>
      <c r="C13" s="989" t="s">
        <v>104</v>
      </c>
      <c r="D13" s="985" t="s">
        <v>39</v>
      </c>
      <c r="E13" s="991" t="s">
        <v>278</v>
      </c>
      <c r="H13" s="1"/>
      <c r="I13" s="1"/>
      <c r="J13" s="229"/>
      <c r="AJ13" s="19"/>
    </row>
    <row r="14" spans="1:63" ht="15" customHeight="1">
      <c r="A14" s="27"/>
      <c r="B14" s="988"/>
      <c r="C14" s="990"/>
      <c r="D14" s="986"/>
      <c r="E14" s="991"/>
      <c r="F14" s="21"/>
      <c r="G14" s="21"/>
      <c r="H14" s="21"/>
      <c r="I14" s="97" t="s">
        <v>278</v>
      </c>
      <c r="J14" s="292" t="s">
        <v>277</v>
      </c>
      <c r="AJ14" s="19"/>
    </row>
    <row r="15" spans="1:63" ht="66.95" customHeight="1">
      <c r="A15" s="118" t="s">
        <v>101</v>
      </c>
      <c r="B15" s="28" t="str">
        <f>CONCATENATE(IF(Berechnung3!$H$2=Berechnung2!$M$33,Berechnung3!$B$2,""),IF(Berechnung3!$H$3=Berechnung2!$M$33,Berechnung3!$B$3,""),IF(Berechnung3!$H$4=Berechnung2!$M$33,Berechnung3!$B$4,""),IF(Berechnung3!$H$5=Berechnung2!$M$33,Berechnung3!$B$5,""),IF(Berechnung3!$H$6=Berechnung2!$M$33,Berechnung3!$B$6,""),IF(Berechnung3!$H$7=Berechnung2!$M$33,Berechnung3!$B$7,""),IF(Berechnung3!$H$8=Berechnung2!$M$33,Berechnung3!$B$8,""))</f>
        <v/>
      </c>
      <c r="C15" s="28">
        <f t="shared" ref="C15:C20" si="0">IF(LEN(B15)&gt;0,"X",0)</f>
        <v>0</v>
      </c>
      <c r="D15" s="104" t="str">
        <f>IF(COUNTIF(Berechnung3!$H$2:$H$8,Berechnung2!$M$33)&gt;0,CONCATENATE("  ",Berechnung2!$F$5,"                                            ",Berechnung2!$M$33),"")</f>
        <v/>
      </c>
      <c r="E15" s="104" t="str">
        <f>IF(COUNTIF(Berechnung3!$H$2:$H$8,Berechnung2!$M$33)&gt;0,"a","")</f>
        <v/>
      </c>
      <c r="G15" s="37" t="e">
        <f t="array" ref="G15">INDEX(B:B,SMALL(IF($C$15:$C$23="X",ROW($15:$23)),1))</f>
        <v>#NUM!</v>
      </c>
      <c r="H15" s="37" t="e">
        <f t="array" ref="H15">INDEX(D:D,SMALL(IF($C$15:$C$23="X",ROW($15:$23)),1))</f>
        <v>#NUM!</v>
      </c>
      <c r="I15" s="189" t="e">
        <f t="array" ref="I15">INDEX(E:E,SMALL(IF($C$15:$C$23="X",ROW($15:$23)),1))</f>
        <v>#NUM!</v>
      </c>
      <c r="J15" s="294" t="e">
        <f>IF(AND(Datendefizite_Matrix!D17="",I15&lt;&gt;""),"Anmerkung OnkoZert : Keine Erläuterung vorhanden",Datendefizite_Matrix!D17)</f>
        <v>#NUM!</v>
      </c>
      <c r="AJ15" s="19"/>
    </row>
    <row r="16" spans="1:63" ht="66.95" customHeight="1">
      <c r="A16" s="130" t="s">
        <v>123</v>
      </c>
      <c r="B16" s="28" t="str">
        <f>CONCATENATE(IF(Berechnung3!$H$9=Berechnung2!$M$34,Berechnung3!$B$2,""),IF(Berechnung3!$H$10=Berechnung2!$M$34,Berechnung3!$B$3,""),IF(Berechnung3!$H$11=Berechnung2!$M$34,Berechnung3!$B$4,""),IF(Berechnung3!$H$12=Berechnung2!$M$34,Berechnung3!$B$5,""),IF(Berechnung3!$H$13=Berechnung2!$M$34,Berechnung3!$B$6,""),IF(Berechnung3!$H$14=Berechnung2!$M$34,Berechnung3!$B$7,""),IF(Berechnung3!$H$15=Berechnung2!$M$34,Berechnung3!$B$8,""))</f>
        <v/>
      </c>
      <c r="C16" s="28">
        <f t="shared" si="0"/>
        <v>0</v>
      </c>
      <c r="D16" s="104" t="str">
        <f>IF(COUNTIF(Berechnung3!$H$9:$H$15,Berechnung2!$M$34)&gt;0,CONCATENATE("",Berechnung2!$C$5,"                                                                ",Berechnung2!$M$34),"")</f>
        <v/>
      </c>
      <c r="E16" s="104" t="str">
        <f>IF(COUNTIF(Berechnung3!$H$9:$H$15,Berechnung2!$M$34)&gt;0,"b","")</f>
        <v/>
      </c>
      <c r="G16" s="37" t="e">
        <f t="array" ref="G16">INDEX(B:B,SMALL(IF($C$15:$C$23="X",ROW($15:$23)),2))</f>
        <v>#NUM!</v>
      </c>
      <c r="H16" s="37" t="e">
        <f t="array" ref="H16">INDEX(D:D,SMALL(IF($C$15:$C$23="X",ROW($15:$23)),2))</f>
        <v>#NUM!</v>
      </c>
      <c r="I16" s="189" t="e">
        <f t="array" ref="I16">INDEX(E:E,SMALL(IF($C$15:$C$23="X",ROW($15:$23)),2))</f>
        <v>#NUM!</v>
      </c>
      <c r="J16" s="294" t="e">
        <f>IF(AND(Datendefizite_Matrix!D18="",I16&lt;&gt;""),"Anmerkung OnkoZert : Keine Erläuterung vorhanden",Datendefizite_Matrix!D18)</f>
        <v>#NUM!</v>
      </c>
      <c r="AJ16" s="19"/>
      <c r="BK16" s="26"/>
    </row>
    <row r="17" spans="1:63" ht="66.95" customHeight="1">
      <c r="A17" s="163" t="s">
        <v>212</v>
      </c>
      <c r="B17" s="28" t="str">
        <f>CONCATENATE(IF(Berechnung3!$H$16=Berechnung2!$M$38,Berechnung3!$B$2,""),IF(Berechnung3!$H$17=Berechnung2!$M$38,Berechnung3!$B$3,""),IF(Berechnung3!$H$18=Berechnung2!$M$38,Berechnung3!$B$4,""),IF(Berechnung3!$H$19=Berechnung2!$M$38,Berechnung3!$B$5,""),IF(Berechnung3!$H$20=Berechnung2!$M$38,Berechnung3!$B$6,""),IF(Berechnung3!$H$21=Berechnung2!$M$38,Berechnung3!$B$7,""),IF(Berechnung3!$H$22=Berechnung2!$M$38,Berechnung3!$B$8,""))</f>
        <v/>
      </c>
      <c r="C17" s="28">
        <f t="shared" si="0"/>
        <v>0</v>
      </c>
      <c r="D17" s="104" t="str">
        <f>IF(COUNTIF(Berechnung3!$H$16:$H$22,Berechnung2!$M$38)&gt;0,CONCATENATE("  ",Berechnung2!$E$5,"- ",Berechnung2!$M$38),"")</f>
        <v/>
      </c>
      <c r="E17" s="104" t="str">
        <f>IF(COUNTIF(Berechnung3!$H$16:$H$22,Berechnung2!$M$38)&gt;0,"c","")</f>
        <v/>
      </c>
      <c r="G17" s="37" t="e">
        <f t="array" ref="G17">INDEX(B:B,SMALL(IF($C$15:$C$23="X",ROW($15:$23)),3))</f>
        <v>#NUM!</v>
      </c>
      <c r="H17" s="37" t="e">
        <f t="array" ref="H17">INDEX(D:D,SMALL(IF($C$15:$C$23="X",ROW($15:$23)),3))</f>
        <v>#NUM!</v>
      </c>
      <c r="I17" s="189" t="e">
        <f t="array" ref="I17">INDEX(E:E,SMALL(IF($C$15:$C$23="X",ROW($15:$23)),3))</f>
        <v>#NUM!</v>
      </c>
      <c r="J17" s="294" t="e">
        <f>IF(AND(Datendefizite_Matrix!D19="",I17&lt;&gt;""),"Anmerkung OnkoZert : Keine Erläuterung vorhanden",Datendefizite_Matrix!D19)</f>
        <v>#NUM!</v>
      </c>
      <c r="AJ17" s="19"/>
      <c r="BK17" s="26"/>
    </row>
    <row r="18" spans="1:63" ht="66.95" customHeight="1">
      <c r="A18" s="163" t="s">
        <v>213</v>
      </c>
      <c r="B18" s="28" t="str">
        <f>CONCATENATE(IF(Berechnung3!$H$23=Berechnung2!$M$39,Berechnung3!$B$2,""),IF(Berechnung3!$H$24=Berechnung2!$M$39,Berechnung3!$B$3,""),IF(Berechnung3!$H$25=Berechnung2!$M$39,Berechnung3!$B$4,""),IF(Berechnung3!$H$26=Berechnung2!$M$39,Berechnung3!$B$5,""),IF(Berechnung3!$H$27=Berechnung2!$M$39,Berechnung3!$B$6,""),IF(Berechnung3!$H$28=Berechnung2!$M$39,Berechnung3!$B$7,""),IF(Berechnung3!$H$29=Berechnung2!$M$39,Berechnung3!$B$8,""))</f>
        <v/>
      </c>
      <c r="C18" s="28">
        <f t="shared" si="0"/>
        <v>0</v>
      </c>
      <c r="D18" s="104" t="str">
        <f>IF(COUNTIF(Berechnung3!$H$23:$H$29,Berechnung2!$M$39)&gt;0,CONCATENATE(" ",Berechnung2!$E$5,"- ",Berechnung2!$M$39),"")</f>
        <v/>
      </c>
      <c r="E18" s="104" t="str">
        <f>IF(COUNTIF(Berechnung3!$H$23:$H$29,Berechnung2!$M$39)&gt;0,"d","")</f>
        <v/>
      </c>
      <c r="G18" s="37" t="e">
        <f t="array" ref="G18">INDEX(B:B,SMALL(IF($C$15:$C$23="X",ROW($15:$23)),4))</f>
        <v>#NUM!</v>
      </c>
      <c r="H18" s="37" t="e">
        <f t="array" ref="H18">INDEX(D:D,SMALL(IF($C$15:$C$23="X",ROW($15:$23)),4))</f>
        <v>#NUM!</v>
      </c>
      <c r="I18" s="189" t="e">
        <f t="array" ref="I18">INDEX(E:E,SMALL(IF($C$15:$C$23="X",ROW($15:$23)),4))</f>
        <v>#NUM!</v>
      </c>
      <c r="J18" s="294" t="e">
        <f>IF(AND(Datendefizite_Matrix!D20="",I18&lt;&gt;""),"Anmerkung OnkoZert : Keine Erläuterung vorhanden",Datendefizite_Matrix!D20)</f>
        <v>#NUM!</v>
      </c>
      <c r="AJ18" s="19"/>
      <c r="BK18" s="26"/>
    </row>
    <row r="19" spans="1:63" ht="66.95" customHeight="1">
      <c r="A19" s="163" t="s">
        <v>214</v>
      </c>
      <c r="B19" s="28" t="str">
        <f>CONCATENATE(IF(Berechnung3!$H$30=Berechnung2!$M$40,Berechnung3!$B$2,""),IF(Berechnung3!$H$31=Berechnung2!$M$40,Berechnung3!$B$3,""),IF(Berechnung3!$H$32=Berechnung2!$M$40,Berechnung3!$B$4,""),IF(Berechnung3!$H$33=Berechnung2!$M$40,Berechnung3!$B$5,""),IF(Berechnung3!$H$34=Berechnung2!$M$40,Berechnung3!$B$6,""),IF(Berechnung3!$H$35=Berechnung2!$M$40,Berechnung3!$B$7,""),IF(Berechnung3!$H$36=Berechnung2!$M$40,Berechnung3!$B$8,""))</f>
        <v/>
      </c>
      <c r="C19" s="28">
        <f t="shared" si="0"/>
        <v>0</v>
      </c>
      <c r="D19" s="104" t="str">
        <f>IF(COUNTIF(Berechnung3!$H$30:$H$36,Berechnung2!$M$40)&gt;0,CONCATENATE("",Berechnung2!$E$5,"- ",Berechnung2!$M$40),"")</f>
        <v/>
      </c>
      <c r="E19" s="104" t="str">
        <f>IF(COUNTIF(Berechnung3!$H$30:$H$36,Berechnung2!$M$40)&gt;0,"e","")</f>
        <v/>
      </c>
      <c r="G19" s="37" t="e">
        <f t="array" ref="G19">INDEX(B:B,SMALL(IF($C$15:$C$23="X",ROW($15:$23)),5))</f>
        <v>#NUM!</v>
      </c>
      <c r="H19" s="37" t="e">
        <f t="array" ref="H19">INDEX(D:D,SMALL(IF($C$15:$C$23="X",ROW($15:$23)),5))</f>
        <v>#NUM!</v>
      </c>
      <c r="I19" s="189" t="e">
        <f t="array" ref="I19">INDEX(E:E,SMALL(IF($C$15:$C$23="X",ROW($15:$23)),5))</f>
        <v>#NUM!</v>
      </c>
      <c r="J19" s="294" t="e">
        <f>IF(AND(Datendefizite_Matrix!D21="",I19&lt;&gt;""),"Anmerkung OnkoZert : Keine Erläuterung vorhanden",Datendefizite_Matrix!D21)</f>
        <v>#NUM!</v>
      </c>
      <c r="AJ19" s="19"/>
      <c r="BK19" s="26"/>
    </row>
    <row r="20" spans="1:63" ht="66.95" customHeight="1">
      <c r="A20" s="163" t="s">
        <v>215</v>
      </c>
      <c r="B20" s="28" t="str">
        <f>CONCATENATE(IF(Berechnung3!$H$37=Berechnung2!$M$41,Berechnung3!$B$2,""),IF(Berechnung3!$H$38=Berechnung2!$M$41,Berechnung3!$B$3,""),IF(Berechnung3!$H$39=Berechnung2!$M$41,Berechnung3!$B$4,""),IF(Berechnung3!$H$40=Berechnung2!$M$41,Berechnung3!$B$5,""),IF(Berechnung3!$H$41=Berechnung2!$M$41,Berechnung3!$B$6,""),IF(Berechnung3!$H$42=Berechnung2!$M$41,Berechnung3!$B$7,""),IF(Berechnung3!$H$43=Berechnung2!$M$41,Berechnung3!$B$7,""))</f>
        <v/>
      </c>
      <c r="C20" s="28">
        <f t="shared" si="0"/>
        <v>0</v>
      </c>
      <c r="D20" s="104" t="str">
        <f>IF(COUNTIF(Berechnung3!$H$37:$H$43,Berechnung2!$M$41)&gt;0,CONCATENATE("",Berechnung2!$E$5,"- ",Berechnung2!$M$41),"")</f>
        <v/>
      </c>
      <c r="E20" s="104" t="str">
        <f>IF(COUNTIF(Berechnung3!$H$37:$H$43,Berechnung2!$M$41)&gt;0,"f","")</f>
        <v/>
      </c>
      <c r="G20" s="37" t="e">
        <f t="array" ref="G20">INDEX(B:B,SMALL(IF($C$15:$C$23="X",ROW($15:$23)),6))</f>
        <v>#NUM!</v>
      </c>
      <c r="H20" s="37" t="e">
        <f t="array" ref="H20">INDEX(D:D,SMALL(IF($C$15:$C$23="X",ROW($15:$23)),6))</f>
        <v>#NUM!</v>
      </c>
      <c r="I20" s="189" t="e">
        <f t="array" ref="I20">INDEX(E:E,SMALL(IF($C$15:$C$23="X",ROW($15:$23)),6))</f>
        <v>#NUM!</v>
      </c>
      <c r="J20" s="294" t="e">
        <f>IF(AND(Datendefizite_Matrix!D22="",I20&lt;&gt;""),"Anmerkung OnkoZert : Keine Erläuterung vorhanden",Datendefizite_Matrix!D22)</f>
        <v>#NUM!</v>
      </c>
      <c r="AJ20" s="19"/>
      <c r="BK20" s="26"/>
    </row>
    <row r="21" spans="1:63" ht="66.95" customHeight="1">
      <c r="A21" s="118" t="s">
        <v>6</v>
      </c>
      <c r="B21" s="28" t="str">
        <f>Berechnung3!E44</f>
        <v/>
      </c>
      <c r="C21" s="28">
        <f>IF(LEN(D21)&gt;0,"X",0)</f>
        <v>0</v>
      </c>
      <c r="D21" s="104" t="str">
        <f t="array" ref="D21">IF(COUNTIF(Berechnung3!$H$44,Berechnung2!$M$36)&gt;0,CONCATENATE("",Berechnung1!$E$5,"                         ",Berechnung2!$M$36),"")</f>
        <v/>
      </c>
      <c r="E21" s="104" t="str">
        <f>IF(COUNTIF(Berechnung3!$H$44,Berechnung2!$M$36)&gt;0,"g","")</f>
        <v/>
      </c>
      <c r="G21" s="37" t="e">
        <f t="array" ref="G21">INDEX(B:B,SMALL(IF($C$15:$C$23="X",ROW($15:$23)),7))</f>
        <v>#NUM!</v>
      </c>
      <c r="H21" s="37" t="e">
        <f t="array" ref="H21">INDEX(D:D,SMALL(IF($C$15:$C$23="X",ROW($15:$23)),7))</f>
        <v>#NUM!</v>
      </c>
      <c r="I21" s="189" t="e">
        <f t="array" ref="I21">INDEX(E:E,SMALL(IF($C$15:$C$23="X",ROW($15:$23)),7))</f>
        <v>#NUM!</v>
      </c>
      <c r="J21" s="294" t="e">
        <f>IF(AND(Datendefizite_Matrix!D23="",I21&lt;&gt;""),"Anmerkung OnkoZert : Keine Erläuterung vorhanden",Datendefizite_Matrix!D23)</f>
        <v>#NUM!</v>
      </c>
      <c r="AJ21" s="19"/>
    </row>
    <row r="22" spans="1:63" ht="66.95" customHeight="1">
      <c r="A22" s="118"/>
      <c r="B22" s="28" t="str">
        <f>Berechnung3!E45</f>
        <v/>
      </c>
      <c r="C22" s="28">
        <f>IF(LEN(D22)&gt;0,"X",0)</f>
        <v>0</v>
      </c>
      <c r="D22" s="104" t="str">
        <f t="array" ref="D22">IF(COUNTIF(Berechnung3!$H$45,Berechnung2!$M$37),CONCATENATE(" ",Berechnung2!$C$5,"                                  ",Berechnung2!$M$37),"")</f>
        <v/>
      </c>
      <c r="E22" s="104" t="str">
        <f>IF(COUNTIF(Berechnung3!$H$45,Berechnung2!$M$37),"h","")</f>
        <v/>
      </c>
      <c r="G22" s="37" t="e">
        <f t="array" ref="G22">INDEX(B:B,SMALL(IF($C$15:$C$23="X",ROW($15:$23)),8))</f>
        <v>#NUM!</v>
      </c>
      <c r="H22" s="164" t="e">
        <f t="array" ref="H22">INDEX(D:D,SMALL(IF($C$15:$C$23="X",ROW($15:$23)),8))</f>
        <v>#NUM!</v>
      </c>
      <c r="I22" s="189" t="e">
        <f t="array" ref="I22">INDEX(E:E,SMALL(IF($C$15:$C$23="X",ROW($15:$23)),8))</f>
        <v>#NUM!</v>
      </c>
      <c r="J22" s="294" t="e">
        <f>IF(AND(Datendefizite_Matrix!D24="",I22&lt;&gt;""),"Anmerkung OnkoZert : Keine Erläuterung vorhanden",Datendefizite_Matrix!D24)</f>
        <v>#NUM!</v>
      </c>
      <c r="AJ22" s="19"/>
    </row>
    <row r="23" spans="1:63" ht="66.95" customHeight="1">
      <c r="A23" s="118" t="s">
        <v>124</v>
      </c>
      <c r="B23" s="28" t="str">
        <f>CONCATENATE(IF(Berechnung3!$H$46=Berechnung2!M35,Berechnung3!$B$2,""),IF(Berechnung3!$H$47=Berechnung2!M35,Berechnung3!$B$3,""),IF(Berechnung3!$H$48=Berechnung2!M35,Berechnung3!$B$4,""),IF(Berechnung3!$H$49=Berechnung2!M35,Berechnung3!$B$5,""),IF(Berechnung3!$H$50=Berechnung2!M35,Berechnung3!$B$6,""),IF(Berechnung3!$H$51=Berechnung2!M35,Berechnung3!$B$7,""),IF(Berechnung3!$H$52=Berechnung2!M35,Berechnung3!$B$8,""))</f>
        <v/>
      </c>
      <c r="C23" s="28">
        <f>IF(LEN(B23)&gt;0,"X",0)</f>
        <v>0</v>
      </c>
      <c r="D23" s="104" t="str">
        <f>IF(COUNTIF(Berechnung3!H46:H52,Berechnung2!$M$35)&gt;0,CONCATENATE(" ",Berechnung1!$D$4,"                                              ",Berechnung2!$M$35),"")</f>
        <v/>
      </c>
      <c r="E23" s="104" t="str">
        <f>IF(COUNTIF(Berechnung3!H46:H52,Berechnung2!$M$35)&gt;0,"i","")</f>
        <v/>
      </c>
      <c r="G23" s="37" t="e">
        <f t="array" ref="G23">INDEX(B:B,SMALL(IF($C$15:$C$23="X",ROW($15:$23)),9))</f>
        <v>#NUM!</v>
      </c>
      <c r="H23" s="164" t="e">
        <f t="array" ref="H23">INDEX(D:D,SMALL(IF($C$15:$C$23="X",ROW($15:$23)),9))</f>
        <v>#NUM!</v>
      </c>
      <c r="I23" s="189" t="e">
        <f t="array" ref="I23">INDEX(E:E,SMALL(IF($C$15:$C$23="X",ROW($15:$23)),9))</f>
        <v>#NUM!</v>
      </c>
      <c r="J23" s="294" t="e">
        <f>IF(AND(Datendefizite_Matrix!D25="",I23&lt;&gt;""),"Anmerkung OnkoZert : Keine Erläuterung vorhanden",Datendefizite_Matrix!D25)</f>
        <v>#NUM!</v>
      </c>
      <c r="AJ23" s="19"/>
      <c r="BK23" s="12"/>
    </row>
    <row r="26" spans="1:63">
      <c r="A26" s="58" t="str">
        <f>Basisdaten!O14</f>
        <v/>
      </c>
      <c r="B26" s="59">
        <f>IF(A26&gt;A27,0,DATEDIF(A26,A27,"y"))</f>
        <v>0</v>
      </c>
      <c r="C26" s="60"/>
    </row>
    <row r="27" spans="1:63">
      <c r="A27" s="577">
        <v>46387</v>
      </c>
      <c r="B27" s="59"/>
    </row>
    <row r="29" spans="1:63" ht="21">
      <c r="A29" s="51"/>
    </row>
    <row r="31" spans="1:63" customFormat="1" ht="21">
      <c r="A31" s="51" t="s">
        <v>90</v>
      </c>
      <c r="B31" s="77" t="s">
        <v>98</v>
      </c>
      <c r="C31" s="78"/>
      <c r="D31" s="78"/>
      <c r="E31" s="78"/>
      <c r="F31" s="79"/>
      <c r="G31" s="80" t="s">
        <v>95</v>
      </c>
      <c r="H31" s="81"/>
      <c r="I31" s="81"/>
      <c r="J31" s="232"/>
      <c r="K31" s="233"/>
      <c r="L31" s="79"/>
      <c r="M31" s="77" t="s">
        <v>131</v>
      </c>
      <c r="N31" s="78"/>
      <c r="O31" s="78"/>
      <c r="P31" s="78"/>
      <c r="Q31" s="81" t="s">
        <v>132</v>
      </c>
    </row>
    <row r="32" spans="1:63" customFormat="1" ht="15">
      <c r="B32" s="77"/>
      <c r="C32" s="78"/>
      <c r="D32" s="78"/>
      <c r="E32" s="78"/>
      <c r="F32" s="79"/>
      <c r="G32" s="80"/>
      <c r="H32" s="83"/>
      <c r="I32" s="83"/>
      <c r="J32" s="232"/>
      <c r="K32" s="233"/>
      <c r="L32" s="79"/>
      <c r="M32" s="82"/>
      <c r="N32" s="78"/>
      <c r="O32" s="78"/>
      <c r="P32" s="78"/>
      <c r="Q32" s="97" t="s">
        <v>133</v>
      </c>
    </row>
    <row r="33" spans="2:18" customFormat="1" ht="15">
      <c r="B33" s="84"/>
      <c r="C33" s="76"/>
      <c r="D33" s="85" t="s">
        <v>101</v>
      </c>
      <c r="E33" s="244"/>
      <c r="F33" s="87"/>
      <c r="G33" s="91"/>
      <c r="H33" s="88"/>
      <c r="I33" s="88"/>
      <c r="J33" s="234"/>
      <c r="K33" s="235"/>
      <c r="L33" s="87"/>
      <c r="M33" s="223" t="s">
        <v>259</v>
      </c>
      <c r="N33" s="76"/>
      <c r="O33" s="76"/>
      <c r="P33" s="76"/>
      <c r="Q33" s="86"/>
    </row>
    <row r="34" spans="2:18" customFormat="1" ht="15">
      <c r="B34" s="84" t="s">
        <v>92</v>
      </c>
      <c r="C34" s="76"/>
      <c r="D34" s="86" t="s">
        <v>99</v>
      </c>
      <c r="E34" s="245"/>
      <c r="F34" s="87" t="s">
        <v>87</v>
      </c>
      <c r="G34" s="88"/>
      <c r="H34" s="88">
        <v>5</v>
      </c>
      <c r="I34" s="92"/>
      <c r="J34" s="234"/>
      <c r="K34" s="235"/>
      <c r="L34" s="87"/>
      <c r="M34" s="76" t="s">
        <v>134</v>
      </c>
      <c r="N34" s="76"/>
      <c r="O34" s="76"/>
      <c r="P34" s="76"/>
      <c r="Q34" s="86"/>
    </row>
    <row r="35" spans="2:18" customFormat="1" ht="15">
      <c r="B35" s="84" t="s">
        <v>237</v>
      </c>
      <c r="C35" s="76"/>
      <c r="D35" s="86" t="s">
        <v>99</v>
      </c>
      <c r="E35" s="245"/>
      <c r="F35" s="87" t="s">
        <v>87</v>
      </c>
      <c r="G35" s="366">
        <v>0</v>
      </c>
      <c r="H35" s="89">
        <v>0</v>
      </c>
      <c r="I35" s="93"/>
      <c r="J35" s="235">
        <v>0.49998999999999999</v>
      </c>
      <c r="K35" s="235">
        <v>0.49998999999999999</v>
      </c>
      <c r="L35" s="87"/>
      <c r="M35" s="76" t="s">
        <v>232</v>
      </c>
      <c r="N35" s="76"/>
      <c r="O35" s="76"/>
      <c r="P35" s="76"/>
      <c r="Q35" s="86"/>
    </row>
    <row r="36" spans="2:18" customFormat="1" ht="15">
      <c r="B36" s="396" t="s">
        <v>667</v>
      </c>
      <c r="C36" s="76"/>
      <c r="D36" s="86" t="s">
        <v>100</v>
      </c>
      <c r="E36" s="245"/>
      <c r="F36" s="87" t="s">
        <v>87</v>
      </c>
      <c r="G36" s="367">
        <v>0</v>
      </c>
      <c r="H36" s="89">
        <v>0</v>
      </c>
      <c r="I36" s="91"/>
      <c r="J36" s="235">
        <v>0.59999000000000002</v>
      </c>
      <c r="K36" s="236">
        <v>0.59999000000000002</v>
      </c>
      <c r="L36" s="87"/>
      <c r="M36" s="76" t="s">
        <v>238</v>
      </c>
      <c r="N36" s="76"/>
      <c r="O36" s="76"/>
      <c r="P36" s="76"/>
      <c r="Q36" s="86"/>
    </row>
    <row r="37" spans="2:18" customFormat="1" ht="15">
      <c r="B37" s="396" t="s">
        <v>668</v>
      </c>
      <c r="C37" s="76"/>
      <c r="D37" s="86" t="s">
        <v>99</v>
      </c>
      <c r="E37" s="245"/>
      <c r="F37" s="87" t="s">
        <v>86</v>
      </c>
      <c r="G37" s="88"/>
      <c r="H37" s="89">
        <v>0</v>
      </c>
      <c r="I37" s="365">
        <v>0.95001000000000002</v>
      </c>
      <c r="J37" s="235">
        <v>1</v>
      </c>
      <c r="K37" s="235">
        <v>0.95001000000000002</v>
      </c>
      <c r="L37" s="87"/>
      <c r="M37" s="76" t="s">
        <v>239</v>
      </c>
      <c r="N37" s="76"/>
      <c r="O37" s="76"/>
      <c r="P37" s="76"/>
      <c r="Q37" s="86"/>
    </row>
    <row r="38" spans="2:18" customFormat="1" ht="15">
      <c r="B38" s="84" t="s">
        <v>212</v>
      </c>
      <c r="C38" s="76"/>
      <c r="D38" s="86" t="s">
        <v>210</v>
      </c>
      <c r="E38" s="245"/>
      <c r="F38" s="87"/>
      <c r="G38" s="88"/>
      <c r="H38" s="94"/>
      <c r="I38" s="88"/>
      <c r="J38" s="237"/>
      <c r="K38" s="238"/>
      <c r="L38" s="87"/>
      <c r="M38" s="384" t="s">
        <v>335</v>
      </c>
      <c r="N38" s="385"/>
      <c r="O38" s="385"/>
      <c r="P38" s="76"/>
      <c r="Q38" s="86"/>
    </row>
    <row r="39" spans="2:18" customFormat="1" ht="15">
      <c r="B39" s="84" t="s">
        <v>213</v>
      </c>
      <c r="C39" s="76"/>
      <c r="D39" s="86" t="s">
        <v>210</v>
      </c>
      <c r="E39" s="245"/>
      <c r="F39" s="87"/>
      <c r="G39" s="88"/>
      <c r="H39" s="88"/>
      <c r="I39" s="88"/>
      <c r="J39" s="234"/>
      <c r="K39" s="235"/>
      <c r="L39" s="87"/>
      <c r="M39" s="386" t="s">
        <v>336</v>
      </c>
      <c r="N39" s="387"/>
      <c r="O39" s="387"/>
      <c r="P39" s="129"/>
      <c r="Q39" s="162"/>
    </row>
    <row r="40" spans="2:18" customFormat="1" ht="15">
      <c r="B40" s="84" t="s">
        <v>214</v>
      </c>
      <c r="C40" s="76"/>
      <c r="D40" s="86" t="s">
        <v>210</v>
      </c>
      <c r="E40" s="245"/>
      <c r="F40" s="87"/>
      <c r="G40" s="88"/>
      <c r="H40" s="88"/>
      <c r="I40" s="88"/>
      <c r="J40" s="234"/>
      <c r="K40" s="235"/>
      <c r="L40" s="87"/>
      <c r="M40" s="386" t="s">
        <v>337</v>
      </c>
      <c r="N40" s="387"/>
      <c r="O40" s="387"/>
      <c r="P40" s="129"/>
      <c r="Q40" s="162"/>
    </row>
    <row r="41" spans="2:18" customFormat="1" ht="15">
      <c r="B41" s="84" t="s">
        <v>215</v>
      </c>
      <c r="C41" s="76"/>
      <c r="D41" s="86" t="s">
        <v>210</v>
      </c>
      <c r="E41" s="245"/>
      <c r="F41" s="87"/>
      <c r="G41" s="88"/>
      <c r="H41" s="88"/>
      <c r="I41" s="88"/>
      <c r="J41" s="234"/>
      <c r="K41" s="235"/>
      <c r="L41" s="87"/>
      <c r="M41" s="386" t="s">
        <v>338</v>
      </c>
      <c r="N41" s="387"/>
      <c r="O41" s="387"/>
      <c r="P41" s="387"/>
      <c r="Q41" s="162"/>
    </row>
    <row r="42" spans="2:18" customFormat="1" ht="15">
      <c r="B42" s="82"/>
      <c r="C42" s="82"/>
      <c r="D42" s="82"/>
      <c r="E42" s="82"/>
      <c r="F42" s="82"/>
      <c r="G42" s="82"/>
      <c r="H42" s="82"/>
      <c r="I42" s="82"/>
      <c r="J42" s="239"/>
      <c r="K42" s="239"/>
      <c r="L42" s="82"/>
      <c r="M42" s="82"/>
      <c r="N42" s="82"/>
      <c r="O42" s="82"/>
      <c r="P42" s="82"/>
      <c r="Q42" s="86"/>
    </row>
    <row r="43" spans="2:18" customFormat="1" ht="15">
      <c r="B43" s="151" t="s">
        <v>80</v>
      </c>
      <c r="C43" s="152"/>
      <c r="D43" s="153"/>
      <c r="E43" s="153"/>
      <c r="F43" s="154" t="s">
        <v>97</v>
      </c>
      <c r="G43" s="154" t="s">
        <v>93</v>
      </c>
      <c r="H43" s="154"/>
      <c r="I43" s="154"/>
      <c r="J43" s="240"/>
      <c r="K43" s="240" t="s">
        <v>94</v>
      </c>
      <c r="L43" s="155"/>
      <c r="M43" s="156" t="s">
        <v>227</v>
      </c>
      <c r="N43" s="156"/>
      <c r="O43" s="156" t="s">
        <v>227</v>
      </c>
      <c r="P43" s="156"/>
      <c r="Q43" s="157"/>
    </row>
    <row r="44" spans="2:18" customFormat="1" ht="15">
      <c r="B44" s="151"/>
      <c r="C44" s="158">
        <v>1E-3</v>
      </c>
      <c r="D44" s="151"/>
      <c r="E44" s="151"/>
      <c r="F44" s="159">
        <v>0</v>
      </c>
      <c r="G44" s="160">
        <f t="shared" ref="G44:G51" si="1">H44-$C$44</f>
        <v>0.59899999999999998</v>
      </c>
      <c r="H44" s="161">
        <v>0.6</v>
      </c>
      <c r="I44" s="160"/>
      <c r="J44" s="241">
        <f t="shared" ref="J44:J51" si="2">K44-$C$44</f>
        <v>0.98899999999999999</v>
      </c>
      <c r="K44" s="408">
        <v>0.99</v>
      </c>
      <c r="L44" s="155"/>
      <c r="M44" s="156" t="s">
        <v>227</v>
      </c>
      <c r="N44" s="156"/>
      <c r="O44" s="156" t="s">
        <v>227</v>
      </c>
      <c r="P44" s="156"/>
      <c r="Q44" s="157"/>
    </row>
    <row r="45" spans="2:18" customFormat="1" ht="15">
      <c r="B45" s="151"/>
      <c r="C45" s="158">
        <v>1E-3</v>
      </c>
      <c r="D45" s="151"/>
      <c r="E45" s="151"/>
      <c r="F45" s="159">
        <v>0</v>
      </c>
      <c r="G45" s="160">
        <f t="shared" si="1"/>
        <v>0.59899999999999998</v>
      </c>
      <c r="H45" s="161">
        <v>0.6</v>
      </c>
      <c r="I45" s="160"/>
      <c r="J45" s="241">
        <f t="shared" si="2"/>
        <v>0.98899999999999999</v>
      </c>
      <c r="K45" s="408">
        <v>0.99</v>
      </c>
      <c r="L45" s="155"/>
      <c r="M45" s="156" t="s">
        <v>227</v>
      </c>
      <c r="N45" s="156"/>
      <c r="O45" s="156" t="s">
        <v>227</v>
      </c>
      <c r="P45" s="156"/>
      <c r="Q45" s="157"/>
      <c r="R45" s="82"/>
    </row>
    <row r="46" spans="2:18" customFormat="1" ht="15">
      <c r="B46" s="151"/>
      <c r="C46" s="158">
        <v>1E-3</v>
      </c>
      <c r="D46" s="151"/>
      <c r="E46" s="151"/>
      <c r="F46" s="159">
        <v>0</v>
      </c>
      <c r="G46" s="160">
        <f t="shared" si="1"/>
        <v>0.59899999999999998</v>
      </c>
      <c r="H46" s="161">
        <v>0.6</v>
      </c>
      <c r="I46" s="160"/>
      <c r="J46" s="241">
        <f t="shared" si="2"/>
        <v>0.98899999999999999</v>
      </c>
      <c r="K46" s="408">
        <v>0.99</v>
      </c>
      <c r="L46" s="155"/>
      <c r="M46" s="156" t="s">
        <v>227</v>
      </c>
      <c r="N46" s="156"/>
      <c r="O46" s="156" t="s">
        <v>227</v>
      </c>
      <c r="P46" s="156"/>
      <c r="Q46" s="157"/>
      <c r="R46" s="82"/>
    </row>
    <row r="47" spans="2:18" customFormat="1" ht="15">
      <c r="B47" s="151"/>
      <c r="C47" s="158">
        <v>1E-3</v>
      </c>
      <c r="D47" s="151"/>
      <c r="E47" s="151"/>
      <c r="F47" s="159">
        <v>0</v>
      </c>
      <c r="G47" s="160">
        <f t="shared" si="1"/>
        <v>0.59899999999999998</v>
      </c>
      <c r="H47" s="161">
        <v>0.6</v>
      </c>
      <c r="I47" s="160"/>
      <c r="J47" s="241">
        <f t="shared" si="2"/>
        <v>0.98899999999999999</v>
      </c>
      <c r="K47" s="408">
        <v>0.99</v>
      </c>
      <c r="L47" s="155"/>
      <c r="M47" s="156" t="s">
        <v>227</v>
      </c>
      <c r="N47" s="156"/>
      <c r="O47" s="156" t="s">
        <v>227</v>
      </c>
      <c r="P47" s="156"/>
      <c r="Q47" s="157"/>
      <c r="R47" s="82"/>
    </row>
    <row r="48" spans="2:18" customFormat="1" ht="15">
      <c r="B48" s="151"/>
      <c r="C48" s="158">
        <v>1E-3</v>
      </c>
      <c r="D48" s="151"/>
      <c r="E48" s="151"/>
      <c r="F48" s="159">
        <v>0</v>
      </c>
      <c r="G48" s="160">
        <f t="shared" si="1"/>
        <v>0.59899999999999998</v>
      </c>
      <c r="H48" s="161">
        <v>0.6</v>
      </c>
      <c r="I48" s="160"/>
      <c r="J48" s="241">
        <f t="shared" si="2"/>
        <v>0.98899999999999999</v>
      </c>
      <c r="K48" s="408">
        <v>0.99</v>
      </c>
      <c r="L48" s="155"/>
      <c r="M48" s="156" t="s">
        <v>227</v>
      </c>
      <c r="N48" s="156"/>
      <c r="O48" s="156" t="s">
        <v>227</v>
      </c>
      <c r="P48" s="156"/>
      <c r="Q48" s="157"/>
      <c r="R48" s="82"/>
    </row>
    <row r="49" spans="2:18" customFormat="1" ht="15">
      <c r="B49" s="151"/>
      <c r="C49" s="158">
        <v>1E-3</v>
      </c>
      <c r="D49" s="151"/>
      <c r="E49" s="151"/>
      <c r="F49" s="159">
        <v>0</v>
      </c>
      <c r="G49" s="160">
        <f t="shared" si="1"/>
        <v>0.59899999999999998</v>
      </c>
      <c r="H49" s="161">
        <v>0.6</v>
      </c>
      <c r="I49" s="160"/>
      <c r="J49" s="241">
        <f t="shared" si="2"/>
        <v>0.98899999999999999</v>
      </c>
      <c r="K49" s="408">
        <v>0.99</v>
      </c>
      <c r="L49" s="155"/>
      <c r="M49" s="156" t="s">
        <v>227</v>
      </c>
      <c r="N49" s="156"/>
      <c r="O49" s="156" t="s">
        <v>227</v>
      </c>
      <c r="P49" s="156"/>
      <c r="Q49" s="157"/>
      <c r="R49" s="82"/>
    </row>
    <row r="50" spans="2:18" customFormat="1" ht="15">
      <c r="B50" s="151"/>
      <c r="C50" s="158">
        <v>1E-3</v>
      </c>
      <c r="D50" s="151"/>
      <c r="E50" s="151"/>
      <c r="F50" s="159">
        <v>0</v>
      </c>
      <c r="G50" s="160">
        <f t="shared" si="1"/>
        <v>0.59899999999999998</v>
      </c>
      <c r="H50" s="161">
        <v>0.6</v>
      </c>
      <c r="I50" s="160"/>
      <c r="J50" s="241">
        <f t="shared" si="2"/>
        <v>0.98899999999999999</v>
      </c>
      <c r="K50" s="408">
        <v>0.99</v>
      </c>
      <c r="L50" s="155"/>
      <c r="M50" s="156" t="s">
        <v>227</v>
      </c>
      <c r="N50" s="156"/>
      <c r="O50" s="156" t="s">
        <v>227</v>
      </c>
      <c r="P50" s="156"/>
      <c r="Q50" s="157"/>
      <c r="R50" s="82"/>
    </row>
    <row r="51" spans="2:18" customFormat="1" ht="15">
      <c r="B51" s="151"/>
      <c r="C51" s="158">
        <v>1E-3</v>
      </c>
      <c r="D51" s="151"/>
      <c r="E51" s="151"/>
      <c r="F51" s="159">
        <v>0</v>
      </c>
      <c r="G51" s="160">
        <f t="shared" si="1"/>
        <v>0.59899999999999998</v>
      </c>
      <c r="H51" s="161">
        <v>0.6</v>
      </c>
      <c r="I51" s="160"/>
      <c r="J51" s="241">
        <f t="shared" si="2"/>
        <v>0.98899999999999999</v>
      </c>
      <c r="K51" s="408">
        <v>0.99</v>
      </c>
      <c r="L51" s="155"/>
      <c r="M51" s="156" t="s">
        <v>227</v>
      </c>
      <c r="N51" s="156"/>
      <c r="O51" s="156" t="s">
        <v>227</v>
      </c>
      <c r="P51" s="156"/>
      <c r="Q51" s="157"/>
      <c r="R51" s="82"/>
    </row>
    <row r="52" spans="2:18" customFormat="1" ht="15">
      <c r="B52" s="82"/>
      <c r="C52" s="95"/>
      <c r="F52" s="95"/>
      <c r="G52" s="95"/>
      <c r="H52" s="95"/>
      <c r="I52" s="95"/>
      <c r="J52" s="243"/>
      <c r="K52" s="409"/>
      <c r="L52" s="90"/>
      <c r="M52" s="96"/>
      <c r="N52" s="96"/>
      <c r="O52" s="96"/>
      <c r="P52" s="96"/>
      <c r="Q52" s="86"/>
      <c r="R52" s="82"/>
    </row>
    <row r="53" spans="2:18" customFormat="1" ht="15">
      <c r="B53" s="151" t="s">
        <v>38</v>
      </c>
      <c r="C53" s="153"/>
      <c r="D53" s="153"/>
      <c r="E53" s="153"/>
      <c r="F53" s="154"/>
      <c r="G53" s="154" t="s">
        <v>93</v>
      </c>
      <c r="H53" s="154"/>
      <c r="I53" s="154"/>
      <c r="J53" s="240"/>
      <c r="K53" s="241" t="s">
        <v>94</v>
      </c>
      <c r="L53" s="155"/>
      <c r="M53" s="156" t="s">
        <v>226</v>
      </c>
      <c r="N53" s="156"/>
      <c r="O53" s="156" t="s">
        <v>226</v>
      </c>
      <c r="P53" s="156"/>
      <c r="Q53" s="157"/>
      <c r="R53" s="82"/>
    </row>
    <row r="54" spans="2:18" customFormat="1" ht="15">
      <c r="B54" s="151"/>
      <c r="C54" s="158">
        <v>1E-3</v>
      </c>
      <c r="D54" s="158">
        <v>-1.0000000000000001E-5</v>
      </c>
      <c r="E54" s="158"/>
      <c r="F54" s="159">
        <v>0</v>
      </c>
      <c r="G54" s="160">
        <v>0.59899999999999998</v>
      </c>
      <c r="H54" s="161">
        <v>0.6</v>
      </c>
      <c r="I54" s="160"/>
      <c r="J54" s="241">
        <f>K54-$C$44</f>
        <v>0.94899999999999995</v>
      </c>
      <c r="K54" s="408">
        <v>0.95</v>
      </c>
      <c r="L54" s="155"/>
      <c r="M54" s="156" t="s">
        <v>226</v>
      </c>
      <c r="N54" s="156"/>
      <c r="O54" s="156" t="s">
        <v>226</v>
      </c>
      <c r="P54" s="156"/>
      <c r="Q54" s="157"/>
      <c r="R54" s="82"/>
    </row>
    <row r="55" spans="2:18" customFormat="1" ht="15">
      <c r="B55" s="151"/>
      <c r="C55" s="158">
        <v>1E-3</v>
      </c>
      <c r="D55" s="158">
        <v>-1.0000000000000001E-5</v>
      </c>
      <c r="E55" s="158"/>
      <c r="F55" s="159">
        <v>0</v>
      </c>
      <c r="G55" s="160">
        <v>0.59899999999999998</v>
      </c>
      <c r="H55" s="161">
        <v>0.6</v>
      </c>
      <c r="I55" s="160"/>
      <c r="J55" s="241">
        <f>K55-$C$44</f>
        <v>0.94899999999999995</v>
      </c>
      <c r="K55" s="408">
        <v>0.95</v>
      </c>
      <c r="L55" s="155"/>
      <c r="M55" s="156" t="s">
        <v>226</v>
      </c>
      <c r="N55" s="156"/>
      <c r="O55" s="156" t="s">
        <v>226</v>
      </c>
      <c r="P55" s="156"/>
      <c r="Q55" s="157"/>
      <c r="R55" s="82"/>
    </row>
    <row r="56" spans="2:18" customFormat="1" ht="15">
      <c r="B56" s="151"/>
      <c r="C56" s="158">
        <v>1E-3</v>
      </c>
      <c r="D56" s="158">
        <v>-1.0000000000000001E-5</v>
      </c>
      <c r="E56" s="158"/>
      <c r="F56" s="159">
        <v>0</v>
      </c>
      <c r="G56" s="160">
        <v>0.59899999999999998</v>
      </c>
      <c r="H56" s="161">
        <v>0.6</v>
      </c>
      <c r="I56" s="160"/>
      <c r="J56" s="241">
        <f>K56-$C$44</f>
        <v>0.94899999999999995</v>
      </c>
      <c r="K56" s="408">
        <v>0.95</v>
      </c>
      <c r="L56" s="155"/>
      <c r="M56" s="156" t="s">
        <v>226</v>
      </c>
      <c r="N56" s="156"/>
      <c r="O56" s="156" t="s">
        <v>226</v>
      </c>
      <c r="P56" s="156"/>
      <c r="Q56" s="157"/>
      <c r="R56" s="82"/>
    </row>
    <row r="57" spans="2:18" customFormat="1" ht="15">
      <c r="B57" s="151"/>
      <c r="C57" s="158">
        <v>1E-3</v>
      </c>
      <c r="D57" s="158">
        <v>-1.0000000000000001E-5</v>
      </c>
      <c r="E57" s="158"/>
      <c r="F57" s="159">
        <v>0</v>
      </c>
      <c r="G57" s="160">
        <v>0.84899999999999998</v>
      </c>
      <c r="H57" s="161">
        <v>0.85</v>
      </c>
      <c r="I57" s="160"/>
      <c r="J57" s="241">
        <f>K57-$C$44</f>
        <v>0.98899999999999999</v>
      </c>
      <c r="K57" s="408">
        <v>0.99</v>
      </c>
      <c r="L57" s="155"/>
      <c r="M57" s="156" t="s">
        <v>226</v>
      </c>
      <c r="N57" s="156"/>
      <c r="O57" s="156" t="s">
        <v>226</v>
      </c>
      <c r="P57" s="156"/>
      <c r="Q57" s="157"/>
      <c r="R57" s="82"/>
    </row>
    <row r="58" spans="2:18" customFormat="1" ht="15">
      <c r="B58" s="151"/>
      <c r="C58" s="158">
        <v>1E-3</v>
      </c>
      <c r="D58" s="158">
        <v>-1.0000000000000001E-5</v>
      </c>
      <c r="E58" s="158"/>
      <c r="F58" s="159">
        <v>0</v>
      </c>
      <c r="G58" s="160">
        <v>0.94899999999999995</v>
      </c>
      <c r="H58" s="161">
        <v>0.95</v>
      </c>
      <c r="I58" s="160"/>
      <c r="J58" s="241">
        <f>K58-$C$44</f>
        <v>0.98899999999999999</v>
      </c>
      <c r="K58" s="408">
        <v>0.99</v>
      </c>
      <c r="L58" s="155"/>
      <c r="M58" s="156" t="s">
        <v>226</v>
      </c>
      <c r="N58" s="156"/>
      <c r="O58" s="156" t="s">
        <v>226</v>
      </c>
      <c r="P58" s="156"/>
      <c r="Q58" s="157"/>
      <c r="R58" s="82"/>
    </row>
    <row r="59" spans="2:18" customFormat="1" ht="15">
      <c r="B59" s="151"/>
      <c r="C59" s="152"/>
      <c r="D59" s="158"/>
      <c r="E59" s="158"/>
      <c r="F59" s="159"/>
      <c r="G59" s="160"/>
      <c r="H59" s="161"/>
      <c r="I59" s="160"/>
      <c r="J59" s="241"/>
      <c r="K59" s="242"/>
      <c r="L59" s="155"/>
      <c r="M59" s="156"/>
      <c r="N59" s="156"/>
      <c r="O59" s="156"/>
      <c r="P59" s="156"/>
      <c r="Q59" s="157"/>
      <c r="R59" s="82"/>
    </row>
    <row r="60" spans="2:18" customFormat="1" ht="15">
      <c r="B60" s="151"/>
      <c r="C60" s="152"/>
      <c r="D60" s="158"/>
      <c r="E60" s="158"/>
      <c r="F60" s="159"/>
      <c r="G60" s="160"/>
      <c r="H60" s="161"/>
      <c r="I60" s="160"/>
      <c r="J60" s="241"/>
      <c r="K60" s="242"/>
      <c r="L60" s="155"/>
      <c r="M60" s="156"/>
      <c r="N60" s="156"/>
      <c r="O60" s="156"/>
      <c r="P60" s="156"/>
      <c r="Q60" s="157"/>
      <c r="R60" s="82"/>
    </row>
    <row r="61" spans="2:18" customFormat="1" ht="15">
      <c r="B61" s="151"/>
      <c r="C61" s="152"/>
      <c r="D61" s="158"/>
      <c r="E61" s="158"/>
      <c r="F61" s="159"/>
      <c r="G61" s="160"/>
      <c r="H61" s="161"/>
      <c r="I61" s="160"/>
      <c r="J61" s="241"/>
      <c r="K61" s="242"/>
      <c r="L61" s="155"/>
      <c r="M61" s="156"/>
      <c r="N61" s="156"/>
      <c r="O61" s="156"/>
      <c r="P61" s="156"/>
      <c r="Q61" s="157"/>
      <c r="R61" s="82"/>
    </row>
  </sheetData>
  <customSheetViews>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1"/>
    </customSheetView>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2"/>
    </customSheetView>
  </customSheetViews>
  <mergeCells count="4">
    <mergeCell ref="D13:D14"/>
    <mergeCell ref="B13:B14"/>
    <mergeCell ref="C13:C14"/>
    <mergeCell ref="E13:E14"/>
  </mergeCells>
  <phoneticPr fontId="41" type="noConversion"/>
  <conditionalFormatting sqref="BI7">
    <cfRule type="expression" dxfId="43" priority="2160">
      <formula>$BI7="EZ"</formula>
    </cfRule>
    <cfRule type="expression" dxfId="42" priority="2161">
      <formula>$BI7="nicht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dimension ref="A1:P80"/>
  <sheetViews>
    <sheetView showGridLines="0" zoomScaleNormal="100" workbookViewId="0">
      <selection activeCell="A72" sqref="A72"/>
    </sheetView>
  </sheetViews>
  <sheetFormatPr defaultColWidth="11.42578125" defaultRowHeight="15"/>
  <cols>
    <col min="1" max="1" width="15" customWidth="1"/>
    <col min="2" max="2" width="11.5703125" customWidth="1"/>
    <col min="3" max="3" width="4.140625" customWidth="1"/>
    <col min="4" max="4" width="24.140625" customWidth="1"/>
    <col min="5" max="5" width="11.42578125" customWidth="1"/>
    <col min="6" max="6" width="9" customWidth="1"/>
    <col min="7" max="7" width="10.28515625" customWidth="1"/>
    <col min="8" max="8" width="21.5703125" customWidth="1"/>
    <col min="9" max="9" width="79.42578125" style="254" customWidth="1"/>
    <col min="10" max="10" width="5.85546875" style="254" customWidth="1"/>
    <col min="11" max="11" width="30.5703125" customWidth="1"/>
    <col min="12" max="12" width="14.7109375" style="65" customWidth="1"/>
    <col min="13" max="13" width="9" style="65" customWidth="1"/>
    <col min="14" max="14" width="22.42578125" style="65" customWidth="1"/>
    <col min="15" max="15" width="35.28515625" style="171" customWidth="1"/>
    <col min="16" max="16" width="70" style="171" customWidth="1"/>
  </cols>
  <sheetData>
    <row r="1" spans="1:16" ht="32.25" customHeight="1" thickBot="1">
      <c r="L1" s="255" t="s">
        <v>103</v>
      </c>
      <c r="M1" s="260" t="s">
        <v>278</v>
      </c>
      <c r="N1" s="293" t="s">
        <v>267</v>
      </c>
      <c r="O1" s="226" t="s">
        <v>39</v>
      </c>
      <c r="P1" s="255" t="s">
        <v>2</v>
      </c>
    </row>
    <row r="2" spans="1:16" s="49" customFormat="1" ht="24" customHeight="1">
      <c r="A2" s="269" t="str">
        <f>IF(Berechnung2!$B$26&gt;6,IF(Berechnung2!$B$26=7,"EZ",IF(Berechnung2!$B$26&gt;7,"relevant","?")),"nicht relevant")</f>
        <v>nicht relevant</v>
      </c>
      <c r="B2" s="270" t="str">
        <f>CONCATENATE("2019;"," ")</f>
        <v xml:space="preserve">2019; </v>
      </c>
      <c r="C2" s="267"/>
      <c r="D2" s="281" t="s">
        <v>76</v>
      </c>
      <c r="E2" s="262" t="str">
        <f>IF(H2="","","2019")</f>
        <v/>
      </c>
      <c r="F2" s="247" t="str">
        <f t="shared" ref="F2:F7" si="0">IF(H2="","","a")</f>
        <v/>
      </c>
      <c r="G2" s="247" t="str">
        <f t="shared" ref="G2:G7" si="1">IF(H2="","",1)</f>
        <v/>
      </c>
      <c r="H2" s="252" t="str">
        <f>IF(A2="relevant",IF(COUNTIF(Matrix!D19:Y19,"")&gt;2,Berechnung2!$M$33,""),"")</f>
        <v/>
      </c>
      <c r="I2" s="284" t="str">
        <f>IF(H2="","",VLOOKUP(F2,Berechnung2!$I$15:$J$23,2,FALSE))</f>
        <v/>
      </c>
      <c r="J2" s="298" t="str">
        <f>IF(H2&lt;&gt;"",1,"")</f>
        <v/>
      </c>
      <c r="L2" s="294" t="str">
        <f t="array" aca="1" ref="L2" ca="1">IF(ROW()-ROW($F$2:$F$52)+1&gt;ROWS($E$2:$E$52)-COUNTBLANK($E$2:$E$52),"",INDIRECT(ADDRESS(SMALL((IF($E$2:$E$52&lt;&gt;"",ROW($E$2:$E$52),ROW()+ROWS($E$2:$E$52))),ROW()-ROW($F$2:$F$52)+1),COLUMN($E$2:$E$52),4)))</f>
        <v/>
      </c>
      <c r="M2" s="294" t="str">
        <f t="array" aca="1" ref="M2" ca="1">IF(ROW()-ROW($G$2:$G$52)+1&gt;ROWS($F$2:$F$52)-COUNTBLANK($F$2:$F$52),"",INDIRECT(ADDRESS(SMALL((IF($F$2:$F$52&lt;&gt;"",ROW($F$2:$F$52),ROW()+ROWS($F$2:$F$52))),ROW()-ROW($G$2:$G$52)+1),COLUMN($F$2:$F$52),4)))</f>
        <v/>
      </c>
      <c r="N2" s="294" t="str">
        <f t="array" aca="1" ref="N2" ca="1">IF(ROW()-ROW($H$2:$H$52)+1&gt;ROWS($G$2:$G$52)-COUNTBLANK($G$2:$G$52),"",INDIRECT(ADDRESS(SMALL((IF($G$2:$G$52&lt;&gt;"",ROW($G$2:$G$52),ROW()+ROWS($G$2:$G$52))),ROW()-ROW($H$2:$H$52)+1),COLUMN($G$2:$G$52),4)))</f>
        <v/>
      </c>
      <c r="O2" s="295" t="str">
        <f t="array" aca="1" ref="O2" ca="1">IF(ROW()-ROW($I$2:$I$52)+1&gt;ROWS($H$2:$H$52)-COUNTBLANK($H$2:$H$52),"",INDIRECT(ADDRESS(SMALL((IF($H$2:$H$52&lt;&gt;"",ROW($H$2:$H$52),ROW()+ROWS($H$2:$H$52))),ROW()-ROW($I$2:$I$52)+1),COLUMN($H$2:$H$52),4)))</f>
        <v/>
      </c>
      <c r="P2" s="296" t="str">
        <f t="array" aca="1" ref="P2" ca="1">IF(ROW()-ROW($J$2:$J$52)+1&gt;ROWS($I$2:$I$52)-COUNTBLANK($I$2:$I$52),"",INDIRECT(ADDRESS(SMALL((IF($I$2:$I$52&lt;&gt;"",ROW($I$2:$I$52),ROW()+ROWS($I$2:$I$52))),ROW()-ROW($J$2:$J$52)+1),COLUMN($I$2:$I$52),4)))</f>
        <v/>
      </c>
    </row>
    <row r="3" spans="1:16" s="49" customFormat="1" ht="56.25" customHeight="1">
      <c r="A3" s="271" t="str">
        <f>IF(Berechnung2!$B$26&gt;5,IF(Berechnung2!$B$26=6,"EZ",IF(Berechnung2!$B$26&gt;6,"relevant","?")),"nicht relevant")</f>
        <v>nicht relevant</v>
      </c>
      <c r="B3" s="272" t="str">
        <f>CONCATENATE("2020;"," ")</f>
        <v xml:space="preserve">2020; </v>
      </c>
      <c r="C3" s="267"/>
      <c r="D3" s="994" t="s">
        <v>259</v>
      </c>
      <c r="E3" s="263" t="str">
        <f>IF(H3="","","2020")</f>
        <v/>
      </c>
      <c r="F3" s="104" t="str">
        <f t="shared" si="0"/>
        <v/>
      </c>
      <c r="G3" s="104" t="str">
        <f t="shared" si="1"/>
        <v/>
      </c>
      <c r="H3" s="37" t="str">
        <f>IF(A3="relevant",IF(COUNTIF(Matrix!D20:Y20,"")&gt;2,Berechnung2!$M$33,""),"")</f>
        <v/>
      </c>
      <c r="I3" s="285" t="str">
        <f t="array" ref="I3">IF(H3="","",VLOOKUP(F3,Berechnung2!$I$15:$J$23,2,FALSE))</f>
        <v/>
      </c>
      <c r="J3" s="299" t="str">
        <f t="shared" ref="J3:J50" si="2">IF(H3&lt;&gt;"",1,"")</f>
        <v/>
      </c>
      <c r="L3" s="294" t="str">
        <f t="array" aca="1" ref="L3" ca="1">IF(ROW()-ROW($F$2:$F$52)+1&gt;ROWS($E$2:$E$52)-COUNTBLANK($E$2:$E$52),"",INDIRECT(ADDRESS(SMALL((IF($E$2:$E$52&lt;&gt;"",ROW($E$2:$E$52),ROW()+ROWS($E$2:$E$52))),ROW()-ROW($F$2:$F$52)+1),COLUMN($E$2:$E$52),4)))</f>
        <v/>
      </c>
      <c r="M3" s="294" t="str">
        <f t="array" aca="1" ref="M3" ca="1">IF(ROW()-ROW($G$2:$G$52)+1&gt;ROWS($F$2:$F$52)-COUNTBLANK($F$2:$F$52),"",INDIRECT(ADDRESS(SMALL((IF($F$2:$F$52&lt;&gt;"",ROW($F$2:$F$52),ROW()+ROWS($F$2:$F$52))),ROW()-ROW($G$2:$G$52)+1),COLUMN($F$2:$F$52),4)))</f>
        <v/>
      </c>
      <c r="N3" s="294" t="str">
        <f t="array" aca="1" ref="N3" ca="1">IF(ROW()-ROW($H$2:$H$52)+1&gt;ROWS($G$2:$G$52)-COUNTBLANK($G$2:$G$52),"",INDIRECT(ADDRESS(SMALL((IF($G$2:$G$52&lt;&gt;"",ROW($G$2:$G$52),ROW()+ROWS($G$2:$G$52))),ROW()-ROW($H$2:$H$52)+1),COLUMN($G$2:$G$52),4)))</f>
        <v/>
      </c>
      <c r="O3" s="295" t="str">
        <f t="array" aca="1" ref="O3" ca="1">IF(ROW()-ROW($I$2:$I$52)+1&gt;ROWS($H$2:$H$52)-COUNTBLANK($H$2:$H$52),"",INDIRECT(ADDRESS(SMALL((IF($H$2:$H$52&lt;&gt;"",ROW($H$2:$H$52),ROW()+ROWS($H$2:$H$52))),ROW()-ROW($I$2:$I$52)+1),COLUMN($H$2:$H$52),4)))</f>
        <v/>
      </c>
      <c r="P3" s="296" t="str">
        <f t="array" aca="1" ref="P3" ca="1">IF(ROW()-ROW($J$2:$J$52)+1&gt;ROWS($I$2:$I$52)-COUNTBLANK($I$2:$I$52),"",INDIRECT(ADDRESS(SMALL((IF($I$2:$I$52&lt;&gt;"",ROW($I$2:$I$52),ROW()+ROWS($I$2:$I$52))),ROW()-ROW($J$2:$J$52)+1),COLUMN($I$2:$I$52),4)))</f>
        <v/>
      </c>
    </row>
    <row r="4" spans="1:16" s="49" customFormat="1">
      <c r="A4" s="271" t="str">
        <f>IF(Berechnung2!$B$26&gt;4,IF(Berechnung2!$B$26=5,"EZ",IF(Berechnung2!$B$26&gt;5,"relevant","?")),"nicht relevant")</f>
        <v>nicht relevant</v>
      </c>
      <c r="B4" s="272" t="str">
        <f>CONCATENATE("2021;"," ")</f>
        <v xml:space="preserve">2021; </v>
      </c>
      <c r="C4" s="267"/>
      <c r="D4" s="994"/>
      <c r="E4" s="263" t="str">
        <f>IF(H4="","","2021")</f>
        <v/>
      </c>
      <c r="F4" s="104" t="str">
        <f t="shared" si="0"/>
        <v/>
      </c>
      <c r="G4" s="104" t="str">
        <f t="shared" si="1"/>
        <v/>
      </c>
      <c r="H4" s="37" t="str">
        <f>IF(A4="relevant",IF(COUNTIF(Matrix!D21:Y21,"")&gt;2,Berechnung2!$M$33,""),"")</f>
        <v/>
      </c>
      <c r="I4" s="285" t="str">
        <f t="array" ref="I4">IF(H4="","",VLOOKUP(F4,Berechnung2!$I$15:$J$23,2,FALSE))</f>
        <v/>
      </c>
      <c r="J4" s="299" t="str">
        <f t="shared" si="2"/>
        <v/>
      </c>
      <c r="L4" s="294" t="str">
        <f t="array" aca="1" ref="L4" ca="1">IF(ROW()-ROW($F$2:$F$52)+1&gt;ROWS($E$2:$E$52)-COUNTBLANK($E$2:$E$52),"",INDIRECT(ADDRESS(SMALL((IF($E$2:$E$52&lt;&gt;"",ROW($E$2:$E$52),ROW()+ROWS($E$2:$E$52))),ROW()-ROW($F$2:$F$52)+1),COLUMN($E$2:$E$52),4)))</f>
        <v/>
      </c>
      <c r="M4" s="294" t="str">
        <f t="array" aca="1" ref="M4" ca="1">IF(ROW()-ROW($G$2:$G$52)+1&gt;ROWS($F$2:$F$52)-COUNTBLANK($F$2:$F$52),"",INDIRECT(ADDRESS(SMALL((IF($F$2:$F$52&lt;&gt;"",ROW($F$2:$F$52),ROW()+ROWS($F$2:$F$52))),ROW()-ROW($G$2:$G$52)+1),COLUMN($F$2:$F$52),4)))</f>
        <v/>
      </c>
      <c r="N4" s="294" t="str">
        <f t="array" aca="1" ref="N4" ca="1">IF(ROW()-ROW($H$2:$H$52)+1&gt;ROWS($G$2:$G$52)-COUNTBLANK($G$2:$G$52),"",INDIRECT(ADDRESS(SMALL((IF($G$2:$G$52&lt;&gt;"",ROW($G$2:$G$52),ROW()+ROWS($G$2:$G$52))),ROW()-ROW($H$2:$H$52)+1),COLUMN($G$2:$G$52),4)))</f>
        <v/>
      </c>
      <c r="O4" s="295" t="str">
        <f t="array" aca="1" ref="O4" ca="1">IF(ROW()-ROW($I$2:$I$52)+1&gt;ROWS($H$2:$H$52)-COUNTBLANK($H$2:$H$52),"",INDIRECT(ADDRESS(SMALL((IF($H$2:$H$52&lt;&gt;"",ROW($H$2:$H$52),ROW()+ROWS($H$2:$H$52))),ROW()-ROW($I$2:$I$52)+1),COLUMN($H$2:$H$52),4)))</f>
        <v/>
      </c>
      <c r="P4" s="296" t="str">
        <f t="array" aca="1" ref="P4" ca="1">IF(ROW()-ROW($J$2:$J$52)+1&gt;ROWS($I$2:$I$52)-COUNTBLANK($I$2:$I$52),"",INDIRECT(ADDRESS(SMALL((IF($I$2:$I$52&lt;&gt;"",ROW($I$2:$I$52),ROW()+ROWS($I$2:$I$52))),ROW()-ROW($J$2:$J$52)+1),COLUMN($I$2:$I$52),4)))</f>
        <v/>
      </c>
    </row>
    <row r="5" spans="1:16" s="49" customFormat="1" ht="65.25" customHeight="1">
      <c r="A5" s="271" t="str">
        <f>IF(Berechnung2!$B$26&gt;3,IF(Berechnung2!$B$26=4,"EZ",IF(Berechnung2!$B$26&gt;4,"relevant","?")),"nicht relevant")</f>
        <v>nicht relevant</v>
      </c>
      <c r="B5" s="272" t="str">
        <f>CONCATENATE("2022;"," ")</f>
        <v xml:space="preserve">2022; </v>
      </c>
      <c r="C5" s="267"/>
      <c r="D5" s="994"/>
      <c r="E5" s="263" t="str">
        <f>IF(H5="","","2022")</f>
        <v/>
      </c>
      <c r="F5" s="104" t="str">
        <f t="shared" si="0"/>
        <v/>
      </c>
      <c r="G5" s="104" t="str">
        <f t="shared" si="1"/>
        <v/>
      </c>
      <c r="H5" s="37" t="str">
        <f>IF(A5="relevant",IF(COUNTIF(Matrix!D22:Y22,"")&gt;2,Berechnung2!$M$33,""),"")</f>
        <v/>
      </c>
      <c r="I5" s="285" t="str">
        <f t="array" ref="I5">IF(H5="","",VLOOKUP(F5,Berechnung2!$I$15:$J$23,2,FALSE))</f>
        <v/>
      </c>
      <c r="J5" s="299" t="str">
        <f t="shared" si="2"/>
        <v/>
      </c>
      <c r="L5" s="294" t="str">
        <f t="array" aca="1" ref="L5" ca="1">IF(ROW()-ROW($F$2:$F$52)+1&gt;ROWS($E$2:$E$52)-COUNTBLANK($E$2:$E$52),"",INDIRECT(ADDRESS(SMALL((IF($E$2:$E$52&lt;&gt;"",ROW($E$2:$E$52),ROW()+ROWS($E$2:$E$52))),ROW()-ROW($F$2:$F$52)+1),COLUMN($E$2:$E$52),4)))</f>
        <v/>
      </c>
      <c r="M5" s="294" t="str">
        <f t="array" aca="1" ref="M5" ca="1">IF(ROW()-ROW($G$2:$G$52)+1&gt;ROWS($F$2:$F$52)-COUNTBLANK($F$2:$F$52),"",INDIRECT(ADDRESS(SMALL((IF($F$2:$F$52&lt;&gt;"",ROW($F$2:$F$52),ROW()+ROWS($F$2:$F$52))),ROW()-ROW($G$2:$G$52)+1),COLUMN($F$2:$F$52),4)))</f>
        <v/>
      </c>
      <c r="N5" s="294" t="str">
        <f t="array" aca="1" ref="N5" ca="1">IF(ROW()-ROW($H$2:$H$52)+1&gt;ROWS($G$2:$G$52)-COUNTBLANK($G$2:$G$52),"",INDIRECT(ADDRESS(SMALL((IF($G$2:$G$52&lt;&gt;"",ROW($G$2:$G$52),ROW()+ROWS($G$2:$G$52))),ROW()-ROW($H$2:$H$52)+1),COLUMN($G$2:$G$52),4)))</f>
        <v/>
      </c>
      <c r="O5" s="295" t="str">
        <f t="array" aca="1" ref="O5" ca="1">IF(ROW()-ROW($I$2:$I$52)+1&gt;ROWS($H$2:$H$52)-COUNTBLANK($H$2:$H$52),"",INDIRECT(ADDRESS(SMALL((IF($H$2:$H$52&lt;&gt;"",ROW($H$2:$H$52),ROW()+ROWS($H$2:$H$52))),ROW()-ROW($I$2:$I$52)+1),COLUMN($H$2:$H$52),4)))</f>
        <v/>
      </c>
      <c r="P5" s="296" t="str">
        <f t="array" aca="1" ref="P5" ca="1">IF(ROW()-ROW($J$2:$J$52)+1&gt;ROWS($I$2:$I$52)-COUNTBLANK($I$2:$I$52),"",INDIRECT(ADDRESS(SMALL((IF($I$2:$I$52&lt;&gt;"",ROW($I$2:$I$52),ROW()+ROWS($I$2:$I$52))),ROW()-ROW($J$2:$J$52)+1),COLUMN($I$2:$I$52),4)))</f>
        <v/>
      </c>
    </row>
    <row r="6" spans="1:16" s="49" customFormat="1" ht="42" customHeight="1">
      <c r="A6" s="271" t="str">
        <f>IF(Berechnung2!$B$26&gt;2,IF(Berechnung2!$B$26=3,"EZ",IF(Berechnung2!$B$26&gt;3,"relevant","?")),"nicht relevant")</f>
        <v>nicht relevant</v>
      </c>
      <c r="B6" s="272" t="str">
        <f>CONCATENATE("2023;"," ")</f>
        <v xml:space="preserve">2023; </v>
      </c>
      <c r="C6" s="267"/>
      <c r="D6" s="994"/>
      <c r="E6" s="263" t="str">
        <f>IF(H6="","","2023")</f>
        <v/>
      </c>
      <c r="F6" s="104" t="str">
        <f t="shared" si="0"/>
        <v/>
      </c>
      <c r="G6" s="104" t="str">
        <f t="shared" si="1"/>
        <v/>
      </c>
      <c r="H6" s="37" t="str">
        <f>IF(A6="relevant",IF(COUNTIF(Matrix!D23:Y23,"")&gt;2,Berechnung2!$M$33,""),"")</f>
        <v/>
      </c>
      <c r="I6" s="285" t="str">
        <f t="array" ref="I6">IF(H6="","",VLOOKUP(F6,Berechnung2!$I$15:$J$23,2,FALSE))</f>
        <v/>
      </c>
      <c r="J6" s="299" t="str">
        <f t="shared" si="2"/>
        <v/>
      </c>
      <c r="L6" s="294" t="str">
        <f t="array" aca="1" ref="L6" ca="1">IF(ROW()-ROW($F$2:$F$52)+1&gt;ROWS($E$2:$E$52)-COUNTBLANK($E$2:$E$52),"",INDIRECT(ADDRESS(SMALL((IF($E$2:$E$52&lt;&gt;"",ROW($E$2:$E$52),ROW()+ROWS($E$2:$E$52))),ROW()-ROW($F$2:$F$52)+1),COLUMN($E$2:$E$52),4)))</f>
        <v/>
      </c>
      <c r="M6" s="294" t="str">
        <f t="array" aca="1" ref="M6" ca="1">IF(ROW()-ROW($G$2:$G$52)+1&gt;ROWS($F$2:$F$52)-COUNTBLANK($F$2:$F$52),"",INDIRECT(ADDRESS(SMALL((IF($F$2:$F$52&lt;&gt;"",ROW($F$2:$F$52),ROW()+ROWS($F$2:$F$52))),ROW()-ROW($G$2:$G$52)+1),COLUMN($F$2:$F$52),4)))</f>
        <v/>
      </c>
      <c r="N6" s="294" t="str">
        <f t="array" aca="1" ref="N6" ca="1">IF(ROW()-ROW($H$2:$H$52)+1&gt;ROWS($G$2:$G$52)-COUNTBLANK($G$2:$G$52),"",INDIRECT(ADDRESS(SMALL((IF($G$2:$G$52&lt;&gt;"",ROW($G$2:$G$52),ROW()+ROWS($G$2:$G$52))),ROW()-ROW($H$2:$H$52)+1),COLUMN($G$2:$G$52),4)))</f>
        <v/>
      </c>
      <c r="O6" s="295" t="str">
        <f t="array" aca="1" ref="O6" ca="1">IF(ROW()-ROW($I$2:$I$52)+1&gt;ROWS($H$2:$H$52)-COUNTBLANK($H$2:$H$52),"",INDIRECT(ADDRESS(SMALL((IF($H$2:$H$52&lt;&gt;"",ROW($H$2:$H$52),ROW()+ROWS($H$2:$H$52))),ROW()-ROW($I$2:$I$52)+1),COLUMN($H$2:$H$52),4)))</f>
        <v/>
      </c>
      <c r="P6" s="296" t="str">
        <f t="array" aca="1" ref="P6" ca="1">IF(ROW()-ROW($J$2:$J$52)+1&gt;ROWS($I$2:$I$52)-COUNTBLANK($I$2:$I$52),"",INDIRECT(ADDRESS(SMALL((IF($I$2:$I$52&lt;&gt;"",ROW($I$2:$I$52),ROW()+ROWS($I$2:$I$52))),ROW()-ROW($J$2:$J$52)+1),COLUMN($I$2:$I$52),4)))</f>
        <v/>
      </c>
    </row>
    <row r="7" spans="1:16" s="49" customFormat="1" ht="49.5" customHeight="1">
      <c r="A7" s="451" t="str">
        <f>IF(Berechnung2!$B$26&gt;1,IF(Berechnung2!$B$26=2,"EZ",IF(Berechnung2!$B$26&gt;2,"relevant","?")),"nicht relevant")</f>
        <v>nicht relevant</v>
      </c>
      <c r="B7" s="452" t="str">
        <f>CONCATENATE("2024;"," ")</f>
        <v xml:space="preserve">2024; </v>
      </c>
      <c r="C7" s="267"/>
      <c r="D7" s="282" t="s">
        <v>268</v>
      </c>
      <c r="E7" s="271" t="str">
        <f>IF(H7="","","2024")</f>
        <v/>
      </c>
      <c r="F7" s="104" t="str">
        <f t="shared" si="0"/>
        <v/>
      </c>
      <c r="G7" s="104" t="str">
        <f t="shared" si="1"/>
        <v/>
      </c>
      <c r="H7" s="37" t="str">
        <f>IF(A7="relevant",IF(COUNTIF(Matrix!D24:R24,"")&gt;0,Berechnung2!$M$33,""),"")</f>
        <v/>
      </c>
      <c r="I7" s="285" t="str">
        <f t="array" ref="I7">IF(H7="","",VLOOKUP(F7,Berechnung2!$I$15:$J$23,2,FALSE))</f>
        <v/>
      </c>
      <c r="J7" s="299" t="str">
        <f t="shared" si="2"/>
        <v/>
      </c>
      <c r="L7" s="294" t="str">
        <f t="array" aca="1" ref="L7" ca="1">IF(ROW()-ROW($F$2:$F$52)+1&gt;ROWS($E$2:$E$52)-COUNTBLANK($E$2:$E$52),"",INDIRECT(ADDRESS(SMALL((IF($E$2:$E$52&lt;&gt;"",ROW($E$2:$E$52),ROW()+ROWS($E$2:$E$52))),ROW()-ROW($F$2:$F$52)+1),COLUMN($E$2:$E$52),4)))</f>
        <v/>
      </c>
      <c r="M7" s="294" t="str">
        <f t="array" aca="1" ref="M7" ca="1">IF(ROW()-ROW($G$2:$G$52)+1&gt;ROWS($F$2:$F$52)-COUNTBLANK($F$2:$F$52),"",INDIRECT(ADDRESS(SMALL((IF($F$2:$F$52&lt;&gt;"",ROW($F$2:$F$52),ROW()+ROWS($F$2:$F$52))),ROW()-ROW($G$2:$G$52)+1),COLUMN($F$2:$F$52),4)))</f>
        <v/>
      </c>
      <c r="N7" s="294" t="str">
        <f t="array" aca="1" ref="N7" ca="1">IF(ROW()-ROW($H$2:$H$52)+1&gt;ROWS($G$2:$G$52)-COUNTBLANK($G$2:$G$52),"",INDIRECT(ADDRESS(SMALL((IF($G$2:$G$52&lt;&gt;"",ROW($G$2:$G$52),ROW()+ROWS($G$2:$G$52))),ROW()-ROW($H$2:$H$52)+1),COLUMN($G$2:$G$52),4)))</f>
        <v/>
      </c>
      <c r="O7" s="295" t="str">
        <f t="array" aca="1" ref="O7" ca="1">IF(ROW()-ROW($I$2:$I$52)+1&gt;ROWS($H$2:$H$52)-COUNTBLANK($H$2:$H$52),"",INDIRECT(ADDRESS(SMALL((IF($H$2:$H$52&lt;&gt;"",ROW($H$2:$H$52),ROW()+ROWS($H$2:$H$52))),ROW()-ROW($I$2:$I$52)+1),COLUMN($H$2:$H$52),4)))</f>
        <v/>
      </c>
      <c r="P7" s="296" t="str">
        <f t="array" aca="1" ref="P7" ca="1">IF(ROW()-ROW($J$2:$J$52)+1&gt;ROWS($I$2:$I$52)-COUNTBLANK($I$2:$I$52),"",INDIRECT(ADDRESS(SMALL((IF($I$2:$I$52&lt;&gt;"",ROW($I$2:$I$52),ROW()+ROWS($I$2:$I$52))),ROW()-ROW($J$2:$J$52)+1),COLUMN($I$2:$I$52),4)))</f>
        <v/>
      </c>
    </row>
    <row r="8" spans="1:16" s="49" customFormat="1" ht="49.5" customHeight="1" thickBot="1">
      <c r="A8" s="273" t="str">
        <f>IF(Berechnung2!$B$26&gt;0,IF(Berechnung2!$B$26=1,"EZ",IF(Berechnung2!$B$26&gt;1,"relevant","?")),"nicht relevant")</f>
        <v>nicht relevant</v>
      </c>
      <c r="B8" s="274" t="str">
        <f>CONCATENATE("2025;"," ")</f>
        <v xml:space="preserve">2025; </v>
      </c>
      <c r="C8" s="267"/>
      <c r="D8" s="282"/>
      <c r="E8" s="271" t="str">
        <f>IF(H8="","","2025")</f>
        <v/>
      </c>
      <c r="F8" s="104" t="str">
        <f t="shared" ref="F8" si="3">IF(H8="","","a")</f>
        <v/>
      </c>
      <c r="G8" s="104" t="str">
        <f t="shared" ref="G8" si="4">IF(H8="","",1)</f>
        <v/>
      </c>
      <c r="H8" s="37" t="str">
        <f>IF(A8="relevant",IF(COUNTIF(Matrix!D25:R25,"")&gt;0,Berechnung2!$M$33,""),"")</f>
        <v/>
      </c>
      <c r="I8" s="285" t="str">
        <f t="array" ref="I8">IF(H8="","",VLOOKUP(F8,Berechnung2!$I$15:$J$23,2,FALSE))</f>
        <v/>
      </c>
      <c r="J8" s="299" t="str">
        <f t="shared" ref="J8" si="5">IF(H8&lt;&gt;"",1,"")</f>
        <v/>
      </c>
      <c r="L8" s="294" t="str">
        <f t="array" aca="1" ref="L8" ca="1">IF(ROW()-ROW($F$2:$F$52)+1&gt;ROWS($E$2:$E$52)-COUNTBLANK($E$2:$E$52),"",INDIRECT(ADDRESS(SMALL((IF($E$2:$E$52&lt;&gt;"",ROW($E$2:$E$52),ROW()+ROWS($E$2:$E$52))),ROW()-ROW($F$2:$F$52)+1),COLUMN($E$2:$E$52),4)))</f>
        <v/>
      </c>
      <c r="M8" s="294" t="str">
        <f t="array" aca="1" ref="M8" ca="1">IF(ROW()-ROW($G$2:$G$52)+1&gt;ROWS($F$2:$F$52)-COUNTBLANK($F$2:$F$52),"",INDIRECT(ADDRESS(SMALL((IF($F$2:$F$52&lt;&gt;"",ROW($F$2:$F$52),ROW()+ROWS($F$2:$F$52))),ROW()-ROW($G$2:$G$52)+1),COLUMN($F$2:$F$52),4)))</f>
        <v/>
      </c>
      <c r="N8" s="294" t="str">
        <f t="array" aca="1" ref="N8" ca="1">IF(ROW()-ROW($H$2:$H$52)+1&gt;ROWS($G$2:$G$52)-COUNTBLANK($G$2:$G$52),"",INDIRECT(ADDRESS(SMALL((IF($G$2:$G$52&lt;&gt;"",ROW($G$2:$G$52),ROW()+ROWS($G$2:$G$52))),ROW()-ROW($H$2:$H$52)+1),COLUMN($G$2:$G$52),4)))</f>
        <v/>
      </c>
      <c r="O8" s="295" t="str">
        <f t="array" aca="1" ref="O8" ca="1">IF(ROW()-ROW($I$2:$I$52)+1&gt;ROWS($H$2:$H$52)-COUNTBLANK($H$2:$H$52),"",INDIRECT(ADDRESS(SMALL((IF($H$2:$H$52&lt;&gt;"",ROW($H$2:$H$52),ROW()+ROWS($H$2:$H$52))),ROW()-ROW($I$2:$I$52)+1),COLUMN($H$2:$H$52),4)))</f>
        <v/>
      </c>
      <c r="P8" s="296" t="str">
        <f t="array" aca="1" ref="P8" ca="1">IF(ROW()-ROW($J$2:$J$52)+1&gt;ROWS($I$2:$I$52)-COUNTBLANK($I$2:$I$52),"",INDIRECT(ADDRESS(SMALL((IF($I$2:$I$52&lt;&gt;"",ROW($I$2:$I$52),ROW()+ROWS($I$2:$I$52))),ROW()-ROW($J$2:$J$52)+1),COLUMN($I$2:$I$52),4)))</f>
        <v/>
      </c>
    </row>
    <row r="9" spans="1:16" ht="54" customHeight="1">
      <c r="C9" s="261"/>
      <c r="D9" s="279" t="s">
        <v>54</v>
      </c>
      <c r="E9" s="262" t="str">
        <f>IF(H9="","","2019")</f>
        <v/>
      </c>
      <c r="F9" s="368" t="str">
        <f t="shared" ref="F9:F13" si="6">IF(H9="","","b")</f>
        <v/>
      </c>
      <c r="G9" s="247" t="str">
        <f t="shared" ref="G9:G13" si="7">IF(H9="","",6)</f>
        <v/>
      </c>
      <c r="H9" s="252" t="str">
        <f>IF(A2="relevant",IF(Matrix!D19="","",IF(ROUND(Matrix!D19,4)&lt;Berechnung2!H34,Berechnung2!M34,"")),"")</f>
        <v/>
      </c>
      <c r="I9" s="289" t="str">
        <f>IF(H9="","",VLOOKUP(F9,Berechnung2!$I$15:$J$23,2,FALSE))</f>
        <v/>
      </c>
      <c r="J9" s="298" t="str">
        <f t="shared" ref="J9:J13" si="8">IF(H9&lt;&gt;"",1,"")</f>
        <v/>
      </c>
      <c r="L9" s="294" t="str">
        <f t="array" aca="1" ref="L9" ca="1">IF(ROW()-ROW($F$2:$F$52)+1&gt;ROWS($E$2:$E$52)-COUNTBLANK($E$2:$E$52),"",INDIRECT(ADDRESS(SMALL((IF($E$2:$E$52&lt;&gt;"",ROW($E$2:$E$52),ROW()+ROWS($E$2:$E$52))),ROW()-ROW($F$2:$F$52)+1),COLUMN($E$2:$E$52),4)))</f>
        <v/>
      </c>
      <c r="M9" s="294" t="str">
        <f t="array" aca="1" ref="M9" ca="1">IF(ROW()-ROW($G$2:$G$52)+1&gt;ROWS($F$2:$F$52)-COUNTBLANK($F$2:$F$52),"",INDIRECT(ADDRESS(SMALL((IF($F$2:$F$52&lt;&gt;"",ROW($F$2:$F$52),ROW()+ROWS($F$2:$F$52))),ROW()-ROW($G$2:$G$52)+1),COLUMN($F$2:$F$52),4)))</f>
        <v/>
      </c>
      <c r="N9" s="294" t="str">
        <f t="array" aca="1" ref="N9" ca="1">IF(ROW()-ROW($H$2:$H$52)+1&gt;ROWS($G$2:$G$52)-COUNTBLANK($G$2:$G$52),"",INDIRECT(ADDRESS(SMALL((IF($G$2:$G$52&lt;&gt;"",ROW($G$2:$G$52),ROW()+ROWS($G$2:$G$52))),ROW()-ROW($H$2:$H$52)+1),COLUMN($G$2:$G$52),4)))</f>
        <v/>
      </c>
      <c r="O9" s="295" t="str">
        <f t="array" aca="1" ref="O9" ca="1">IF(ROW()-ROW($I$2:$I$52)+1&gt;ROWS($H$2:$H$52)-COUNTBLANK($H$2:$H$52),"",INDIRECT(ADDRESS(SMALL((IF($H$2:$H$52&lt;&gt;"",ROW($H$2:$H$52),ROW()+ROWS($H$2:$H$52))),ROW()-ROW($I$2:$I$52)+1),COLUMN($H$2:$H$52),4)))</f>
        <v/>
      </c>
      <c r="P9" s="296" t="str">
        <f t="array" aca="1" ref="P9" ca="1">IF(ROW()-ROW($J$2:$J$52)+1&gt;ROWS($I$2:$I$52)-COUNTBLANK($I$2:$I$52),"",INDIRECT(ADDRESS(SMALL((IF($I$2:$I$52&lt;&gt;"",ROW($I$2:$I$52),ROW()+ROWS($I$2:$I$52))),ROW()-ROW($J$2:$J$52)+1),COLUMN($I$2:$I$52),4)))</f>
        <v/>
      </c>
    </row>
    <row r="10" spans="1:16">
      <c r="A10" s="266"/>
      <c r="B10" s="261"/>
      <c r="C10" s="261"/>
      <c r="D10" s="993" t="s">
        <v>134</v>
      </c>
      <c r="E10" s="263" t="str">
        <f>IF(H10="","","2020")</f>
        <v/>
      </c>
      <c r="F10" s="104" t="str">
        <f t="shared" si="6"/>
        <v/>
      </c>
      <c r="G10" s="104" t="str">
        <f t="shared" si="7"/>
        <v/>
      </c>
      <c r="H10" s="37" t="str">
        <f>IF(A3="relevant",IF(Matrix!D20="","",IF(ROUND(Matrix!D20,4)&lt;Berechnung2!H34,Berechnung2!M34,"")),"")</f>
        <v/>
      </c>
      <c r="I10" s="290" t="str">
        <f>IF(H10="","",VLOOKUP(F10,Berechnung2!$I$15:$J$23,2,FALSE))</f>
        <v/>
      </c>
      <c r="J10" s="299" t="str">
        <f t="shared" si="8"/>
        <v/>
      </c>
      <c r="L10" s="294" t="str">
        <f t="array" aca="1" ref="L10" ca="1">IF(ROW()-ROW($F$2:$F$52)+1&gt;ROWS($E$2:$E$52)-COUNTBLANK($E$2:$E$52),"",INDIRECT(ADDRESS(SMALL((IF($E$2:$E$52&lt;&gt;"",ROW($E$2:$E$52),ROW()+ROWS($E$2:$E$52))),ROW()-ROW($F$2:$F$52)+1),COLUMN($E$2:$E$52),4)))</f>
        <v/>
      </c>
      <c r="M10" s="294" t="str">
        <f t="array" aca="1" ref="M10" ca="1">IF(ROW()-ROW($G$2:$G$52)+1&gt;ROWS($F$2:$F$52)-COUNTBLANK($F$2:$F$52),"",INDIRECT(ADDRESS(SMALL((IF($F$2:$F$52&lt;&gt;"",ROW($F$2:$F$52),ROW()+ROWS($F$2:$F$52))),ROW()-ROW($G$2:$G$52)+1),COLUMN($F$2:$F$52),4)))</f>
        <v/>
      </c>
      <c r="N10" s="294" t="str">
        <f t="array" aca="1" ref="N10" ca="1">IF(ROW()-ROW($H$2:$H$52)+1&gt;ROWS($G$2:$G$52)-COUNTBLANK($G$2:$G$52),"",INDIRECT(ADDRESS(SMALL((IF($G$2:$G$52&lt;&gt;"",ROW($G$2:$G$52),ROW()+ROWS($G$2:$G$52))),ROW()-ROW($H$2:$H$52)+1),COLUMN($G$2:$G$52),4)))</f>
        <v/>
      </c>
      <c r="O10" s="295" t="str">
        <f t="array" aca="1" ref="O10" ca="1">IF(ROW()-ROW($I$2:$I$52)+1&gt;ROWS($H$2:$H$52)-COUNTBLANK($H$2:$H$52),"",INDIRECT(ADDRESS(SMALL((IF($H$2:$H$52&lt;&gt;"",ROW($H$2:$H$52),ROW()+ROWS($H$2:$H$52))),ROW()-ROW($I$2:$I$52)+1),COLUMN($H$2:$H$52),4)))</f>
        <v/>
      </c>
      <c r="P10" s="296" t="str">
        <f t="array" aca="1" ref="P10" ca="1">IF(ROW()-ROW($J$2:$J$52)+1&gt;ROWS($I$2:$I$52)-COUNTBLANK($I$2:$I$52),"",INDIRECT(ADDRESS(SMALL((IF($I$2:$I$52&lt;&gt;"",ROW($I$2:$I$52),ROW()+ROWS($I$2:$I$52))),ROW()-ROW($J$2:$J$52)+1),COLUMN($I$2:$I$52),4)))</f>
        <v/>
      </c>
    </row>
    <row r="11" spans="1:16">
      <c r="A11" s="266"/>
      <c r="B11" s="261"/>
      <c r="C11" s="261"/>
      <c r="D11" s="993"/>
      <c r="E11" s="263" t="str">
        <f>IF(H11="","","2021")</f>
        <v/>
      </c>
      <c r="F11" s="104" t="str">
        <f t="shared" si="6"/>
        <v/>
      </c>
      <c r="G11" s="104" t="str">
        <f t="shared" si="7"/>
        <v/>
      </c>
      <c r="H11" s="37" t="str">
        <f>IF(A4="relevant",IF(Matrix!D21="","",IF(ROUND(Matrix!D21,4)&lt;Berechnung2!H34,Berechnung2!M34,"")),"")</f>
        <v/>
      </c>
      <c r="I11" s="290" t="str">
        <f>IF(H11="","",VLOOKUP(F11,Berechnung2!$I$15:$J$23,2,FALSE))</f>
        <v/>
      </c>
      <c r="J11" s="299" t="str">
        <f t="shared" si="8"/>
        <v/>
      </c>
      <c r="L11" s="294" t="str">
        <f t="array" aca="1" ref="L11" ca="1">IF(ROW()-ROW($F$2:$F$52)+1&gt;ROWS($E$2:$E$52)-COUNTBLANK($E$2:$E$52),"",INDIRECT(ADDRESS(SMALL((IF($E$2:$E$52&lt;&gt;"",ROW($E$2:$E$52),ROW()+ROWS($E$2:$E$52))),ROW()-ROW($F$2:$F$52)+1),COLUMN($E$2:$E$52),4)))</f>
        <v/>
      </c>
      <c r="M11" s="294" t="str">
        <f t="array" aca="1" ref="M11" ca="1">IF(ROW()-ROW($G$2:$G$52)+1&gt;ROWS($F$2:$F$52)-COUNTBLANK($F$2:$F$52),"",INDIRECT(ADDRESS(SMALL((IF($F$2:$F$52&lt;&gt;"",ROW($F$2:$F$52),ROW()+ROWS($F$2:$F$52))),ROW()-ROW($G$2:$G$52)+1),COLUMN($F$2:$F$52),4)))</f>
        <v/>
      </c>
      <c r="N11" s="294" t="str">
        <f t="array" aca="1" ref="N11" ca="1">IF(ROW()-ROW($H$2:$H$52)+1&gt;ROWS($G$2:$G$52)-COUNTBLANK($G$2:$G$52),"",INDIRECT(ADDRESS(SMALL((IF($G$2:$G$52&lt;&gt;"",ROW($G$2:$G$52),ROW()+ROWS($G$2:$G$52))),ROW()-ROW($H$2:$H$52)+1),COLUMN($G$2:$G$52),4)))</f>
        <v/>
      </c>
      <c r="O11" s="295" t="str">
        <f t="array" aca="1" ref="O11" ca="1">IF(ROW()-ROW($I$2:$I$52)+1&gt;ROWS($H$2:$H$52)-COUNTBLANK($H$2:$H$52),"",INDIRECT(ADDRESS(SMALL((IF($H$2:$H$52&lt;&gt;"",ROW($H$2:$H$52),ROW()+ROWS($H$2:$H$52))),ROW()-ROW($I$2:$I$52)+1),COLUMN($H$2:$H$52),4)))</f>
        <v/>
      </c>
      <c r="P11" s="296" t="str">
        <f t="array" aca="1" ref="P11" ca="1">IF(ROW()-ROW($J$2:$J$52)+1&gt;ROWS($I$2:$I$52)-COUNTBLANK($I$2:$I$52),"",INDIRECT(ADDRESS(SMALL((IF($I$2:$I$52&lt;&gt;"",ROW($I$2:$I$52),ROW()+ROWS($I$2:$I$52))),ROW()-ROW($J$2:$J$52)+1),COLUMN($I$2:$I$52),4)))</f>
        <v/>
      </c>
    </row>
    <row r="12" spans="1:16">
      <c r="A12" s="266"/>
      <c r="B12" s="261"/>
      <c r="C12" s="261"/>
      <c r="D12" s="993"/>
      <c r="E12" s="263" t="str">
        <f>IF(H12="","","2022")</f>
        <v/>
      </c>
      <c r="F12" s="104" t="str">
        <f t="shared" si="6"/>
        <v/>
      </c>
      <c r="G12" s="104" t="str">
        <f t="shared" si="7"/>
        <v/>
      </c>
      <c r="H12" s="37" t="str">
        <f>IF(A5="relevant",IF(Matrix!D22="","",IF(ROUND(Matrix!D22,4)&lt;Berechnung2!H34,Berechnung2!M34,"")),"")</f>
        <v/>
      </c>
      <c r="I12" s="290" t="str">
        <f>IF(H12="","",VLOOKUP(F12,Berechnung2!$I$15:$J$23,2,FALSE))</f>
        <v/>
      </c>
      <c r="J12" s="299" t="str">
        <f t="shared" si="8"/>
        <v/>
      </c>
      <c r="L12" s="294" t="str">
        <f t="array" aca="1" ref="L12" ca="1">IF(ROW()-ROW($F$2:$F$52)+1&gt;ROWS($E$2:$E$52)-COUNTBLANK($E$2:$E$52),"",INDIRECT(ADDRESS(SMALL((IF($E$2:$E$52&lt;&gt;"",ROW($E$2:$E$52),ROW()+ROWS($E$2:$E$52))),ROW()-ROW($F$2:$F$52)+1),COLUMN($E$2:$E$52),4)))</f>
        <v/>
      </c>
      <c r="M12" s="294" t="str">
        <f t="array" aca="1" ref="M12" ca="1">IF(ROW()-ROW($G$2:$G$52)+1&gt;ROWS($F$2:$F$52)-COUNTBLANK($F$2:$F$52),"",INDIRECT(ADDRESS(SMALL((IF($F$2:$F$52&lt;&gt;"",ROW($F$2:$F$52),ROW()+ROWS($F$2:$F$52))),ROW()-ROW($G$2:$G$52)+1),COLUMN($F$2:$F$52),4)))</f>
        <v/>
      </c>
      <c r="N12" s="294" t="str">
        <f t="array" aca="1" ref="N12" ca="1">IF(ROW()-ROW($H$2:$H$52)+1&gt;ROWS($G$2:$G$52)-COUNTBLANK($G$2:$G$52),"",INDIRECT(ADDRESS(SMALL((IF($G$2:$G$52&lt;&gt;"",ROW($G$2:$G$52),ROW()+ROWS($G$2:$G$52))),ROW()-ROW($H$2:$H$52)+1),COLUMN($G$2:$G$52),4)))</f>
        <v/>
      </c>
      <c r="O12" s="295" t="str">
        <f t="array" aca="1" ref="O12" ca="1">IF(ROW()-ROW($I$2:$I$52)+1&gt;ROWS($H$2:$H$52)-COUNTBLANK($H$2:$H$52),"",INDIRECT(ADDRESS(SMALL((IF($H$2:$H$52&lt;&gt;"",ROW($H$2:$H$52),ROW()+ROWS($H$2:$H$52))),ROW()-ROW($I$2:$I$52)+1),COLUMN($H$2:$H$52),4)))</f>
        <v/>
      </c>
      <c r="P12" s="296" t="str">
        <f t="array" aca="1" ref="P12" ca="1">IF(ROW()-ROW($J$2:$J$52)+1&gt;ROWS($I$2:$I$52)-COUNTBLANK($I$2:$I$52),"",INDIRECT(ADDRESS(SMALL((IF($I$2:$I$52&lt;&gt;"",ROW($I$2:$I$52),ROW()+ROWS($I$2:$I$52))),ROW()-ROW($J$2:$J$52)+1),COLUMN($I$2:$I$52),4)))</f>
        <v/>
      </c>
    </row>
    <row r="13" spans="1:16" ht="32.25" customHeight="1">
      <c r="A13" s="266"/>
      <c r="B13" s="261"/>
      <c r="C13" s="261"/>
      <c r="D13" s="993"/>
      <c r="E13" s="263" t="str">
        <f>IF(H13="","","2023")</f>
        <v/>
      </c>
      <c r="F13" s="104" t="str">
        <f t="shared" si="6"/>
        <v/>
      </c>
      <c r="G13" s="104" t="str">
        <f t="shared" si="7"/>
        <v/>
      </c>
      <c r="H13" s="37" t="str">
        <f>IF(A6="relevant",IF(Matrix!D23="","",IF(ROUND(Matrix!D23,4)&lt;Berechnung2!H34,Berechnung2!M34,"")),"")</f>
        <v/>
      </c>
      <c r="I13" s="290" t="str">
        <f>IF(H13="","",VLOOKUP(F13,Berechnung2!$I$15:$J$23,2,FALSE))</f>
        <v/>
      </c>
      <c r="J13" s="299" t="str">
        <f t="shared" si="8"/>
        <v/>
      </c>
      <c r="L13" s="294" t="str">
        <f t="array" aca="1" ref="L13" ca="1">IF(ROW()-ROW($F$2:$F$52)+1&gt;ROWS($E$2:$E$52)-COUNTBLANK($E$2:$E$52),"",INDIRECT(ADDRESS(SMALL((IF($E$2:$E$52&lt;&gt;"",ROW($E$2:$E$52),ROW()+ROWS($E$2:$E$52))),ROW()-ROW($F$2:$F$52)+1),COLUMN($E$2:$E$52),4)))</f>
        <v/>
      </c>
      <c r="M13" s="294" t="str">
        <f t="array" aca="1" ref="M13" ca="1">IF(ROW()-ROW($G$2:$G$52)+1&gt;ROWS($F$2:$F$52)-COUNTBLANK($F$2:$F$52),"",INDIRECT(ADDRESS(SMALL((IF($F$2:$F$52&lt;&gt;"",ROW($F$2:$F$52),ROW()+ROWS($F$2:$F$52))),ROW()-ROW($G$2:$G$52)+1),COLUMN($F$2:$F$52),4)))</f>
        <v/>
      </c>
      <c r="N13" s="294" t="str">
        <f t="array" aca="1" ref="N13" ca="1">IF(ROW()-ROW($H$2:$H$52)+1&gt;ROWS($G$2:$G$52)-COUNTBLANK($G$2:$G$52),"",INDIRECT(ADDRESS(SMALL((IF($G$2:$G$52&lt;&gt;"",ROW($G$2:$G$52),ROW()+ROWS($G$2:$G$52))),ROW()-ROW($H$2:$H$52)+1),COLUMN($G$2:$G$52),4)))</f>
        <v/>
      </c>
      <c r="O13" s="295" t="str">
        <f t="array" aca="1" ref="O13" ca="1">IF(ROW()-ROW($I$2:$I$52)+1&gt;ROWS($H$2:$H$52)-COUNTBLANK($H$2:$H$52),"",INDIRECT(ADDRESS(SMALL((IF($H$2:$H$52&lt;&gt;"",ROW($H$2:$H$52),ROW()+ROWS($H$2:$H$52))),ROW()-ROW($I$2:$I$52)+1),COLUMN($H$2:$H$52),4)))</f>
        <v/>
      </c>
      <c r="P13" s="296" t="str">
        <f t="array" aca="1" ref="P13" ca="1">IF(ROW()-ROW($J$2:$J$52)+1&gt;ROWS($I$2:$I$52)-COUNTBLANK($I$2:$I$52),"",INDIRECT(ADDRESS(SMALL((IF($I$2:$I$52&lt;&gt;"",ROW($I$2:$I$52),ROW()+ROWS($I$2:$I$52))),ROW()-ROW($J$2:$J$52)+1),COLUMN($I$2:$I$52),4)))</f>
        <v/>
      </c>
    </row>
    <row r="14" spans="1:16" ht="32.25" customHeight="1">
      <c r="A14" s="266"/>
      <c r="B14" s="261"/>
      <c r="C14" s="261"/>
      <c r="D14" s="447"/>
      <c r="E14" s="263" t="str">
        <f>IF(H14="","","2024")</f>
        <v/>
      </c>
      <c r="F14" s="104" t="str">
        <f t="shared" ref="F14:F15" si="9">IF(H14="","","b")</f>
        <v/>
      </c>
      <c r="G14" s="104" t="str">
        <f t="shared" ref="G14:G15" si="10">IF(H14="","",6)</f>
        <v/>
      </c>
      <c r="H14" s="37" t="str">
        <f>IF(A7="relevant",IF(Matrix!D24="","",IF(ROUND(Matrix!D24,4)&lt;Berechnung2!H34,Berechnung2!M34,"")),"")</f>
        <v/>
      </c>
      <c r="I14" s="290" t="str">
        <f>IF(H14="","",VLOOKUP(F14,Berechnung2!$I$15:$J$23,2,FALSE))</f>
        <v/>
      </c>
      <c r="J14" s="299" t="str">
        <f t="shared" ref="J14:J15" si="11">IF(H14&lt;&gt;"",1,"")</f>
        <v/>
      </c>
      <c r="L14" s="294" t="str">
        <f t="array" aca="1" ref="L14" ca="1">IF(ROW()-ROW($F$2:$F$52)+1&gt;ROWS($E$2:$E$52)-COUNTBLANK($E$2:$E$52),"",INDIRECT(ADDRESS(SMALL((IF($E$2:$E$52&lt;&gt;"",ROW($E$2:$E$52),ROW()+ROWS($E$2:$E$52))),ROW()-ROW($F$2:$F$52)+1),COLUMN($E$2:$E$52),4)))</f>
        <v/>
      </c>
      <c r="M14" s="294" t="str">
        <f t="array" aca="1" ref="M14" ca="1">IF(ROW()-ROW($G$2:$G$52)+1&gt;ROWS($F$2:$F$52)-COUNTBLANK($F$2:$F$52),"",INDIRECT(ADDRESS(SMALL((IF($F$2:$F$52&lt;&gt;"",ROW($F$2:$F$52),ROW()+ROWS($F$2:$F$52))),ROW()-ROW($G$2:$G$52)+1),COLUMN($F$2:$F$52),4)))</f>
        <v/>
      </c>
      <c r="N14" s="294" t="str">
        <f t="array" aca="1" ref="N14" ca="1">IF(ROW()-ROW($H$2:$H$52)+1&gt;ROWS($G$2:$G$52)-COUNTBLANK($G$2:$G$52),"",INDIRECT(ADDRESS(SMALL((IF($G$2:$G$52&lt;&gt;"",ROW($G$2:$G$52),ROW()+ROWS($G$2:$G$52))),ROW()-ROW($H$2:$H$52)+1),COLUMN($G$2:$G$52),4)))</f>
        <v/>
      </c>
      <c r="O14" s="295" t="str">
        <f t="array" aca="1" ref="O14" ca="1">IF(ROW()-ROW($I$2:$I$52)+1&gt;ROWS($H$2:$H$52)-COUNTBLANK($H$2:$H$52),"",INDIRECT(ADDRESS(SMALL((IF($H$2:$H$52&lt;&gt;"",ROW($H$2:$H$52),ROW()+ROWS($H$2:$H$52))),ROW()-ROW($I$2:$I$52)+1),COLUMN($H$2:$H$52),4)))</f>
        <v/>
      </c>
      <c r="P14" s="296" t="str">
        <f t="array" aca="1" ref="P14" ca="1">IF(ROW()-ROW($J$2:$J$52)+1&gt;ROWS($I$2:$I$52)-COUNTBLANK($I$2:$I$52),"",INDIRECT(ADDRESS(SMALL((IF($I$2:$I$52&lt;&gt;"",ROW($I$2:$I$52),ROW()+ROWS($I$2:$I$52))),ROW()-ROW($J$2:$J$52)+1),COLUMN($I$2:$I$52),4)))</f>
        <v/>
      </c>
    </row>
    <row r="15" spans="1:16" ht="25.5" customHeight="1" thickBot="1">
      <c r="A15" s="266"/>
      <c r="B15" s="261"/>
      <c r="C15" s="261"/>
      <c r="D15" s="280" t="s">
        <v>270</v>
      </c>
      <c r="E15" s="263" t="str">
        <f>IF(H15="","","2025")</f>
        <v/>
      </c>
      <c r="F15" s="104" t="str">
        <f t="shared" si="9"/>
        <v/>
      </c>
      <c r="G15" s="104" t="str">
        <f t="shared" si="10"/>
        <v/>
      </c>
      <c r="H15" s="37" t="str">
        <f>IF(A8="relevant",IF(Matrix!D25="","",IF(ROUND(Matrix!D25,4)&lt;Berechnung2!H34,Berechnung2!M34,"")),"")</f>
        <v/>
      </c>
      <c r="I15" s="290" t="str">
        <f>IF(H15="","",VLOOKUP(F15,Berechnung2!$I$15:$J$23,2,FALSE))</f>
        <v/>
      </c>
      <c r="J15" s="299" t="str">
        <f t="shared" si="11"/>
        <v/>
      </c>
      <c r="L15" s="294" t="str">
        <f t="array" aca="1" ref="L15" ca="1">IF(ROW()-ROW($F$2:$F$52)+1&gt;ROWS($E$2:$E$52)-COUNTBLANK($E$2:$E$52),"",INDIRECT(ADDRESS(SMALL((IF($E$2:$E$52&lt;&gt;"",ROW($E$2:$E$52),ROW()+ROWS($E$2:$E$52))),ROW()-ROW($F$2:$F$52)+1),COLUMN($E$2:$E$52),4)))</f>
        <v/>
      </c>
      <c r="M15" s="294" t="str">
        <f t="array" aca="1" ref="M15" ca="1">IF(ROW()-ROW($G$2:$G$52)+1&gt;ROWS($F$2:$F$52)-COUNTBLANK($F$2:$F$52),"",INDIRECT(ADDRESS(SMALL((IF($F$2:$F$52&lt;&gt;"",ROW($F$2:$F$52),ROW()+ROWS($F$2:$F$52))),ROW()-ROW($G$2:$G$52)+1),COLUMN($F$2:$F$52),4)))</f>
        <v/>
      </c>
      <c r="N15" s="294" t="str">
        <f t="array" aca="1" ref="N15" ca="1">IF(ROW()-ROW($H$2:$H$52)+1&gt;ROWS($G$2:$G$52)-COUNTBLANK($G$2:$G$52),"",INDIRECT(ADDRESS(SMALL((IF($G$2:$G$52&lt;&gt;"",ROW($G$2:$G$52),ROW()+ROWS($G$2:$G$52))),ROW()-ROW($H$2:$H$52)+1),COLUMN($G$2:$G$52),4)))</f>
        <v/>
      </c>
      <c r="O15" s="295" t="str">
        <f t="array" aca="1" ref="O15" ca="1">IF(ROW()-ROW($I$2:$I$52)+1&gt;ROWS($H$2:$H$52)-COUNTBLANK($H$2:$H$52),"",INDIRECT(ADDRESS(SMALL((IF($H$2:$H$52&lt;&gt;"",ROW($H$2:$H$52),ROW()+ROWS($H$2:$H$52))),ROW()-ROW($I$2:$I$52)+1),COLUMN($H$2:$H$52),4)))</f>
        <v/>
      </c>
      <c r="P15" s="296" t="str">
        <f t="array" aca="1" ref="P15" ca="1">IF(ROW()-ROW($J$2:$J$52)+1&gt;ROWS($I$2:$I$52)-COUNTBLANK($I$2:$I$52),"",INDIRECT(ADDRESS(SMALL((IF($I$2:$I$52&lt;&gt;"",ROW($I$2:$I$52),ROW()+ROWS($I$2:$I$52))),ROW()-ROW($J$2:$J$52)+1),COLUMN($I$2:$I$52),4)))</f>
        <v/>
      </c>
    </row>
    <row r="16" spans="1:16">
      <c r="A16" s="266"/>
      <c r="B16" s="261"/>
      <c r="C16" s="261"/>
      <c r="D16" s="283" t="s">
        <v>74</v>
      </c>
      <c r="E16" s="301" t="str">
        <f>IF(H16="","","2019")</f>
        <v/>
      </c>
      <c r="F16" s="302" t="str">
        <f t="shared" ref="F16:F20" si="12">IF(H16="","","c")</f>
        <v/>
      </c>
      <c r="G16" s="302" t="str">
        <f t="shared" ref="G16:G27" si="13">IF(H16="","","1")</f>
        <v/>
      </c>
      <c r="H16" s="303" t="str">
        <f>IF(A2="relevant",IF(Matrix!T19="","",IF(Matrix!T19&gt;Matrix!D19,Berechnung2!$M$38,"")),"")</f>
        <v/>
      </c>
      <c r="I16" s="304" t="str">
        <f t="array" ref="I16">IF(H16="","",VLOOKUP(F16,Berechnung2!$I$15:$J$23,2,FALSE))</f>
        <v/>
      </c>
      <c r="J16" s="305" t="str">
        <f t="shared" si="2"/>
        <v/>
      </c>
      <c r="L16" s="294" t="str">
        <f t="array" aca="1" ref="L16" ca="1">IF(ROW()-ROW($F$2:$F$52)+1&gt;ROWS($E$2:$E$52)-COUNTBLANK($E$2:$E$52),"",INDIRECT(ADDRESS(SMALL((IF($E$2:$E$52&lt;&gt;"",ROW($E$2:$E$52),ROW()+ROWS($E$2:$E$52))),ROW()-ROW($F$2:$F$52)+1),COLUMN($E$2:$E$52),4)))</f>
        <v/>
      </c>
      <c r="M16" s="294" t="str">
        <f t="array" aca="1" ref="M16" ca="1">IF(ROW()-ROW($G$2:$G$52)+1&gt;ROWS($F$2:$F$52)-COUNTBLANK($F$2:$F$52),"",INDIRECT(ADDRESS(SMALL((IF($F$2:$F$52&lt;&gt;"",ROW($F$2:$F$52),ROW()+ROWS($F$2:$F$52))),ROW()-ROW($G$2:$G$52)+1),COLUMN($F$2:$F$52),4)))</f>
        <v/>
      </c>
      <c r="N16" s="294" t="str">
        <f t="array" aca="1" ref="N16" ca="1">IF(ROW()-ROW($H$2:$H$52)+1&gt;ROWS($G$2:$G$52)-COUNTBLANK($G$2:$G$52),"",INDIRECT(ADDRESS(SMALL((IF($G$2:$G$52&lt;&gt;"",ROW($G$2:$G$52),ROW()+ROWS($G$2:$G$52))),ROW()-ROW($H$2:$H$52)+1),COLUMN($G$2:$G$52),4)))</f>
        <v/>
      </c>
      <c r="O16" s="295" t="str">
        <f t="array" aca="1" ref="O16" ca="1">IF(ROW()-ROW($I$2:$I$52)+1&gt;ROWS($H$2:$H$52)-COUNTBLANK($H$2:$H$52),"",INDIRECT(ADDRESS(SMALL((IF($H$2:$H$52&lt;&gt;"",ROW($H$2:$H$52),ROW()+ROWS($H$2:$H$52))),ROW()-ROW($I$2:$I$52)+1),COLUMN($H$2:$H$52),4)))</f>
        <v/>
      </c>
      <c r="P16" s="296" t="str">
        <f t="array" aca="1" ref="P16" ca="1">IF(ROW()-ROW($J$2:$J$52)+1&gt;ROWS($I$2:$I$52)-COUNTBLANK($I$2:$I$52),"",INDIRECT(ADDRESS(SMALL((IF($I$2:$I$52&lt;&gt;"",ROW($I$2:$I$52),ROW()+ROWS($I$2:$I$52))),ROW()-ROW($J$2:$J$52)+1),COLUMN($I$2:$I$52),4)))</f>
        <v/>
      </c>
    </row>
    <row r="17" spans="1:16" ht="22.5" customHeight="1">
      <c r="A17" s="266"/>
      <c r="B17" s="261"/>
      <c r="C17" s="261"/>
      <c r="D17" s="994" t="s">
        <v>335</v>
      </c>
      <c r="E17" s="263" t="str">
        <f>IF(H17="","","2020")</f>
        <v/>
      </c>
      <c r="F17" s="246" t="str">
        <f t="shared" si="12"/>
        <v/>
      </c>
      <c r="G17" s="246" t="str">
        <f t="shared" si="13"/>
        <v/>
      </c>
      <c r="H17" s="37" t="str">
        <f>IF(A3="relevant",IF(Matrix!T20="","",IF(Matrix!T20&gt;Matrix!D20,Berechnung2!$M$38,"")),"")</f>
        <v/>
      </c>
      <c r="I17" s="287" t="str">
        <f t="array" ref="I17">IF(H17="","",VLOOKUP(F17,Berechnung2!$I$15:$J$23,2,FALSE))</f>
        <v/>
      </c>
      <c r="J17" s="299" t="str">
        <f t="shared" si="2"/>
        <v/>
      </c>
      <c r="L17" s="294" t="str">
        <f t="array" aca="1" ref="L17" ca="1">IF(ROW()-ROW($F$2:$F$52)+1&gt;ROWS($E$2:$E$52)-COUNTBLANK($E$2:$E$52),"",INDIRECT(ADDRESS(SMALL((IF($E$2:$E$52&lt;&gt;"",ROW($E$2:$E$52),ROW()+ROWS($E$2:$E$52))),ROW()-ROW($F$2:$F$52)+1),COLUMN($E$2:$E$52),4)))</f>
        <v/>
      </c>
      <c r="M17" s="294" t="str">
        <f t="array" aca="1" ref="M17" ca="1">IF(ROW()-ROW($G$2:$G$52)+1&gt;ROWS($F$2:$F$52)-COUNTBLANK($F$2:$F$52),"",INDIRECT(ADDRESS(SMALL((IF($F$2:$F$52&lt;&gt;"",ROW($F$2:$F$52),ROW()+ROWS($F$2:$F$52))),ROW()-ROW($G$2:$G$52)+1),COLUMN($F$2:$F$52),4)))</f>
        <v/>
      </c>
      <c r="N17" s="294" t="str">
        <f t="array" aca="1" ref="N17" ca="1">IF(ROW()-ROW($H$2:$H$52)+1&gt;ROWS($G$2:$G$52)-COUNTBLANK($G$2:$G$52),"",INDIRECT(ADDRESS(SMALL((IF($G$2:$G$52&lt;&gt;"",ROW($G$2:$G$52),ROW()+ROWS($G$2:$G$52))),ROW()-ROW($H$2:$H$52)+1),COLUMN($G$2:$G$52),4)))</f>
        <v/>
      </c>
      <c r="O17" s="295" t="str">
        <f t="array" aca="1" ref="O17" ca="1">IF(ROW()-ROW($I$2:$I$52)+1&gt;ROWS($H$2:$H$52)-COUNTBLANK($H$2:$H$52),"",INDIRECT(ADDRESS(SMALL((IF($H$2:$H$52&lt;&gt;"",ROW($H$2:$H$52),ROW()+ROWS($H$2:$H$52))),ROW()-ROW($I$2:$I$52)+1),COLUMN($H$2:$H$52),4)))</f>
        <v/>
      </c>
      <c r="P17" s="296" t="str">
        <f t="array" aca="1" ref="P17" ca="1">IF(ROW()-ROW($J$2:$J$52)+1&gt;ROWS($I$2:$I$52)-COUNTBLANK($I$2:$I$52),"",INDIRECT(ADDRESS(SMALL((IF($I$2:$I$52&lt;&gt;"",ROW($I$2:$I$52),ROW()+ROWS($I$2:$I$52))),ROW()-ROW($J$2:$J$52)+1),COLUMN($I$2:$I$52),4)))</f>
        <v/>
      </c>
    </row>
    <row r="18" spans="1:16">
      <c r="A18" s="266"/>
      <c r="B18" s="261"/>
      <c r="C18" s="261"/>
      <c r="D18" s="995"/>
      <c r="E18" s="263" t="str">
        <f>IF(H18="","","2021")</f>
        <v/>
      </c>
      <c r="F18" s="246" t="str">
        <f t="shared" si="12"/>
        <v/>
      </c>
      <c r="G18" s="246" t="str">
        <f t="shared" si="13"/>
        <v/>
      </c>
      <c r="H18" s="37" t="str">
        <f>IF(A4="relevant",IF(Matrix!T21="","",IF(Matrix!T21&gt;Matrix!D21,Berechnung2!$M$38,"")),"")</f>
        <v/>
      </c>
      <c r="I18" s="287" t="str">
        <f t="array" ref="I18">IF(H18="","",VLOOKUP(F18,Berechnung2!$I$15:$J$23,2,FALSE))</f>
        <v/>
      </c>
      <c r="J18" s="299" t="str">
        <f t="shared" si="2"/>
        <v/>
      </c>
      <c r="L18" s="294" t="str">
        <f t="array" aca="1" ref="L18" ca="1">IF(ROW()-ROW($F$2:$F$52)+1&gt;ROWS($E$2:$E$52)-COUNTBLANK($E$2:$E$52),"",INDIRECT(ADDRESS(SMALL((IF($E$2:$E$52&lt;&gt;"",ROW($E$2:$E$52),ROW()+ROWS($E$2:$E$52))),ROW()-ROW($F$2:$F$52)+1),COLUMN($E$2:$E$52),4)))</f>
        <v/>
      </c>
      <c r="M18" s="294" t="str">
        <f t="array" aca="1" ref="M18" ca="1">IF(ROW()-ROW($G$2:$G$52)+1&gt;ROWS($F$2:$F$52)-COUNTBLANK($F$2:$F$52),"",INDIRECT(ADDRESS(SMALL((IF($F$2:$F$52&lt;&gt;"",ROW($F$2:$F$52),ROW()+ROWS($F$2:$F$52))),ROW()-ROW($G$2:$G$52)+1),COLUMN($F$2:$F$52),4)))</f>
        <v/>
      </c>
      <c r="N18" s="294" t="str">
        <f t="array" aca="1" ref="N18" ca="1">IF(ROW()-ROW($H$2:$H$52)+1&gt;ROWS($G$2:$G$52)-COUNTBLANK($G$2:$G$52),"",INDIRECT(ADDRESS(SMALL((IF($G$2:$G$52&lt;&gt;"",ROW($G$2:$G$52),ROW()+ROWS($G$2:$G$52))),ROW()-ROW($H$2:$H$52)+1),COLUMN($G$2:$G$52),4)))</f>
        <v/>
      </c>
      <c r="O18" s="295" t="str">
        <f t="array" aca="1" ref="O18" ca="1">IF(ROW()-ROW($I$2:$I$52)+1&gt;ROWS($H$2:$H$52)-COUNTBLANK($H$2:$H$52),"",INDIRECT(ADDRESS(SMALL((IF($H$2:$H$52&lt;&gt;"",ROW($H$2:$H$52),ROW()+ROWS($H$2:$H$52))),ROW()-ROW($I$2:$I$52)+1),COLUMN($H$2:$H$52),4)))</f>
        <v/>
      </c>
      <c r="P18" s="296" t="str">
        <f t="array" aca="1" ref="P18" ca="1">IF(ROW()-ROW($J$2:$J$52)+1&gt;ROWS($I$2:$I$52)-COUNTBLANK($I$2:$I$52),"",INDIRECT(ADDRESS(SMALL((IF($I$2:$I$52&lt;&gt;"",ROW($I$2:$I$52),ROW()+ROWS($I$2:$I$52))),ROW()-ROW($J$2:$J$52)+1),COLUMN($I$2:$I$52),4)))</f>
        <v/>
      </c>
    </row>
    <row r="19" spans="1:16" ht="46.5" customHeight="1">
      <c r="A19" s="251"/>
      <c r="B19" s="251"/>
      <c r="C19" s="251"/>
      <c r="D19" s="995"/>
      <c r="E19" s="263" t="str">
        <f>IF(H19="","","2022")</f>
        <v/>
      </c>
      <c r="F19" s="246" t="str">
        <f t="shared" si="12"/>
        <v/>
      </c>
      <c r="G19" s="246" t="str">
        <f t="shared" si="13"/>
        <v/>
      </c>
      <c r="H19" s="37" t="str">
        <f>IF(A5="relevant",IF(Matrix!T22="","",IF(Matrix!T22&gt;Matrix!D22,Berechnung2!$M$38,"")),"")</f>
        <v/>
      </c>
      <c r="I19" s="287" t="str">
        <f t="array" ref="I19">IF(H19="","",VLOOKUP(F19,Berechnung2!$I$15:$J$23,2,FALSE))</f>
        <v/>
      </c>
      <c r="J19" s="299" t="str">
        <f t="shared" si="2"/>
        <v/>
      </c>
      <c r="L19" s="294" t="str">
        <f t="array" aca="1" ref="L19" ca="1">IF(ROW()-ROW($F$2:$F$52)+1&gt;ROWS($E$2:$E$52)-COUNTBLANK($E$2:$E$52),"",INDIRECT(ADDRESS(SMALL((IF($E$2:$E$52&lt;&gt;"",ROW($E$2:$E$52),ROW()+ROWS($E$2:$E$52))),ROW()-ROW($F$2:$F$52)+1),COLUMN($E$2:$E$52),4)))</f>
        <v/>
      </c>
      <c r="M19" s="294" t="str">
        <f t="array" aca="1" ref="M19" ca="1">IF(ROW()-ROW($G$2:$G$52)+1&gt;ROWS($F$2:$F$52)-COUNTBLANK($F$2:$F$52),"",INDIRECT(ADDRESS(SMALL((IF($F$2:$F$52&lt;&gt;"",ROW($F$2:$F$52),ROW()+ROWS($F$2:$F$52))),ROW()-ROW($G$2:$G$52)+1),COLUMN($F$2:$F$52),4)))</f>
        <v/>
      </c>
      <c r="N19" s="294" t="str">
        <f t="array" aca="1" ref="N19" ca="1">IF(ROW()-ROW($H$2:$H$52)+1&gt;ROWS($G$2:$G$52)-COUNTBLANK($G$2:$G$52),"",INDIRECT(ADDRESS(SMALL((IF($G$2:$G$52&lt;&gt;"",ROW($G$2:$G$52),ROW()+ROWS($G$2:$G$52))),ROW()-ROW($H$2:$H$52)+1),COLUMN($G$2:$G$52),4)))</f>
        <v/>
      </c>
      <c r="O19" s="295" t="str">
        <f t="array" aca="1" ref="O19" ca="1">IF(ROW()-ROW($I$2:$I$52)+1&gt;ROWS($H$2:$H$52)-COUNTBLANK($H$2:$H$52),"",INDIRECT(ADDRESS(SMALL((IF($H$2:$H$52&lt;&gt;"",ROW($H$2:$H$52),ROW()+ROWS($H$2:$H$52))),ROW()-ROW($I$2:$I$52)+1),COLUMN($H$2:$H$52),4)))</f>
        <v/>
      </c>
      <c r="P19" s="296" t="str">
        <f t="array" aca="1" ref="P19" ca="1">IF(ROW()-ROW($J$2:$J$52)+1&gt;ROWS($I$2:$I$52)-COUNTBLANK($I$2:$I$52),"",INDIRECT(ADDRESS(SMALL((IF($I$2:$I$52&lt;&gt;"",ROW($I$2:$I$52),ROW()+ROWS($I$2:$I$52))),ROW()-ROW($J$2:$J$52)+1),COLUMN($I$2:$I$52),4)))</f>
        <v/>
      </c>
    </row>
    <row r="20" spans="1:16" ht="45" customHeight="1">
      <c r="A20" s="251"/>
      <c r="B20" s="251"/>
      <c r="C20" s="251"/>
      <c r="D20" s="995"/>
      <c r="E20" s="263" t="str">
        <f>IF(H20="","","2023")</f>
        <v/>
      </c>
      <c r="F20" s="246" t="str">
        <f t="shared" si="12"/>
        <v/>
      </c>
      <c r="G20" s="246" t="str">
        <f t="shared" si="13"/>
        <v/>
      </c>
      <c r="H20" s="37" t="str">
        <f>IF(A6="relevant",IF(Matrix!T23="","",IF(Matrix!T23&gt;Matrix!D23,Berechnung2!$M$38,"")),"")</f>
        <v/>
      </c>
      <c r="I20" s="287" t="str">
        <f t="array" ref="I20">IF(H20="","",VLOOKUP(F20,Berechnung2!$I$15:$J$23,2,FALSE))</f>
        <v/>
      </c>
      <c r="J20" s="299" t="str">
        <f t="shared" si="2"/>
        <v/>
      </c>
      <c r="L20" s="294" t="str">
        <f t="array" aca="1" ref="L20" ca="1">IF(ROW()-ROW($F$2:$F$52)+1&gt;ROWS($E$2:$E$52)-COUNTBLANK($E$2:$E$52),"",INDIRECT(ADDRESS(SMALL((IF($E$2:$E$52&lt;&gt;"",ROW($E$2:$E$52),ROW()+ROWS($E$2:$E$52))),ROW()-ROW($F$2:$F$52)+1),COLUMN($E$2:$E$52),4)))</f>
        <v/>
      </c>
      <c r="M20" s="294" t="str">
        <f t="array" aca="1" ref="M20" ca="1">IF(ROW()-ROW($G$2:$G$52)+1&gt;ROWS($F$2:$F$52)-COUNTBLANK($F$2:$F$52),"",INDIRECT(ADDRESS(SMALL((IF($F$2:$F$52&lt;&gt;"",ROW($F$2:$F$52),ROW()+ROWS($F$2:$F$52))),ROW()-ROW($G$2:$G$52)+1),COLUMN($F$2:$F$52),4)))</f>
        <v/>
      </c>
      <c r="N20" s="294" t="str">
        <f t="array" aca="1" ref="N20" ca="1">IF(ROW()-ROW($H$2:$H$52)+1&gt;ROWS($G$2:$G$52)-COUNTBLANK($G$2:$G$52),"",INDIRECT(ADDRESS(SMALL((IF($G$2:$G$52&lt;&gt;"",ROW($G$2:$G$52),ROW()+ROWS($G$2:$G$52))),ROW()-ROW($H$2:$H$52)+1),COLUMN($G$2:$G$52),4)))</f>
        <v/>
      </c>
      <c r="O20" s="295" t="str">
        <f t="array" aca="1" ref="O20" ca="1">IF(ROW()-ROW($I$2:$I$52)+1&gt;ROWS($H$2:$H$52)-COUNTBLANK($H$2:$H$52),"",INDIRECT(ADDRESS(SMALL((IF($H$2:$H$52&lt;&gt;"",ROW($H$2:$H$52),ROW()+ROWS($H$2:$H$52))),ROW()-ROW($I$2:$I$52)+1),COLUMN($H$2:$H$52),4)))</f>
        <v/>
      </c>
      <c r="P20" s="296" t="str">
        <f t="array" aca="1" ref="P20" ca="1">IF(ROW()-ROW($J$2:$J$52)+1&gt;ROWS($I$2:$I$52)-COUNTBLANK($I$2:$I$52),"",INDIRECT(ADDRESS(SMALL((IF($I$2:$I$52&lt;&gt;"",ROW($I$2:$I$52),ROW()+ROWS($I$2:$I$52))),ROW()-ROW($J$2:$J$52)+1),COLUMN($I$2:$I$52),4)))</f>
        <v/>
      </c>
    </row>
    <row r="21" spans="1:16" ht="45" customHeight="1">
      <c r="A21" s="251"/>
      <c r="B21" s="251"/>
      <c r="C21" s="251"/>
      <c r="D21" s="448"/>
      <c r="E21" s="263"/>
      <c r="F21" s="246"/>
      <c r="G21" s="246"/>
      <c r="H21" s="37"/>
      <c r="I21" s="287"/>
      <c r="J21" s="299"/>
      <c r="L21" s="294" t="str">
        <f t="array" aca="1" ref="L21" ca="1">IF(ROW()-ROW($F$2:$F$52)+1&gt;ROWS($E$2:$E$52)-COUNTBLANK($E$2:$E$52),"",INDIRECT(ADDRESS(SMALL((IF($E$2:$E$52&lt;&gt;"",ROW($E$2:$E$52),ROW()+ROWS($E$2:$E$52))),ROW()-ROW($F$2:$F$52)+1),COLUMN($E$2:$E$52),4)))</f>
        <v/>
      </c>
      <c r="M21" s="294" t="str">
        <f t="array" aca="1" ref="M21" ca="1">IF(ROW()-ROW($G$2:$G$52)+1&gt;ROWS($F$2:$F$52)-COUNTBLANK($F$2:$F$52),"",INDIRECT(ADDRESS(SMALL((IF($F$2:$F$52&lt;&gt;"",ROW($F$2:$F$52),ROW()+ROWS($F$2:$F$52))),ROW()-ROW($G$2:$G$52)+1),COLUMN($F$2:$F$52),4)))</f>
        <v/>
      </c>
      <c r="N21" s="294" t="str">
        <f t="array" aca="1" ref="N21" ca="1">IF(ROW()-ROW($H$2:$H$52)+1&gt;ROWS($G$2:$G$52)-COUNTBLANK($G$2:$G$52),"",INDIRECT(ADDRESS(SMALL((IF($G$2:$G$52&lt;&gt;"",ROW($G$2:$G$52),ROW()+ROWS($G$2:$G$52))),ROW()-ROW($H$2:$H$52)+1),COLUMN($G$2:$G$52),4)))</f>
        <v/>
      </c>
      <c r="O21" s="295" t="str">
        <f t="array" aca="1" ref="O21" ca="1">IF(ROW()-ROW($I$2:$I$52)+1&gt;ROWS($H$2:$H$52)-COUNTBLANK($H$2:$H$52),"",INDIRECT(ADDRESS(SMALL((IF($H$2:$H$52&lt;&gt;"",ROW($H$2:$H$52),ROW()+ROWS($H$2:$H$52))),ROW()-ROW($I$2:$I$52)+1),COLUMN($H$2:$H$52),4)))</f>
        <v/>
      </c>
      <c r="P21" s="296" t="str">
        <f t="array" aca="1" ref="P21" ca="1">IF(ROW()-ROW($J$2:$J$52)+1&gt;ROWS($I$2:$I$52)-COUNTBLANK($I$2:$I$52),"",INDIRECT(ADDRESS(SMALL((IF($I$2:$I$52&lt;&gt;"",ROW($I$2:$I$52),ROW()+ROWS($I$2:$I$52))),ROW()-ROW($J$2:$J$52)+1),COLUMN($I$2:$I$52),4)))</f>
        <v/>
      </c>
    </row>
    <row r="22" spans="1:16" ht="15.75" thickBot="1">
      <c r="A22" s="251"/>
      <c r="B22" s="251"/>
      <c r="C22" s="251"/>
      <c r="D22" s="283" t="s">
        <v>269</v>
      </c>
      <c r="E22" s="263"/>
      <c r="F22" s="246"/>
      <c r="G22" s="246"/>
      <c r="H22" s="37"/>
      <c r="I22" s="287"/>
      <c r="J22" s="299"/>
      <c r="L22" s="294" t="str">
        <f t="array" aca="1" ref="L22" ca="1">IF(ROW()-ROW($F$2:$F$52)+1&gt;ROWS($E$2:$E$52)-COUNTBLANK($E$2:$E$52),"",INDIRECT(ADDRESS(SMALL((IF($E$2:$E$52&lt;&gt;"",ROW($E$2:$E$52),ROW()+ROWS($E$2:$E$52))),ROW()-ROW($F$2:$F$52)+1),COLUMN($E$2:$E$52),4)))</f>
        <v/>
      </c>
      <c r="M22" s="294" t="str">
        <f t="array" aca="1" ref="M22" ca="1">IF(ROW()-ROW($G$2:$G$52)+1&gt;ROWS($F$2:$F$52)-COUNTBLANK($F$2:$F$52),"",INDIRECT(ADDRESS(SMALL((IF($F$2:$F$52&lt;&gt;"",ROW($F$2:$F$52),ROW()+ROWS($F$2:$F$52))),ROW()-ROW($G$2:$G$52)+1),COLUMN($F$2:$F$52),4)))</f>
        <v/>
      </c>
      <c r="N22" s="294" t="str">
        <f t="array" aca="1" ref="N22" ca="1">IF(ROW()-ROW($H$2:$H$52)+1&gt;ROWS($G$2:$G$52)-COUNTBLANK($G$2:$G$52),"",INDIRECT(ADDRESS(SMALL((IF($G$2:$G$52&lt;&gt;"",ROW($G$2:$G$52),ROW()+ROWS($G$2:$G$52))),ROW()-ROW($H$2:$H$52)+1),COLUMN($G$2:$G$52),4)))</f>
        <v/>
      </c>
      <c r="O22" s="295" t="str">
        <f t="array" aca="1" ref="O22" ca="1">IF(ROW()-ROW($I$2:$I$52)+1&gt;ROWS($H$2:$H$52)-COUNTBLANK($H$2:$H$52),"",INDIRECT(ADDRESS(SMALL((IF($H$2:$H$52&lt;&gt;"",ROW($H$2:$H$52),ROW()+ROWS($H$2:$H$52))),ROW()-ROW($I$2:$I$52)+1),COLUMN($H$2:$H$52),4)))</f>
        <v/>
      </c>
      <c r="P22" s="296" t="str">
        <f t="array" aca="1" ref="P22" ca="1">IF(ROW()-ROW($J$2:$J$52)+1&gt;ROWS($I$2:$I$52)-COUNTBLANK($I$2:$I$52),"",INDIRECT(ADDRESS(SMALL((IF($I$2:$I$52&lt;&gt;"",ROW($I$2:$I$52),ROW()+ROWS($I$2:$I$52))),ROW()-ROW($J$2:$J$52)+1),COLUMN($I$2:$I$52),4)))</f>
        <v/>
      </c>
    </row>
    <row r="23" spans="1:16">
      <c r="A23" s="251"/>
      <c r="B23" s="251"/>
      <c r="C23" s="251"/>
      <c r="D23" s="276" t="s">
        <v>74</v>
      </c>
      <c r="E23" s="269" t="str">
        <f>IF(H23="","","2019")</f>
        <v/>
      </c>
      <c r="F23" s="248" t="str">
        <f t="shared" ref="F23:F27" si="14">IF(H23="","","d")</f>
        <v/>
      </c>
      <c r="G23" s="248" t="str">
        <f t="shared" si="13"/>
        <v/>
      </c>
      <c r="H23" s="252" t="str">
        <f>IF(A2="relevant",IF(Matrix!U19="","",IF(Matrix!U19&gt;Matrix!D19,Berechnung2!$M$39,"")),"")</f>
        <v/>
      </c>
      <c r="I23" s="286" t="str">
        <f t="array" ref="I23">IF(H23="","",VLOOKUP(F23,Berechnung2!$I$15:$J$23,2,FALSE))</f>
        <v/>
      </c>
      <c r="J23" s="298" t="str">
        <f t="shared" si="2"/>
        <v/>
      </c>
      <c r="L23" s="294" t="str">
        <f t="array" aca="1" ref="L23" ca="1">IF(ROW()-ROW($F$2:$F$52)+1&gt;ROWS($E$2:$E$52)-COUNTBLANK($E$2:$E$52),"",INDIRECT(ADDRESS(SMALL((IF($E$2:$E$52&lt;&gt;"",ROW($E$2:$E$52),ROW()+ROWS($E$2:$E$52))),ROW()-ROW($F$2:$F$52)+1),COLUMN($E$2:$E$52),4)))</f>
        <v/>
      </c>
      <c r="M23" s="294" t="str">
        <f t="array" aca="1" ref="M23" ca="1">IF(ROW()-ROW($G$2:$G$52)+1&gt;ROWS($F$2:$F$52)-COUNTBLANK($F$2:$F$52),"",INDIRECT(ADDRESS(SMALL((IF($F$2:$F$52&lt;&gt;"",ROW($F$2:$F$52),ROW()+ROWS($F$2:$F$52))),ROW()-ROW($G$2:$G$52)+1),COLUMN($F$2:$F$52),4)))</f>
        <v/>
      </c>
      <c r="N23" s="294" t="str">
        <f t="array" aca="1" ref="N23" ca="1">IF(ROW()-ROW($H$2:$H$52)+1&gt;ROWS($G$2:$G$52)-COUNTBLANK($G$2:$G$52),"",INDIRECT(ADDRESS(SMALL((IF($G$2:$G$52&lt;&gt;"",ROW($G$2:$G$52),ROW()+ROWS($G$2:$G$52))),ROW()-ROW($H$2:$H$52)+1),COLUMN($G$2:$G$52),4)))</f>
        <v/>
      </c>
      <c r="O23" s="295" t="str">
        <f t="array" aca="1" ref="O23" ca="1">IF(ROW()-ROW($I$2:$I$52)+1&gt;ROWS($H$2:$H$52)-COUNTBLANK($H$2:$H$52),"",INDIRECT(ADDRESS(SMALL((IF($H$2:$H$52&lt;&gt;"",ROW($H$2:$H$52),ROW()+ROWS($H$2:$H$52))),ROW()-ROW($I$2:$I$52)+1),COLUMN($H$2:$H$52),4)))</f>
        <v/>
      </c>
      <c r="P23" s="296" t="str">
        <f t="array" aca="1" ref="P23" ca="1">IF(ROW()-ROW($J$2:$J$52)+1&gt;ROWS($I$2:$I$52)-COUNTBLANK($I$2:$I$52),"",INDIRECT(ADDRESS(SMALL((IF($I$2:$I$52&lt;&gt;"",ROW($I$2:$I$52),ROW()+ROWS($I$2:$I$52))),ROW()-ROW($J$2:$J$52)+1),COLUMN($I$2:$I$52),4)))</f>
        <v/>
      </c>
    </row>
    <row r="24" spans="1:16">
      <c r="A24" s="251"/>
      <c r="B24" s="251"/>
      <c r="C24" s="251"/>
      <c r="D24" s="994" t="s">
        <v>336</v>
      </c>
      <c r="E24" s="271" t="str">
        <f>IF(H24="","","2020")</f>
        <v/>
      </c>
      <c r="F24" s="246" t="str">
        <f t="shared" si="14"/>
        <v/>
      </c>
      <c r="G24" s="246" t="str">
        <f t="shared" si="13"/>
        <v/>
      </c>
      <c r="H24" s="37" t="str">
        <f>IF(A3="relevant",IF(Matrix!U20="","",IF(Matrix!U20&gt;Matrix!D20,Berechnung2!$M$39,"")),"")</f>
        <v/>
      </c>
      <c r="I24" s="287" t="str">
        <f t="array" ref="I24">IF(H24="","",VLOOKUP(F24,Berechnung2!$I$15:$J$23,2,FALSE))</f>
        <v/>
      </c>
      <c r="J24" s="299" t="str">
        <f t="shared" si="2"/>
        <v/>
      </c>
      <c r="L24" s="294" t="str">
        <f t="array" aca="1" ref="L24" ca="1">IF(ROW()-ROW($F$2:$F$52)+1&gt;ROWS($E$2:$E$52)-COUNTBLANK($E$2:$E$52),"",INDIRECT(ADDRESS(SMALL((IF($E$2:$E$52&lt;&gt;"",ROW($E$2:$E$52),ROW()+ROWS($E$2:$E$52))),ROW()-ROW($F$2:$F$52)+1),COLUMN($E$2:$E$52),4)))</f>
        <v/>
      </c>
      <c r="M24" s="294" t="str">
        <f t="array" aca="1" ref="M24" ca="1">IF(ROW()-ROW($G$2:$G$52)+1&gt;ROWS($F$2:$F$52)-COUNTBLANK($F$2:$F$52),"",INDIRECT(ADDRESS(SMALL((IF($F$2:$F$52&lt;&gt;"",ROW($F$2:$F$52),ROW()+ROWS($F$2:$F$52))),ROW()-ROW($G$2:$G$52)+1),COLUMN($F$2:$F$52),4)))</f>
        <v/>
      </c>
      <c r="N24" s="294" t="str">
        <f t="array" aca="1" ref="N24" ca="1">IF(ROW()-ROW($H$2:$H$52)+1&gt;ROWS($G$2:$G$52)-COUNTBLANK($G$2:$G$52),"",INDIRECT(ADDRESS(SMALL((IF($G$2:$G$52&lt;&gt;"",ROW($G$2:$G$52),ROW()+ROWS($G$2:$G$52))),ROW()-ROW($H$2:$H$52)+1),COLUMN($G$2:$G$52),4)))</f>
        <v/>
      </c>
      <c r="O24" s="295" t="str">
        <f t="array" aca="1" ref="O24" ca="1">IF(ROW()-ROW($I$2:$I$52)+1&gt;ROWS($H$2:$H$52)-COUNTBLANK($H$2:$H$52),"",INDIRECT(ADDRESS(SMALL((IF($H$2:$H$52&lt;&gt;"",ROW($H$2:$H$52),ROW()+ROWS($H$2:$H$52))),ROW()-ROW($I$2:$I$52)+1),COLUMN($H$2:$H$52),4)))</f>
        <v/>
      </c>
      <c r="P24" s="296" t="str">
        <f t="array" aca="1" ref="P24" ca="1">IF(ROW()-ROW($J$2:$J$52)+1&gt;ROWS($I$2:$I$52)-COUNTBLANK($I$2:$I$52),"",INDIRECT(ADDRESS(SMALL((IF($I$2:$I$52&lt;&gt;"",ROW($I$2:$I$52),ROW()+ROWS($I$2:$I$52))),ROW()-ROW($J$2:$J$52)+1),COLUMN($I$2:$I$52),4)))</f>
        <v/>
      </c>
    </row>
    <row r="25" spans="1:16">
      <c r="A25" s="251"/>
      <c r="B25" s="251"/>
      <c r="C25" s="251"/>
      <c r="D25" s="995"/>
      <c r="E25" s="271" t="str">
        <f>IF(H25="","","2021")</f>
        <v/>
      </c>
      <c r="F25" s="246" t="str">
        <f t="shared" si="14"/>
        <v/>
      </c>
      <c r="G25" s="246" t="str">
        <f t="shared" si="13"/>
        <v/>
      </c>
      <c r="H25" s="37" t="str">
        <f>IF(A4="relevant",IF(Matrix!U21="","",IF(Matrix!U21&gt;Matrix!D21,Berechnung2!$M$39,"")),"")</f>
        <v/>
      </c>
      <c r="I25" s="287" t="str">
        <f t="array" ref="I25">IF(H25="","",VLOOKUP(F25,Berechnung2!$I$15:$J$23,2,FALSE))</f>
        <v/>
      </c>
      <c r="J25" s="299" t="str">
        <f t="shared" si="2"/>
        <v/>
      </c>
      <c r="L25" s="294" t="str">
        <f t="array" aca="1" ref="L25" ca="1">IF(ROW()-ROW($F$2:$F$52)+1&gt;ROWS($E$2:$E$52)-COUNTBLANK($E$2:$E$52),"",INDIRECT(ADDRESS(SMALL((IF($E$2:$E$52&lt;&gt;"",ROW($E$2:$E$52),ROW()+ROWS($E$2:$E$52))),ROW()-ROW($F$2:$F$52)+1),COLUMN($E$2:$E$52),4)))</f>
        <v/>
      </c>
      <c r="M25" s="294" t="str">
        <f t="array" aca="1" ref="M25" ca="1">IF(ROW()-ROW($G$2:$G$52)+1&gt;ROWS($F$2:$F$52)-COUNTBLANK($F$2:$F$52),"",INDIRECT(ADDRESS(SMALL((IF($F$2:$F$52&lt;&gt;"",ROW($F$2:$F$52),ROW()+ROWS($F$2:$F$52))),ROW()-ROW($G$2:$G$52)+1),COLUMN($F$2:$F$52),4)))</f>
        <v/>
      </c>
      <c r="N25" s="294" t="str">
        <f t="array" aca="1" ref="N25" ca="1">IF(ROW()-ROW($H$2:$H$52)+1&gt;ROWS($G$2:$G$52)-COUNTBLANK($G$2:$G$52),"",INDIRECT(ADDRESS(SMALL((IF($G$2:$G$52&lt;&gt;"",ROW($G$2:$G$52),ROW()+ROWS($G$2:$G$52))),ROW()-ROW($H$2:$H$52)+1),COLUMN($G$2:$G$52),4)))</f>
        <v/>
      </c>
      <c r="O25" s="295" t="str">
        <f t="array" aca="1" ref="O25" ca="1">IF(ROW()-ROW($I$2:$I$52)+1&gt;ROWS($H$2:$H$52)-COUNTBLANK($H$2:$H$52),"",INDIRECT(ADDRESS(SMALL((IF($H$2:$H$52&lt;&gt;"",ROW($H$2:$H$52),ROW()+ROWS($H$2:$H$52))),ROW()-ROW($I$2:$I$52)+1),COLUMN($H$2:$H$52),4)))</f>
        <v/>
      </c>
      <c r="P25" s="296" t="str">
        <f t="array" aca="1" ref="P25" ca="1">IF(ROW()-ROW($J$2:$J$52)+1&gt;ROWS($I$2:$I$52)-COUNTBLANK($I$2:$I$52),"",INDIRECT(ADDRESS(SMALL((IF($I$2:$I$52&lt;&gt;"",ROW($I$2:$I$52),ROW()+ROWS($I$2:$I$52))),ROW()-ROW($J$2:$J$52)+1),COLUMN($I$2:$I$52),4)))</f>
        <v/>
      </c>
    </row>
    <row r="26" spans="1:16">
      <c r="A26" s="251"/>
      <c r="B26" s="251"/>
      <c r="C26" s="251"/>
      <c r="D26" s="995"/>
      <c r="E26" s="271" t="str">
        <f>IF(H26="","","2022")</f>
        <v/>
      </c>
      <c r="F26" s="246" t="str">
        <f t="shared" si="14"/>
        <v/>
      </c>
      <c r="G26" s="246" t="str">
        <f t="shared" si="13"/>
        <v/>
      </c>
      <c r="H26" s="37" t="str">
        <f>IF(A5="relevant",IF(Matrix!U22="","",IF(Matrix!U22&gt;Matrix!D22,Berechnung2!$M$39,"")),"")</f>
        <v/>
      </c>
      <c r="I26" s="287" t="str">
        <f t="array" ref="I26">IF(H26="","",VLOOKUP(F26,Berechnung2!$I$15:$J$23,2,FALSE))</f>
        <v/>
      </c>
      <c r="J26" s="299" t="str">
        <f t="shared" si="2"/>
        <v/>
      </c>
      <c r="L26" s="294" t="str">
        <f t="array" aca="1" ref="L26" ca="1">IF(ROW()-ROW($F$2:$F$52)+1&gt;ROWS($E$2:$E$52)-COUNTBLANK($E$2:$E$52),"",INDIRECT(ADDRESS(SMALL((IF($E$2:$E$52&lt;&gt;"",ROW($E$2:$E$52),ROW()+ROWS($E$2:$E$52))),ROW()-ROW($F$2:$F$52)+1),COLUMN($E$2:$E$52),4)))</f>
        <v/>
      </c>
      <c r="M26" s="294" t="str">
        <f t="array" aca="1" ref="M26" ca="1">IF(ROW()-ROW($G$2:$G$52)+1&gt;ROWS($F$2:$F$52)-COUNTBLANK($F$2:$F$52),"",INDIRECT(ADDRESS(SMALL((IF($F$2:$F$52&lt;&gt;"",ROW($F$2:$F$52),ROW()+ROWS($F$2:$F$52))),ROW()-ROW($G$2:$G$52)+1),COLUMN($F$2:$F$52),4)))</f>
        <v/>
      </c>
      <c r="N26" s="294" t="str">
        <f t="array" aca="1" ref="N26" ca="1">IF(ROW()-ROW($H$2:$H$52)+1&gt;ROWS($G$2:$G$52)-COUNTBLANK($G$2:$G$52),"",INDIRECT(ADDRESS(SMALL((IF($G$2:$G$52&lt;&gt;"",ROW($G$2:$G$52),ROW()+ROWS($G$2:$G$52))),ROW()-ROW($H$2:$H$52)+1),COLUMN($G$2:$G$52),4)))</f>
        <v/>
      </c>
      <c r="O26" s="295" t="str">
        <f t="array" aca="1" ref="O26" ca="1">IF(ROW()-ROW($I$2:$I$52)+1&gt;ROWS($H$2:$H$52)-COUNTBLANK($H$2:$H$52),"",INDIRECT(ADDRESS(SMALL((IF($H$2:$H$52&lt;&gt;"",ROW($H$2:$H$52),ROW()+ROWS($H$2:$H$52))),ROW()-ROW($I$2:$I$52)+1),COLUMN($H$2:$H$52),4)))</f>
        <v/>
      </c>
      <c r="P26" s="296" t="str">
        <f t="array" aca="1" ref="P26" ca="1">IF(ROW()-ROW($J$2:$J$52)+1&gt;ROWS($I$2:$I$52)-COUNTBLANK($I$2:$I$52),"",INDIRECT(ADDRESS(SMALL((IF($I$2:$I$52&lt;&gt;"",ROW($I$2:$I$52),ROW()+ROWS($I$2:$I$52))),ROW()-ROW($J$2:$J$52)+1),COLUMN($I$2:$I$52),4)))</f>
        <v/>
      </c>
    </row>
    <row r="27" spans="1:16" ht="39" customHeight="1">
      <c r="A27" s="251"/>
      <c r="B27" s="251"/>
      <c r="C27" s="251"/>
      <c r="D27" s="995"/>
      <c r="E27" s="271" t="str">
        <f>IF(H27="","","2023")</f>
        <v/>
      </c>
      <c r="F27" s="246" t="str">
        <f t="shared" si="14"/>
        <v/>
      </c>
      <c r="G27" s="246" t="str">
        <f t="shared" si="13"/>
        <v/>
      </c>
      <c r="H27" s="37" t="str">
        <f>IF(A6="relevant",IF(Matrix!U23="","",IF(Matrix!U23&gt;Matrix!D23,Berechnung2!$M$39,"")),"")</f>
        <v/>
      </c>
      <c r="I27" s="287" t="str">
        <f t="array" ref="I27">IF(H27="","",VLOOKUP(F27,Berechnung2!$I$15:$J$23,2,FALSE))</f>
        <v/>
      </c>
      <c r="J27" s="299" t="str">
        <f t="shared" si="2"/>
        <v/>
      </c>
      <c r="L27" s="294" t="str">
        <f t="array" aca="1" ref="L27" ca="1">IF(ROW()-ROW($F$2:$F$52)+1&gt;ROWS($E$2:$E$52)-COUNTBLANK($E$2:$E$52),"",INDIRECT(ADDRESS(SMALL((IF($E$2:$E$52&lt;&gt;"",ROW($E$2:$E$52),ROW()+ROWS($E$2:$E$52))),ROW()-ROW($F$2:$F$52)+1),COLUMN($E$2:$E$52),4)))</f>
        <v/>
      </c>
      <c r="M27" s="294" t="str">
        <f t="array" aca="1" ref="M27" ca="1">IF(ROW()-ROW($G$2:$G$52)+1&gt;ROWS($F$2:$F$52)-COUNTBLANK($F$2:$F$52),"",INDIRECT(ADDRESS(SMALL((IF($F$2:$F$52&lt;&gt;"",ROW($F$2:$F$52),ROW()+ROWS($F$2:$F$52))),ROW()-ROW($G$2:$G$52)+1),COLUMN($F$2:$F$52),4)))</f>
        <v/>
      </c>
      <c r="N27" s="294" t="str">
        <f t="array" aca="1" ref="N27" ca="1">IF(ROW()-ROW($H$2:$H$52)+1&gt;ROWS($G$2:$G$52)-COUNTBLANK($G$2:$G$52),"",INDIRECT(ADDRESS(SMALL((IF($G$2:$G$52&lt;&gt;"",ROW($G$2:$G$52),ROW()+ROWS($G$2:$G$52))),ROW()-ROW($H$2:$H$52)+1),COLUMN($G$2:$G$52),4)))</f>
        <v/>
      </c>
      <c r="O27" s="295" t="str">
        <f t="array" aca="1" ref="O27" ca="1">IF(ROW()-ROW($I$2:$I$52)+1&gt;ROWS($H$2:$H$52)-COUNTBLANK($H$2:$H$52),"",INDIRECT(ADDRESS(SMALL((IF($H$2:$H$52&lt;&gt;"",ROW($H$2:$H$52),ROW()+ROWS($H$2:$H$52))),ROW()-ROW($I$2:$I$52)+1),COLUMN($H$2:$H$52),4)))</f>
        <v/>
      </c>
      <c r="P27" s="296" t="str">
        <f t="array" aca="1" ref="P27" ca="1">IF(ROW()-ROW($J$2:$J$52)+1&gt;ROWS($I$2:$I$52)-COUNTBLANK($I$2:$I$52),"",INDIRECT(ADDRESS(SMALL((IF($I$2:$I$52&lt;&gt;"",ROW($I$2:$I$52),ROW()+ROWS($I$2:$I$52))),ROW()-ROW($J$2:$J$52)+1),COLUMN($I$2:$I$52),4)))</f>
        <v/>
      </c>
    </row>
    <row r="28" spans="1:16" ht="39" customHeight="1">
      <c r="A28" s="251"/>
      <c r="B28" s="251"/>
      <c r="C28" s="251"/>
      <c r="D28" s="448"/>
      <c r="E28" s="578"/>
      <c r="F28" s="246"/>
      <c r="G28" s="246"/>
      <c r="H28" s="37"/>
      <c r="I28" s="287"/>
      <c r="J28" s="299"/>
      <c r="L28" s="294" t="str">
        <f t="array" aca="1" ref="L28" ca="1">IF(ROW()-ROW($F$2:$F$52)+1&gt;ROWS($E$2:$E$52)-COUNTBLANK($E$2:$E$52),"",INDIRECT(ADDRESS(SMALL((IF($E$2:$E$52&lt;&gt;"",ROW($E$2:$E$52),ROW()+ROWS($E$2:$E$52))),ROW()-ROW($F$2:$F$52)+1),COLUMN($E$2:$E$52),4)))</f>
        <v/>
      </c>
      <c r="M28" s="294" t="str">
        <f t="array" aca="1" ref="M28" ca="1">IF(ROW()-ROW($G$2:$G$52)+1&gt;ROWS($F$2:$F$52)-COUNTBLANK($F$2:$F$52),"",INDIRECT(ADDRESS(SMALL((IF($F$2:$F$52&lt;&gt;"",ROW($F$2:$F$52),ROW()+ROWS($F$2:$F$52))),ROW()-ROW($G$2:$G$52)+1),COLUMN($F$2:$F$52),4)))</f>
        <v/>
      </c>
      <c r="N28" s="294" t="str">
        <f t="array" aca="1" ref="N28" ca="1">IF(ROW()-ROW($H$2:$H$52)+1&gt;ROWS($G$2:$G$52)-COUNTBLANK($G$2:$G$52),"",INDIRECT(ADDRESS(SMALL((IF($G$2:$G$52&lt;&gt;"",ROW($G$2:$G$52),ROW()+ROWS($G$2:$G$52))),ROW()-ROW($H$2:$H$52)+1),COLUMN($G$2:$G$52),4)))</f>
        <v/>
      </c>
      <c r="O28" s="295" t="str">
        <f t="array" aca="1" ref="O28" ca="1">IF(ROW()-ROW($I$2:$I$52)+1&gt;ROWS($H$2:$H$52)-COUNTBLANK($H$2:$H$52),"",INDIRECT(ADDRESS(SMALL((IF($H$2:$H$52&lt;&gt;"",ROW($H$2:$H$52),ROW()+ROWS($H$2:$H$52))),ROW()-ROW($I$2:$I$52)+1),COLUMN($H$2:$H$52),4)))</f>
        <v/>
      </c>
      <c r="P28" s="296" t="str">
        <f t="array" aca="1" ref="P28" ca="1">IF(ROW()-ROW($J$2:$J$52)+1&gt;ROWS($I$2:$I$52)-COUNTBLANK($I$2:$I$52),"",INDIRECT(ADDRESS(SMALL((IF($I$2:$I$52&lt;&gt;"",ROW($I$2:$I$52),ROW()+ROWS($I$2:$I$52))),ROW()-ROW($J$2:$J$52)+1),COLUMN($I$2:$I$52),4)))</f>
        <v/>
      </c>
    </row>
    <row r="29" spans="1:16" ht="15.75" thickBot="1">
      <c r="A29" s="251"/>
      <c r="B29" s="251"/>
      <c r="C29" s="251"/>
      <c r="D29" s="275" t="s">
        <v>271</v>
      </c>
      <c r="E29" s="271"/>
      <c r="F29" s="249"/>
      <c r="G29" s="249"/>
      <c r="H29" s="37"/>
      <c r="I29" s="287"/>
      <c r="J29" s="299"/>
      <c r="L29" s="294" t="str">
        <f t="array" aca="1" ref="L29" ca="1">IF(ROW()-ROW($F$2:$F$52)+1&gt;ROWS($E$2:$E$52)-COUNTBLANK($E$2:$E$52),"",INDIRECT(ADDRESS(SMALL((IF($E$2:$E$52&lt;&gt;"",ROW($E$2:$E$52),ROW()+ROWS($E$2:$E$52))),ROW()-ROW($F$2:$F$52)+1),COLUMN($E$2:$E$52),4)))</f>
        <v/>
      </c>
      <c r="M29" s="294" t="str">
        <f t="array" aca="1" ref="M29" ca="1">IF(ROW()-ROW($G$2:$G$52)+1&gt;ROWS($F$2:$F$52)-COUNTBLANK($F$2:$F$52),"",INDIRECT(ADDRESS(SMALL((IF($F$2:$F$52&lt;&gt;"",ROW($F$2:$F$52),ROW()+ROWS($F$2:$F$52))),ROW()-ROW($G$2:$G$52)+1),COLUMN($F$2:$F$52),4)))</f>
        <v/>
      </c>
      <c r="N29" s="294" t="str">
        <f t="array" aca="1" ref="N29" ca="1">IF(ROW()-ROW($H$2:$H$52)+1&gt;ROWS($G$2:$G$52)-COUNTBLANK($G$2:$G$52),"",INDIRECT(ADDRESS(SMALL((IF($G$2:$G$52&lt;&gt;"",ROW($G$2:$G$52),ROW()+ROWS($G$2:$G$52))),ROW()-ROW($H$2:$H$52)+1),COLUMN($G$2:$G$52),4)))</f>
        <v/>
      </c>
      <c r="O29" s="295" t="str">
        <f t="array" aca="1" ref="O29" ca="1">IF(ROW()-ROW($I$2:$I$52)+1&gt;ROWS($H$2:$H$52)-COUNTBLANK($H$2:$H$52),"",INDIRECT(ADDRESS(SMALL((IF($H$2:$H$52&lt;&gt;"",ROW($H$2:$H$52),ROW()+ROWS($H$2:$H$52))),ROW()-ROW($I$2:$I$52)+1),COLUMN($H$2:$H$52),4)))</f>
        <v/>
      </c>
      <c r="P29" s="296" t="str">
        <f t="array" aca="1" ref="P29" ca="1">IF(ROW()-ROW($J$2:$J$52)+1&gt;ROWS($I$2:$I$52)-COUNTBLANK($I$2:$I$52),"",INDIRECT(ADDRESS(SMALL((IF($I$2:$I$52&lt;&gt;"",ROW($I$2:$I$52),ROW()+ROWS($I$2:$I$52))),ROW()-ROW($J$2:$J$52)+1),COLUMN($I$2:$I$52),4)))</f>
        <v/>
      </c>
    </row>
    <row r="30" spans="1:16">
      <c r="A30" s="251"/>
      <c r="B30" s="251"/>
      <c r="C30" s="251"/>
      <c r="D30" s="276" t="s">
        <v>74</v>
      </c>
      <c r="E30" s="301" t="str">
        <f>IF(H30="","","2019")</f>
        <v/>
      </c>
      <c r="F30" s="302" t="str">
        <f t="shared" ref="F30:F34" si="15">IF(H30="","","e")</f>
        <v/>
      </c>
      <c r="G30" s="302" t="str">
        <f t="shared" ref="G30:G41" si="16">IF(H30="","","1")</f>
        <v/>
      </c>
      <c r="H30" s="252" t="str">
        <f>IF(A2="relevant",IF(Matrix!X19="","",IF(Matrix!X19&gt;Matrix!T19,Berechnung2!$M$40,"")),"")</f>
        <v/>
      </c>
      <c r="I30" s="286" t="str">
        <f t="array" ref="I30">IF(H30="","",VLOOKUP(F30,Berechnung2!$I$15:$J$23,2,FALSE))</f>
        <v/>
      </c>
      <c r="J30" s="298" t="str">
        <f t="shared" si="2"/>
        <v/>
      </c>
      <c r="L30" s="294" t="str">
        <f t="array" aca="1" ref="L30" ca="1">IF(ROW()-ROW($F$2:$F$52)+1&gt;ROWS($E$2:$E$52)-COUNTBLANK($E$2:$E$52),"",INDIRECT(ADDRESS(SMALL((IF($E$2:$E$52&lt;&gt;"",ROW($E$2:$E$52),ROW()+ROWS($E$2:$E$52))),ROW()-ROW($F$2:$F$52)+1),COLUMN($E$2:$E$52),4)))</f>
        <v/>
      </c>
      <c r="M30" s="294" t="str">
        <f t="array" aca="1" ref="M30" ca="1">IF(ROW()-ROW($G$2:$G$52)+1&gt;ROWS($F$2:$F$52)-COUNTBLANK($F$2:$F$52),"",INDIRECT(ADDRESS(SMALL((IF($F$2:$F$52&lt;&gt;"",ROW($F$2:$F$52),ROW()+ROWS($F$2:$F$52))),ROW()-ROW($G$2:$G$52)+1),COLUMN($F$2:$F$52),4)))</f>
        <v/>
      </c>
      <c r="N30" s="294" t="str">
        <f t="array" aca="1" ref="N30" ca="1">IF(ROW()-ROW($H$2:$H$52)+1&gt;ROWS($G$2:$G$52)-COUNTBLANK($G$2:$G$52),"",INDIRECT(ADDRESS(SMALL((IF($G$2:$G$52&lt;&gt;"",ROW($G$2:$G$52),ROW()+ROWS($G$2:$G$52))),ROW()-ROW($H$2:$H$52)+1),COLUMN($G$2:$G$52),4)))</f>
        <v/>
      </c>
      <c r="O30" s="295" t="str">
        <f t="array" aca="1" ref="O30" ca="1">IF(ROW()-ROW($I$2:$I$52)+1&gt;ROWS($H$2:$H$52)-COUNTBLANK($H$2:$H$52),"",INDIRECT(ADDRESS(SMALL((IF($H$2:$H$52&lt;&gt;"",ROW($H$2:$H$52),ROW()+ROWS($H$2:$H$52))),ROW()-ROW($I$2:$I$52)+1),COLUMN($H$2:$H$52),4)))</f>
        <v/>
      </c>
      <c r="P30" s="296" t="str">
        <f t="array" aca="1" ref="P30" ca="1">IF(ROW()-ROW($J$2:$J$52)+1&gt;ROWS($I$2:$I$52)-COUNTBLANK($I$2:$I$52),"",INDIRECT(ADDRESS(SMALL((IF($I$2:$I$52&lt;&gt;"",ROW($I$2:$I$52),ROW()+ROWS($I$2:$I$52))),ROW()-ROW($J$2:$J$52)+1),COLUMN($I$2:$I$52),4)))</f>
        <v/>
      </c>
    </row>
    <row r="31" spans="1:16">
      <c r="A31" s="251"/>
      <c r="B31" s="251"/>
      <c r="C31" s="251"/>
      <c r="D31" s="994" t="s">
        <v>337</v>
      </c>
      <c r="E31" s="263" t="str">
        <f>IF(H31="","","2020")</f>
        <v/>
      </c>
      <c r="F31" s="246" t="str">
        <f t="shared" si="15"/>
        <v/>
      </c>
      <c r="G31" s="246" t="str">
        <f t="shared" si="16"/>
        <v/>
      </c>
      <c r="H31" s="37" t="str">
        <f>IF(A3="relevant",IF(Matrix!X20="","",IF(Matrix!X20&gt;Matrix!T20,Berechnung2!$M$40,"")),"")</f>
        <v/>
      </c>
      <c r="I31" s="287" t="str">
        <f t="array" ref="I31">IF(H31="","",VLOOKUP(F31,Berechnung2!$I$15:$J$23,2,FALSE))</f>
        <v/>
      </c>
      <c r="J31" s="299" t="str">
        <f t="shared" si="2"/>
        <v/>
      </c>
      <c r="L31" s="294" t="str">
        <f t="array" aca="1" ref="L31" ca="1">IF(ROW()-ROW($F$2:$F$52)+1&gt;ROWS($E$2:$E$52)-COUNTBLANK($E$2:$E$52),"",INDIRECT(ADDRESS(SMALL((IF($E$2:$E$52&lt;&gt;"",ROW($E$2:$E$52),ROW()+ROWS($E$2:$E$52))),ROW()-ROW($F$2:$F$52)+1),COLUMN($E$2:$E$52),4)))</f>
        <v/>
      </c>
      <c r="M31" s="294" t="str">
        <f t="array" aca="1" ref="M31" ca="1">IF(ROW()-ROW($G$2:$G$52)+1&gt;ROWS($F$2:$F$52)-COUNTBLANK($F$2:$F$52),"",INDIRECT(ADDRESS(SMALL((IF($F$2:$F$52&lt;&gt;"",ROW($F$2:$F$52),ROW()+ROWS($F$2:$F$52))),ROW()-ROW($G$2:$G$52)+1),COLUMN($F$2:$F$52),4)))</f>
        <v/>
      </c>
      <c r="N31" s="294" t="str">
        <f t="array" aca="1" ref="N31" ca="1">IF(ROW()-ROW($H$2:$H$52)+1&gt;ROWS($G$2:$G$52)-COUNTBLANK($G$2:$G$52),"",INDIRECT(ADDRESS(SMALL((IF($G$2:$G$52&lt;&gt;"",ROW($G$2:$G$52),ROW()+ROWS($G$2:$G$52))),ROW()-ROW($H$2:$H$52)+1),COLUMN($G$2:$G$52),4)))</f>
        <v/>
      </c>
      <c r="O31" s="295" t="str">
        <f t="array" aca="1" ref="O31" ca="1">IF(ROW()-ROW($I$2:$I$52)+1&gt;ROWS($H$2:$H$52)-COUNTBLANK($H$2:$H$52),"",INDIRECT(ADDRESS(SMALL((IF($H$2:$H$52&lt;&gt;"",ROW($H$2:$H$52),ROW()+ROWS($H$2:$H$52))),ROW()-ROW($I$2:$I$52)+1),COLUMN($H$2:$H$52),4)))</f>
        <v/>
      </c>
      <c r="P31" s="296" t="str">
        <f t="array" aca="1" ref="P31" ca="1">IF(ROW()-ROW($J$2:$J$52)+1&gt;ROWS($I$2:$I$52)-COUNTBLANK($I$2:$I$52),"",INDIRECT(ADDRESS(SMALL((IF($I$2:$I$52&lt;&gt;"",ROW($I$2:$I$52),ROW()+ROWS($I$2:$I$52))),ROW()-ROW($J$2:$J$52)+1),COLUMN($I$2:$I$52),4)))</f>
        <v/>
      </c>
    </row>
    <row r="32" spans="1:16">
      <c r="A32" s="251"/>
      <c r="B32" s="251"/>
      <c r="C32" s="251"/>
      <c r="D32" s="995"/>
      <c r="E32" s="263" t="str">
        <f>IF(H32="","","2021")</f>
        <v/>
      </c>
      <c r="F32" s="246" t="str">
        <f t="shared" si="15"/>
        <v/>
      </c>
      <c r="G32" s="246" t="str">
        <f t="shared" si="16"/>
        <v/>
      </c>
      <c r="H32" s="37" t="str">
        <f>IF(A4="relevant",IF(Matrix!X21="","",IF(Matrix!X21&gt;Matrix!T21,Berechnung2!$M$40,"")),"")</f>
        <v/>
      </c>
      <c r="I32" s="287" t="str">
        <f t="array" ref="I32">IF(H32="","",VLOOKUP(F32,Berechnung2!$I$15:$J$23,2,FALSE))</f>
        <v/>
      </c>
      <c r="J32" s="299" t="str">
        <f t="shared" si="2"/>
        <v/>
      </c>
      <c r="L32" s="294" t="str">
        <f t="array" aca="1" ref="L32" ca="1">IF(ROW()-ROW($F$2:$F$52)+1&gt;ROWS($E$2:$E$52)-COUNTBLANK($E$2:$E$52),"",INDIRECT(ADDRESS(SMALL((IF($E$2:$E$52&lt;&gt;"",ROW($E$2:$E$52),ROW()+ROWS($E$2:$E$52))),ROW()-ROW($F$2:$F$52)+1),COLUMN($E$2:$E$52),4)))</f>
        <v/>
      </c>
      <c r="M32" s="294" t="str">
        <f t="array" aca="1" ref="M32" ca="1">IF(ROW()-ROW($G$2:$G$52)+1&gt;ROWS($F$2:$F$52)-COUNTBLANK($F$2:$F$52),"",INDIRECT(ADDRESS(SMALL((IF($F$2:$F$52&lt;&gt;"",ROW($F$2:$F$52),ROW()+ROWS($F$2:$F$52))),ROW()-ROW($G$2:$G$52)+1),COLUMN($F$2:$F$52),4)))</f>
        <v/>
      </c>
      <c r="N32" s="294" t="str">
        <f t="array" aca="1" ref="N32" ca="1">IF(ROW()-ROW($H$2:$H$52)+1&gt;ROWS($G$2:$G$52)-COUNTBLANK($G$2:$G$52),"",INDIRECT(ADDRESS(SMALL((IF($G$2:$G$52&lt;&gt;"",ROW($G$2:$G$52),ROW()+ROWS($G$2:$G$52))),ROW()-ROW($H$2:$H$52)+1),COLUMN($G$2:$G$52),4)))</f>
        <v/>
      </c>
      <c r="O32" s="295" t="str">
        <f t="array" aca="1" ref="O32" ca="1">IF(ROW()-ROW($I$2:$I$52)+1&gt;ROWS($H$2:$H$52)-COUNTBLANK($H$2:$H$52),"",INDIRECT(ADDRESS(SMALL((IF($H$2:$H$52&lt;&gt;"",ROW($H$2:$H$52),ROW()+ROWS($H$2:$H$52))),ROW()-ROW($I$2:$I$52)+1),COLUMN($H$2:$H$52),4)))</f>
        <v/>
      </c>
      <c r="P32" s="296" t="str">
        <f t="array" aca="1" ref="P32" ca="1">IF(ROW()-ROW($J$2:$J$52)+1&gt;ROWS($I$2:$I$52)-COUNTBLANK($I$2:$I$52),"",INDIRECT(ADDRESS(SMALL((IF($I$2:$I$52&lt;&gt;"",ROW($I$2:$I$52),ROW()+ROWS($I$2:$I$52))),ROW()-ROW($J$2:$J$52)+1),COLUMN($I$2:$I$52),4)))</f>
        <v/>
      </c>
    </row>
    <row r="33" spans="1:16">
      <c r="A33" s="251"/>
      <c r="B33" s="251"/>
      <c r="C33" s="251"/>
      <c r="D33" s="995"/>
      <c r="E33" s="263" t="str">
        <f>IF(H33="","","2022")</f>
        <v/>
      </c>
      <c r="F33" s="246" t="str">
        <f t="shared" si="15"/>
        <v/>
      </c>
      <c r="G33" s="246" t="str">
        <f t="shared" si="16"/>
        <v/>
      </c>
      <c r="H33" s="37" t="str">
        <f>IF(A5="relevant",IF(Matrix!X22="","",IF(Matrix!X22&gt;Matrix!T22,Berechnung2!$M$40,"")),"")</f>
        <v/>
      </c>
      <c r="I33" s="287" t="str">
        <f t="array" ref="I33">IF(H33="","",VLOOKUP(F33,Berechnung2!$I$15:$J$23,2,FALSE))</f>
        <v/>
      </c>
      <c r="J33" s="299" t="str">
        <f t="shared" si="2"/>
        <v/>
      </c>
      <c r="L33" s="294" t="str">
        <f t="array" aca="1" ref="L33" ca="1">IF(ROW()-ROW($F$2:$F$52)+1&gt;ROWS($E$2:$E$52)-COUNTBLANK($E$2:$E$52),"",INDIRECT(ADDRESS(SMALL((IF($E$2:$E$52&lt;&gt;"",ROW($E$2:$E$52),ROW()+ROWS($E$2:$E$52))),ROW()-ROW($F$2:$F$52)+1),COLUMN($E$2:$E$52),4)))</f>
        <v/>
      </c>
      <c r="M33" s="294" t="str">
        <f t="array" aca="1" ref="M33" ca="1">IF(ROW()-ROW($G$2:$G$52)+1&gt;ROWS($F$2:$F$52)-COUNTBLANK($F$2:$F$52),"",INDIRECT(ADDRESS(SMALL((IF($F$2:$F$52&lt;&gt;"",ROW($F$2:$F$52),ROW()+ROWS($F$2:$F$52))),ROW()-ROW($G$2:$G$52)+1),COLUMN($F$2:$F$52),4)))</f>
        <v/>
      </c>
      <c r="N33" s="294" t="str">
        <f t="array" aca="1" ref="N33" ca="1">IF(ROW()-ROW($H$2:$H$52)+1&gt;ROWS($G$2:$G$52)-COUNTBLANK($G$2:$G$52),"",INDIRECT(ADDRESS(SMALL((IF($G$2:$G$52&lt;&gt;"",ROW($G$2:$G$52),ROW()+ROWS($G$2:$G$52))),ROW()-ROW($H$2:$H$52)+1),COLUMN($G$2:$G$52),4)))</f>
        <v/>
      </c>
      <c r="O33" s="295" t="str">
        <f t="array" aca="1" ref="O33" ca="1">IF(ROW()-ROW($I$2:$I$52)+1&gt;ROWS($H$2:$H$52)-COUNTBLANK($H$2:$H$52),"",INDIRECT(ADDRESS(SMALL((IF($H$2:$H$52&lt;&gt;"",ROW($H$2:$H$52),ROW()+ROWS($H$2:$H$52))),ROW()-ROW($I$2:$I$52)+1),COLUMN($H$2:$H$52),4)))</f>
        <v/>
      </c>
      <c r="P33" s="296" t="str">
        <f t="array" aca="1" ref="P33" ca="1">IF(ROW()-ROW($J$2:$J$52)+1&gt;ROWS($I$2:$I$52)-COUNTBLANK($I$2:$I$52),"",INDIRECT(ADDRESS(SMALL((IF($I$2:$I$52&lt;&gt;"",ROW($I$2:$I$52),ROW()+ROWS($I$2:$I$52))),ROW()-ROW($J$2:$J$52)+1),COLUMN($I$2:$I$52),4)))</f>
        <v/>
      </c>
    </row>
    <row r="34" spans="1:16" ht="33" customHeight="1">
      <c r="A34" s="251"/>
      <c r="B34" s="251"/>
      <c r="C34" s="251"/>
      <c r="D34" s="995"/>
      <c r="E34" s="263" t="str">
        <f>IF(H34="","","2023")</f>
        <v/>
      </c>
      <c r="F34" s="246" t="str">
        <f t="shared" si="15"/>
        <v/>
      </c>
      <c r="G34" s="246" t="str">
        <f t="shared" si="16"/>
        <v/>
      </c>
      <c r="H34" s="37" t="str">
        <f>IF(A6="relevant",IF(Matrix!X23="","",IF(Matrix!X23&gt;Matrix!T23,Berechnung2!$M$40,"")),"")</f>
        <v/>
      </c>
      <c r="I34" s="287" t="str">
        <f t="array" ref="I34">IF(H34="","",VLOOKUP(F34,Berechnung2!$I$15:$J$23,2,FALSE))</f>
        <v/>
      </c>
      <c r="J34" s="299" t="str">
        <f t="shared" si="2"/>
        <v/>
      </c>
      <c r="L34" s="294" t="str">
        <f t="array" aca="1" ref="L34" ca="1">IF(ROW()-ROW($F$2:$F$52)+1&gt;ROWS($E$2:$E$52)-COUNTBLANK($E$2:$E$52),"",INDIRECT(ADDRESS(SMALL((IF($E$2:$E$52&lt;&gt;"",ROW($E$2:$E$52),ROW()+ROWS($E$2:$E$52))),ROW()-ROW($F$2:$F$52)+1),COLUMN($E$2:$E$52),4)))</f>
        <v/>
      </c>
      <c r="M34" s="294" t="str">
        <f t="array" aca="1" ref="M34" ca="1">IF(ROW()-ROW($G$2:$G$52)+1&gt;ROWS($F$2:$F$52)-COUNTBLANK($F$2:$F$52),"",INDIRECT(ADDRESS(SMALL((IF($F$2:$F$52&lt;&gt;"",ROW($F$2:$F$52),ROW()+ROWS($F$2:$F$52))),ROW()-ROW($G$2:$G$52)+1),COLUMN($F$2:$F$52),4)))</f>
        <v/>
      </c>
      <c r="N34" s="294" t="str">
        <f t="array" aca="1" ref="N34" ca="1">IF(ROW()-ROW($H$2:$H$52)+1&gt;ROWS($G$2:$G$52)-COUNTBLANK($G$2:$G$52),"",INDIRECT(ADDRESS(SMALL((IF($G$2:$G$52&lt;&gt;"",ROW($G$2:$G$52),ROW()+ROWS($G$2:$G$52))),ROW()-ROW($H$2:$H$52)+1),COLUMN($G$2:$G$52),4)))</f>
        <v/>
      </c>
      <c r="O34" s="295" t="str">
        <f t="array" aca="1" ref="O34" ca="1">IF(ROW()-ROW($I$2:$I$52)+1&gt;ROWS($H$2:$H$52)-COUNTBLANK($H$2:$H$52),"",INDIRECT(ADDRESS(SMALL((IF($H$2:$H$52&lt;&gt;"",ROW($H$2:$H$52),ROW()+ROWS($H$2:$H$52))),ROW()-ROW($I$2:$I$52)+1),COLUMN($H$2:$H$52),4)))</f>
        <v/>
      </c>
      <c r="P34" s="296" t="str">
        <f t="array" aca="1" ref="P34" ca="1">IF(ROW()-ROW($J$2:$J$52)+1&gt;ROWS($I$2:$I$52)-COUNTBLANK($I$2:$I$52),"",INDIRECT(ADDRESS(SMALL((IF($I$2:$I$52&lt;&gt;"",ROW($I$2:$I$52),ROW()+ROWS($I$2:$I$52))),ROW()-ROW($J$2:$J$52)+1),COLUMN($I$2:$I$52),4)))</f>
        <v/>
      </c>
    </row>
    <row r="35" spans="1:16" ht="33" customHeight="1">
      <c r="A35" s="251"/>
      <c r="B35" s="251"/>
      <c r="C35" s="251"/>
      <c r="D35" s="448"/>
      <c r="E35" s="263"/>
      <c r="F35" s="246"/>
      <c r="G35" s="246"/>
      <c r="H35" s="37"/>
      <c r="I35" s="287"/>
      <c r="J35" s="299"/>
      <c r="L35" s="294" t="str">
        <f t="array" aca="1" ref="L35" ca="1">IF(ROW()-ROW($F$2:$F$52)+1&gt;ROWS($E$2:$E$52)-COUNTBLANK($E$2:$E$52),"",INDIRECT(ADDRESS(SMALL((IF($E$2:$E$52&lt;&gt;"",ROW($E$2:$E$52),ROW()+ROWS($E$2:$E$52))),ROW()-ROW($F$2:$F$52)+1),COLUMN($E$2:$E$52),4)))</f>
        <v/>
      </c>
      <c r="M35" s="294" t="str">
        <f t="array" aca="1" ref="M35" ca="1">IF(ROW()-ROW($G$2:$G$52)+1&gt;ROWS($F$2:$F$52)-COUNTBLANK($F$2:$F$52),"",INDIRECT(ADDRESS(SMALL((IF($F$2:$F$52&lt;&gt;"",ROW($F$2:$F$52),ROW()+ROWS($F$2:$F$52))),ROW()-ROW($G$2:$G$52)+1),COLUMN($F$2:$F$52),4)))</f>
        <v/>
      </c>
      <c r="N35" s="294" t="str">
        <f t="array" aca="1" ref="N35" ca="1">IF(ROW()-ROW($H$2:$H$52)+1&gt;ROWS($G$2:$G$52)-COUNTBLANK($G$2:$G$52),"",INDIRECT(ADDRESS(SMALL((IF($G$2:$G$52&lt;&gt;"",ROW($G$2:$G$52),ROW()+ROWS($G$2:$G$52))),ROW()-ROW($H$2:$H$52)+1),COLUMN($G$2:$G$52),4)))</f>
        <v/>
      </c>
      <c r="O35" s="295" t="str">
        <f t="array" aca="1" ref="O35" ca="1">IF(ROW()-ROW($I$2:$I$52)+1&gt;ROWS($H$2:$H$52)-COUNTBLANK($H$2:$H$52),"",INDIRECT(ADDRESS(SMALL((IF($H$2:$H$52&lt;&gt;"",ROW($H$2:$H$52),ROW()+ROWS($H$2:$H$52))),ROW()-ROW($I$2:$I$52)+1),COLUMN($H$2:$H$52),4)))</f>
        <v/>
      </c>
      <c r="P35" s="296" t="str">
        <f t="array" aca="1" ref="P35" ca="1">IF(ROW()-ROW($J$2:$J$52)+1&gt;ROWS($I$2:$I$52)-COUNTBLANK($I$2:$I$52),"",INDIRECT(ADDRESS(SMALL((IF($I$2:$I$52&lt;&gt;"",ROW($I$2:$I$52),ROW()+ROWS($I$2:$I$52))),ROW()-ROW($J$2:$J$52)+1),COLUMN($I$2:$I$52),4)))</f>
        <v/>
      </c>
    </row>
    <row r="36" spans="1:16" ht="15.75" thickBot="1">
      <c r="A36" s="251"/>
      <c r="B36" s="251"/>
      <c r="C36" s="251"/>
      <c r="D36" s="275" t="s">
        <v>272</v>
      </c>
      <c r="E36" s="263"/>
      <c r="F36" s="246"/>
      <c r="G36" s="246"/>
      <c r="H36" s="37"/>
      <c r="I36" s="287"/>
      <c r="J36" s="299"/>
      <c r="L36" s="294" t="str">
        <f t="array" aca="1" ref="L36" ca="1">IF(ROW()-ROW($F$2:$F$52)+1&gt;ROWS($E$2:$E$52)-COUNTBLANK($E$2:$E$52),"",INDIRECT(ADDRESS(SMALL((IF($E$2:$E$52&lt;&gt;"",ROW($E$2:$E$52),ROW()+ROWS($E$2:$E$52))),ROW()-ROW($F$2:$F$52)+1),COLUMN($E$2:$E$52),4)))</f>
        <v/>
      </c>
      <c r="M36" s="294" t="str">
        <f t="array" aca="1" ref="M36" ca="1">IF(ROW()-ROW($G$2:$G$52)+1&gt;ROWS($F$2:$F$52)-COUNTBLANK($F$2:$F$52),"",INDIRECT(ADDRESS(SMALL((IF($F$2:$F$52&lt;&gt;"",ROW($F$2:$F$52),ROW()+ROWS($F$2:$F$52))),ROW()-ROW($G$2:$G$52)+1),COLUMN($F$2:$F$52),4)))</f>
        <v/>
      </c>
      <c r="N36" s="294" t="str">
        <f t="array" aca="1" ref="N36" ca="1">IF(ROW()-ROW($H$2:$H$52)+1&gt;ROWS($G$2:$G$52)-COUNTBLANK($G$2:$G$52),"",INDIRECT(ADDRESS(SMALL((IF($G$2:$G$52&lt;&gt;"",ROW($G$2:$G$52),ROW()+ROWS($G$2:$G$52))),ROW()-ROW($H$2:$H$52)+1),COLUMN($G$2:$G$52),4)))</f>
        <v/>
      </c>
      <c r="O36" s="295" t="str">
        <f t="array" aca="1" ref="O36" ca="1">IF(ROW()-ROW($I$2:$I$52)+1&gt;ROWS($H$2:$H$52)-COUNTBLANK($H$2:$H$52),"",INDIRECT(ADDRESS(SMALL((IF($H$2:$H$52&lt;&gt;"",ROW($H$2:$H$52),ROW()+ROWS($H$2:$H$52))),ROW()-ROW($I$2:$I$52)+1),COLUMN($H$2:$H$52),4)))</f>
        <v/>
      </c>
      <c r="P36" s="296" t="str">
        <f t="array" aca="1" ref="P36" ca="1">IF(ROW()-ROW($J$2:$J$52)+1&gt;ROWS($I$2:$I$52)-COUNTBLANK($I$2:$I$52),"",INDIRECT(ADDRESS(SMALL((IF($I$2:$I$52&lt;&gt;"",ROW($I$2:$I$52),ROW()+ROWS($I$2:$I$52))),ROW()-ROW($J$2:$J$52)+1),COLUMN($I$2:$I$52),4)))</f>
        <v/>
      </c>
    </row>
    <row r="37" spans="1:16">
      <c r="A37" s="251"/>
      <c r="B37" s="251"/>
      <c r="C37" s="251"/>
      <c r="D37" s="276" t="s">
        <v>74</v>
      </c>
      <c r="E37" s="262" t="str">
        <f>IF(H37="","","2019")</f>
        <v/>
      </c>
      <c r="F37" s="248" t="str">
        <f t="shared" ref="F37:F41" si="17">IF(H37="","","f")</f>
        <v/>
      </c>
      <c r="G37" s="248" t="str">
        <f t="shared" si="16"/>
        <v/>
      </c>
      <c r="H37" s="252" t="str">
        <f>IF(A2="relevant",IF(Matrix!Y19="","",IF(Matrix!Y19&gt;Matrix!T19,Berechnung2!$M$41,"")),"")</f>
        <v/>
      </c>
      <c r="I37" s="286" t="str">
        <f t="array" ref="I37">IF(H37="","",VLOOKUP(F37,Berechnung2!$I$15:$J$23,2,FALSE))</f>
        <v/>
      </c>
      <c r="J37" s="298" t="str">
        <f t="shared" si="2"/>
        <v/>
      </c>
      <c r="L37" s="294" t="str">
        <f t="array" aca="1" ref="L37" ca="1">IF(ROW()-ROW($F$2:$F$52)+1&gt;ROWS($E$2:$E$52)-COUNTBLANK($E$2:$E$52),"",INDIRECT(ADDRESS(SMALL((IF($E$2:$E$52&lt;&gt;"",ROW($E$2:$E$52),ROW()+ROWS($E$2:$E$52))),ROW()-ROW($F$2:$F$52)+1),COLUMN($E$2:$E$52),4)))</f>
        <v/>
      </c>
      <c r="M37" s="294" t="str">
        <f t="array" aca="1" ref="M37" ca="1">IF(ROW()-ROW($G$2:$G$52)+1&gt;ROWS($F$2:$F$52)-COUNTBLANK($F$2:$F$52),"",INDIRECT(ADDRESS(SMALL((IF($F$2:$F$52&lt;&gt;"",ROW($F$2:$F$52),ROW()+ROWS($F$2:$F$52))),ROW()-ROW($G$2:$G$52)+1),COLUMN($F$2:$F$52),4)))</f>
        <v/>
      </c>
      <c r="N37" s="294" t="str">
        <f t="array" aca="1" ref="N37" ca="1">IF(ROW()-ROW($H$2:$H$52)+1&gt;ROWS($G$2:$G$52)-COUNTBLANK($G$2:$G$52),"",INDIRECT(ADDRESS(SMALL((IF($G$2:$G$52&lt;&gt;"",ROW($G$2:$G$52),ROW()+ROWS($G$2:$G$52))),ROW()-ROW($H$2:$H$52)+1),COLUMN($G$2:$G$52),4)))</f>
        <v/>
      </c>
      <c r="O37" s="295" t="str">
        <f t="array" aca="1" ref="O37" ca="1">IF(ROW()-ROW($I$2:$I$52)+1&gt;ROWS($H$2:$H$52)-COUNTBLANK($H$2:$H$52),"",INDIRECT(ADDRESS(SMALL((IF($H$2:$H$52&lt;&gt;"",ROW($H$2:$H$52),ROW()+ROWS($H$2:$H$52))),ROW()-ROW($I$2:$I$52)+1),COLUMN($H$2:$H$52),4)))</f>
        <v/>
      </c>
      <c r="P37" s="296" t="str">
        <f t="array" aca="1" ref="P37" ca="1">IF(ROW()-ROW($J$2:$J$52)+1&gt;ROWS($I$2:$I$52)-COUNTBLANK($I$2:$I$52),"",INDIRECT(ADDRESS(SMALL((IF($I$2:$I$52&lt;&gt;"",ROW($I$2:$I$52),ROW()+ROWS($I$2:$I$52))),ROW()-ROW($J$2:$J$52)+1),COLUMN($I$2:$I$52),4)))</f>
        <v/>
      </c>
    </row>
    <row r="38" spans="1:16">
      <c r="A38" s="251"/>
      <c r="B38" s="251"/>
      <c r="C38" s="251"/>
      <c r="D38" s="994" t="s">
        <v>338</v>
      </c>
      <c r="E38" s="263" t="str">
        <f>IF(H38="","","2020")</f>
        <v/>
      </c>
      <c r="F38" s="246" t="str">
        <f t="shared" si="17"/>
        <v/>
      </c>
      <c r="G38" s="246" t="str">
        <f t="shared" si="16"/>
        <v/>
      </c>
      <c r="H38" s="37" t="str">
        <f>IF(A3="relevant",IF(Matrix!Y20="","",IF(Matrix!Y20&gt;Matrix!T20,Berechnung2!$M$41,"")),"")</f>
        <v/>
      </c>
      <c r="I38" s="287" t="str">
        <f t="array" ref="I38">IF(H38="","",VLOOKUP(F38,Berechnung2!$I$15:$J$23,2,FALSE))</f>
        <v/>
      </c>
      <c r="J38" s="299" t="str">
        <f t="shared" si="2"/>
        <v/>
      </c>
      <c r="L38" s="294" t="str">
        <f t="array" aca="1" ref="L38" ca="1">IF(ROW()-ROW($F$2:$F$52)+1&gt;ROWS($E$2:$E$52)-COUNTBLANK($E$2:$E$52),"",INDIRECT(ADDRESS(SMALL((IF($E$2:$E$52&lt;&gt;"",ROW($E$2:$E$52),ROW()+ROWS($E$2:$E$52))),ROW()-ROW($F$2:$F$52)+1),COLUMN($E$2:$E$52),4)))</f>
        <v/>
      </c>
      <c r="M38" s="294" t="str">
        <f t="array" aca="1" ref="M38" ca="1">IF(ROW()-ROW($G$2:$G$52)+1&gt;ROWS($F$2:$F$52)-COUNTBLANK($F$2:$F$52),"",INDIRECT(ADDRESS(SMALL((IF($F$2:$F$52&lt;&gt;"",ROW($F$2:$F$52),ROW()+ROWS($F$2:$F$52))),ROW()-ROW($G$2:$G$52)+1),COLUMN($F$2:$F$52),4)))</f>
        <v/>
      </c>
      <c r="N38" s="294" t="str">
        <f t="array" aca="1" ref="N38" ca="1">IF(ROW()-ROW($H$2:$H$52)+1&gt;ROWS($G$2:$G$52)-COUNTBLANK($G$2:$G$52),"",INDIRECT(ADDRESS(SMALL((IF($G$2:$G$52&lt;&gt;"",ROW($G$2:$G$52),ROW()+ROWS($G$2:$G$52))),ROW()-ROW($H$2:$H$52)+1),COLUMN($G$2:$G$52),4)))</f>
        <v/>
      </c>
      <c r="O38" s="295" t="str">
        <f t="array" aca="1" ref="O38" ca="1">IF(ROW()-ROW($I$2:$I$52)+1&gt;ROWS($H$2:$H$52)-COUNTBLANK($H$2:$H$52),"",INDIRECT(ADDRESS(SMALL((IF($H$2:$H$52&lt;&gt;"",ROW($H$2:$H$52),ROW()+ROWS($H$2:$H$52))),ROW()-ROW($I$2:$I$52)+1),COLUMN($H$2:$H$52),4)))</f>
        <v/>
      </c>
      <c r="P38" s="296" t="str">
        <f t="array" aca="1" ref="P38" ca="1">IF(ROW()-ROW($J$2:$J$52)+1&gt;ROWS($I$2:$I$52)-COUNTBLANK($I$2:$I$52),"",INDIRECT(ADDRESS(SMALL((IF($I$2:$I$52&lt;&gt;"",ROW($I$2:$I$52),ROW()+ROWS($I$2:$I$52))),ROW()-ROW($J$2:$J$52)+1),COLUMN($I$2:$I$52),4)))</f>
        <v/>
      </c>
    </row>
    <row r="39" spans="1:16">
      <c r="A39" s="251"/>
      <c r="B39" s="251"/>
      <c r="C39" s="251"/>
      <c r="D39" s="995"/>
      <c r="E39" s="263" t="str">
        <f>IF(H39="","","2021")</f>
        <v/>
      </c>
      <c r="F39" s="246" t="str">
        <f t="shared" si="17"/>
        <v/>
      </c>
      <c r="G39" s="246" t="str">
        <f t="shared" si="16"/>
        <v/>
      </c>
      <c r="H39" s="37" t="str">
        <f>IF(A4="relevant",IF(Matrix!Y21="","",IF(Matrix!Y21&gt;Matrix!T21,Berechnung2!$M$41,"")),"")</f>
        <v/>
      </c>
      <c r="I39" s="287" t="str">
        <f t="array" ref="I39">IF(H39="","",VLOOKUP(F39,Berechnung2!$I$15:$J$23,2,FALSE))</f>
        <v/>
      </c>
      <c r="J39" s="299" t="str">
        <f t="shared" si="2"/>
        <v/>
      </c>
      <c r="L39" s="294" t="str">
        <f t="array" aca="1" ref="L39" ca="1">IF(ROW()-ROW($F$2:$F$52)+1&gt;ROWS($E$2:$E$52)-COUNTBLANK($E$2:$E$52),"",INDIRECT(ADDRESS(SMALL((IF($E$2:$E$52&lt;&gt;"",ROW($E$2:$E$52),ROW()+ROWS($E$2:$E$52))),ROW()-ROW($F$2:$F$52)+1),COLUMN($E$2:$E$52),4)))</f>
        <v/>
      </c>
      <c r="M39" s="294" t="str">
        <f t="array" aca="1" ref="M39" ca="1">IF(ROW()-ROW($G$2:$G$52)+1&gt;ROWS($F$2:$F$52)-COUNTBLANK($F$2:$F$52),"",INDIRECT(ADDRESS(SMALL((IF($F$2:$F$52&lt;&gt;"",ROW($F$2:$F$52),ROW()+ROWS($F$2:$F$52))),ROW()-ROW($G$2:$G$52)+1),COLUMN($F$2:$F$52),4)))</f>
        <v/>
      </c>
      <c r="N39" s="294" t="str">
        <f t="array" aca="1" ref="N39" ca="1">IF(ROW()-ROW($H$2:$H$52)+1&gt;ROWS($G$2:$G$52)-COUNTBLANK($G$2:$G$52),"",INDIRECT(ADDRESS(SMALL((IF($G$2:$G$52&lt;&gt;"",ROW($G$2:$G$52),ROW()+ROWS($G$2:$G$52))),ROW()-ROW($H$2:$H$52)+1),COLUMN($G$2:$G$52),4)))</f>
        <v/>
      </c>
      <c r="O39" s="295" t="str">
        <f t="array" aca="1" ref="O39" ca="1">IF(ROW()-ROW($I$2:$I$52)+1&gt;ROWS($H$2:$H$52)-COUNTBLANK($H$2:$H$52),"",INDIRECT(ADDRESS(SMALL((IF($H$2:$H$52&lt;&gt;"",ROW($H$2:$H$52),ROW()+ROWS($H$2:$H$52))),ROW()-ROW($I$2:$I$52)+1),COLUMN($H$2:$H$52),4)))</f>
        <v/>
      </c>
      <c r="P39" s="296" t="str">
        <f t="array" aca="1" ref="P39" ca="1">IF(ROW()-ROW($J$2:$J$52)+1&gt;ROWS($I$2:$I$52)-COUNTBLANK($I$2:$I$52),"",INDIRECT(ADDRESS(SMALL((IF($I$2:$I$52&lt;&gt;"",ROW($I$2:$I$52),ROW()+ROWS($I$2:$I$52))),ROW()-ROW($J$2:$J$52)+1),COLUMN($I$2:$I$52),4)))</f>
        <v/>
      </c>
    </row>
    <row r="40" spans="1:16">
      <c r="A40" s="251"/>
      <c r="B40" s="251"/>
      <c r="C40" s="251"/>
      <c r="D40" s="995"/>
      <c r="E40" s="263" t="str">
        <f>IF(H40="","","2022")</f>
        <v/>
      </c>
      <c r="F40" s="246" t="str">
        <f t="shared" si="17"/>
        <v/>
      </c>
      <c r="G40" s="246" t="str">
        <f t="shared" si="16"/>
        <v/>
      </c>
      <c r="H40" s="37" t="str">
        <f>IF(A5="relevant",IF(Matrix!Y22="","",IF(Matrix!Y22&gt;Matrix!T22,Berechnung2!$M$41,"")),"")</f>
        <v/>
      </c>
      <c r="I40" s="287" t="str">
        <f t="array" ref="I40">IF(H40="","",VLOOKUP(F40,Berechnung2!$I$15:$J$23,2,FALSE))</f>
        <v/>
      </c>
      <c r="J40" s="299" t="str">
        <f t="shared" si="2"/>
        <v/>
      </c>
      <c r="L40" s="294" t="str">
        <f t="array" aca="1" ref="L40" ca="1">IF(ROW()-ROW($F$2:$F$52)+1&gt;ROWS($E$2:$E$52)-COUNTBLANK($E$2:$E$52),"",INDIRECT(ADDRESS(SMALL((IF($E$2:$E$52&lt;&gt;"",ROW($E$2:$E$52),ROW()+ROWS($E$2:$E$52))),ROW()-ROW($F$2:$F$52)+1),COLUMN($E$2:$E$52),4)))</f>
        <v/>
      </c>
      <c r="M40" s="294" t="str">
        <f t="array" aca="1" ref="M40" ca="1">IF(ROW()-ROW($G$2:$G$52)+1&gt;ROWS($F$2:$F$52)-COUNTBLANK($F$2:$F$52),"",INDIRECT(ADDRESS(SMALL((IF($F$2:$F$52&lt;&gt;"",ROW($F$2:$F$52),ROW()+ROWS($F$2:$F$52))),ROW()-ROW($G$2:$G$52)+1),COLUMN($F$2:$F$52),4)))</f>
        <v/>
      </c>
      <c r="N40" s="294" t="str">
        <f t="array" aca="1" ref="N40" ca="1">IF(ROW()-ROW($H$2:$H$52)+1&gt;ROWS($G$2:$G$52)-COUNTBLANK($G$2:$G$52),"",INDIRECT(ADDRESS(SMALL((IF($G$2:$G$52&lt;&gt;"",ROW($G$2:$G$52),ROW()+ROWS($G$2:$G$52))),ROW()-ROW($H$2:$H$52)+1),COLUMN($G$2:$G$52),4)))</f>
        <v/>
      </c>
      <c r="O40" s="295" t="str">
        <f t="array" aca="1" ref="O40" ca="1">IF(ROW()-ROW($I$2:$I$52)+1&gt;ROWS($H$2:$H$52)-COUNTBLANK($H$2:$H$52),"",INDIRECT(ADDRESS(SMALL((IF($H$2:$H$52&lt;&gt;"",ROW($H$2:$H$52),ROW()+ROWS($H$2:$H$52))),ROW()-ROW($I$2:$I$52)+1),COLUMN($H$2:$H$52),4)))</f>
        <v/>
      </c>
      <c r="P40" s="296" t="str">
        <f t="array" aca="1" ref="P40" ca="1">IF(ROW()-ROW($J$2:$J$52)+1&gt;ROWS($I$2:$I$52)-COUNTBLANK($I$2:$I$52),"",INDIRECT(ADDRESS(SMALL((IF($I$2:$I$52&lt;&gt;"",ROW($I$2:$I$52),ROW()+ROWS($I$2:$I$52))),ROW()-ROW($J$2:$J$52)+1),COLUMN($I$2:$I$52),4)))</f>
        <v/>
      </c>
    </row>
    <row r="41" spans="1:16" ht="60.75" customHeight="1">
      <c r="A41" s="251"/>
      <c r="B41" s="251"/>
      <c r="C41" s="251"/>
      <c r="D41" s="995"/>
      <c r="E41" s="263" t="str">
        <f>IF(H41="","","2023")</f>
        <v/>
      </c>
      <c r="F41" s="246" t="str">
        <f t="shared" si="17"/>
        <v/>
      </c>
      <c r="G41" s="246" t="str">
        <f t="shared" si="16"/>
        <v/>
      </c>
      <c r="H41" s="37" t="str">
        <f>IF(A6="relevant",IF(Matrix!Y23="","",IF(Matrix!Y23&gt;Matrix!T23,Berechnung2!$M$41,"")),"")</f>
        <v/>
      </c>
      <c r="I41" s="287" t="str">
        <f t="array" ref="I41">IF(H41="","",VLOOKUP(F41,Berechnung2!$I$15:$J$23,2,FALSE))</f>
        <v/>
      </c>
      <c r="J41" s="299" t="str">
        <f t="shared" si="2"/>
        <v/>
      </c>
      <c r="L41" s="294" t="str">
        <f t="array" aca="1" ref="L41" ca="1">IF(ROW()-ROW($F$2:$F$52)+1&gt;ROWS($E$2:$E$52)-COUNTBLANK($E$2:$E$52),"",INDIRECT(ADDRESS(SMALL((IF($E$2:$E$52&lt;&gt;"",ROW($E$2:$E$52),ROW()+ROWS($E$2:$E$52))),ROW()-ROW($F$2:$F$52)+1),COLUMN($E$2:$E$52),4)))</f>
        <v/>
      </c>
      <c r="M41" s="294" t="str">
        <f t="array" aca="1" ref="M41" ca="1">IF(ROW()-ROW($G$2:$G$52)+1&gt;ROWS($F$2:$F$52)-COUNTBLANK($F$2:$F$52),"",INDIRECT(ADDRESS(SMALL((IF($F$2:$F$52&lt;&gt;"",ROW($F$2:$F$52),ROW()+ROWS($F$2:$F$52))),ROW()-ROW($G$2:$G$52)+1),COLUMN($F$2:$F$52),4)))</f>
        <v/>
      </c>
      <c r="N41" s="294" t="str">
        <f t="array" aca="1" ref="N41" ca="1">IF(ROW()-ROW($H$2:$H$52)+1&gt;ROWS($G$2:$G$52)-COUNTBLANK($G$2:$G$52),"",INDIRECT(ADDRESS(SMALL((IF($G$2:$G$52&lt;&gt;"",ROW($G$2:$G$52),ROW()+ROWS($G$2:$G$52))),ROW()-ROW($H$2:$H$52)+1),COLUMN($G$2:$G$52),4)))</f>
        <v/>
      </c>
      <c r="O41" s="295" t="str">
        <f t="array" aca="1" ref="O41" ca="1">IF(ROW()-ROW($I$2:$I$52)+1&gt;ROWS($H$2:$H$52)-COUNTBLANK($H$2:$H$52),"",INDIRECT(ADDRESS(SMALL((IF($H$2:$H$52&lt;&gt;"",ROW($H$2:$H$52),ROW()+ROWS($H$2:$H$52))),ROW()-ROW($I$2:$I$52)+1),COLUMN($H$2:$H$52),4)))</f>
        <v/>
      </c>
      <c r="P41" s="296" t="str">
        <f t="array" aca="1" ref="P41" ca="1">IF(ROW()-ROW($J$2:$J$52)+1&gt;ROWS($I$2:$I$52)-COUNTBLANK($I$2:$I$52),"",INDIRECT(ADDRESS(SMALL((IF($I$2:$I$52&lt;&gt;"",ROW($I$2:$I$52),ROW()+ROWS($I$2:$I$52))),ROW()-ROW($J$2:$J$52)+1),COLUMN($I$2:$I$52),4)))</f>
        <v/>
      </c>
    </row>
    <row r="42" spans="1:16" ht="60.75" customHeight="1">
      <c r="A42" s="251"/>
      <c r="B42" s="251"/>
      <c r="C42" s="251"/>
      <c r="D42" s="448"/>
      <c r="E42" s="263"/>
      <c r="F42" s="246"/>
      <c r="G42" s="246"/>
      <c r="H42" s="37"/>
      <c r="I42" s="287"/>
      <c r="J42" s="299"/>
      <c r="L42" s="294" t="str">
        <f t="array" aca="1" ref="L42" ca="1">IF(ROW()-ROW($F$2:$F$52)+1&gt;ROWS($E$2:$E$52)-COUNTBLANK($E$2:$E$52),"",INDIRECT(ADDRESS(SMALL((IF($E$2:$E$52&lt;&gt;"",ROW($E$2:$E$52),ROW()+ROWS($E$2:$E$52))),ROW()-ROW($F$2:$F$52)+1),COLUMN($E$2:$E$52),4)))</f>
        <v/>
      </c>
      <c r="M42" s="294" t="str">
        <f t="array" aca="1" ref="M42" ca="1">IF(ROW()-ROW($G$2:$G$52)+1&gt;ROWS($F$2:$F$52)-COUNTBLANK($F$2:$F$52),"",INDIRECT(ADDRESS(SMALL((IF($F$2:$F$52&lt;&gt;"",ROW($F$2:$F$52),ROW()+ROWS($F$2:$F$52))),ROW()-ROW($G$2:$G$52)+1),COLUMN($F$2:$F$52),4)))</f>
        <v/>
      </c>
      <c r="N42" s="294" t="str">
        <f t="array" aca="1" ref="N42" ca="1">IF(ROW()-ROW($H$2:$H$52)+1&gt;ROWS($G$2:$G$52)-COUNTBLANK($G$2:$G$52),"",INDIRECT(ADDRESS(SMALL((IF($G$2:$G$52&lt;&gt;"",ROW($G$2:$G$52),ROW()+ROWS($G$2:$G$52))),ROW()-ROW($H$2:$H$52)+1),COLUMN($G$2:$G$52),4)))</f>
        <v/>
      </c>
      <c r="O42" s="295" t="str">
        <f t="array" aca="1" ref="O42" ca="1">IF(ROW()-ROW($I$2:$I$52)+1&gt;ROWS($H$2:$H$52)-COUNTBLANK($H$2:$H$52),"",INDIRECT(ADDRESS(SMALL((IF($H$2:$H$52&lt;&gt;"",ROW($H$2:$H$52),ROW()+ROWS($H$2:$H$52))),ROW()-ROW($I$2:$I$52)+1),COLUMN($H$2:$H$52),4)))</f>
        <v/>
      </c>
      <c r="P42" s="296" t="str">
        <f t="array" aca="1" ref="P42" ca="1">IF(ROW()-ROW($J$2:$J$52)+1&gt;ROWS($I$2:$I$52)-COUNTBLANK($I$2:$I$52),"",INDIRECT(ADDRESS(SMALL((IF($I$2:$I$52&lt;&gt;"",ROW($I$2:$I$52),ROW()+ROWS($I$2:$I$52))),ROW()-ROW($J$2:$J$52)+1),COLUMN($I$2:$I$52),4)))</f>
        <v/>
      </c>
    </row>
    <row r="43" spans="1:16" ht="15.75" thickBot="1">
      <c r="A43" s="251"/>
      <c r="B43" s="251"/>
      <c r="C43" s="251"/>
      <c r="D43" s="275" t="s">
        <v>273</v>
      </c>
      <c r="E43" s="263"/>
      <c r="F43" s="246"/>
      <c r="G43" s="246"/>
      <c r="H43" s="37"/>
      <c r="I43" s="287"/>
      <c r="J43" s="299"/>
      <c r="L43" s="294" t="str">
        <f t="array" aca="1" ref="L43" ca="1">IF(ROW()-ROW($F$2:$F$52)+1&gt;ROWS($E$2:$E$52)-COUNTBLANK($E$2:$E$52),"",INDIRECT(ADDRESS(SMALL((IF($E$2:$E$52&lt;&gt;"",ROW($E$2:$E$52),ROW()+ROWS($E$2:$E$52))),ROW()-ROW($F$2:$F$52)+1),COLUMN($E$2:$E$52),4)))</f>
        <v/>
      </c>
      <c r="M43" s="294" t="str">
        <f t="array" aca="1" ref="M43" ca="1">IF(ROW()-ROW($G$2:$G$52)+1&gt;ROWS($F$2:$F$52)-COUNTBLANK($F$2:$F$52),"",INDIRECT(ADDRESS(SMALL((IF($F$2:$F$52&lt;&gt;"",ROW($F$2:$F$52),ROW()+ROWS($F$2:$F$52))),ROW()-ROW($G$2:$G$52)+1),COLUMN($F$2:$F$52),4)))</f>
        <v/>
      </c>
      <c r="N43" s="294" t="str">
        <f t="array" aca="1" ref="N43" ca="1">IF(ROW()-ROW($H$2:$H$52)+1&gt;ROWS($G$2:$G$52)-COUNTBLANK($G$2:$G$52),"",INDIRECT(ADDRESS(SMALL((IF($G$2:$G$52&lt;&gt;"",ROW($G$2:$G$52),ROW()+ROWS($G$2:$G$52))),ROW()-ROW($H$2:$H$52)+1),COLUMN($G$2:$G$52),4)))</f>
        <v/>
      </c>
      <c r="O43" s="295" t="str">
        <f t="array" aca="1" ref="O43" ca="1">IF(ROW()-ROW($I$2:$I$52)+1&gt;ROWS($H$2:$H$52)-COUNTBLANK($H$2:$H$52),"",INDIRECT(ADDRESS(SMALL((IF($H$2:$H$52&lt;&gt;"",ROW($H$2:$H$52),ROW()+ROWS($H$2:$H$52))),ROW()-ROW($I$2:$I$52)+1),COLUMN($H$2:$H$52),4)))</f>
        <v/>
      </c>
      <c r="P43" s="296" t="str">
        <f t="array" aca="1" ref="P43" ca="1">IF(ROW()-ROW($J$2:$J$52)+1&gt;ROWS($I$2:$I$52)-COUNTBLANK($I$2:$I$52),"",INDIRECT(ADDRESS(SMALL((IF($I$2:$I$52&lt;&gt;"",ROW($I$2:$I$52),ROW()+ROWS($I$2:$I$52))),ROW()-ROW($J$2:$J$52)+1),COLUMN($I$2:$I$52),4)))</f>
        <v/>
      </c>
    </row>
    <row r="44" spans="1:16" ht="34.5" thickBot="1">
      <c r="A44" s="251"/>
      <c r="B44" s="251"/>
      <c r="C44" s="251"/>
      <c r="D44" s="277" t="s">
        <v>275</v>
      </c>
      <c r="E44" s="264" t="str">
        <f>IF(H44="","","2021-2023")</f>
        <v/>
      </c>
      <c r="F44" s="250" t="str">
        <f>IF(H44="","","g")</f>
        <v/>
      </c>
      <c r="G44" s="250" t="str">
        <f>IF(H44="","","5")</f>
        <v/>
      </c>
      <c r="H44" s="253" t="str">
        <f>IF(Matrix!$V$28="-----","",IF(Matrix!V28="","",IF(AND(ROUND(Matrix!V28,4)&gt;=Berechnung2!H36,ROUND(Matrix!V28,4)&lt;Berechnung2!K36),Berechnung2!M36,"")))</f>
        <v/>
      </c>
      <c r="I44" s="288" t="str">
        <f t="array" ref="I44">IF(H44="","",VLOOKUP(F44,Berechnung2!$I$15:$J$23,2,FALSE))</f>
        <v/>
      </c>
      <c r="J44" s="300" t="str">
        <f t="shared" si="2"/>
        <v/>
      </c>
      <c r="L44" s="294" t="str">
        <f t="array" aca="1" ref="L44" ca="1">IF(ROW()-ROW($F$2:$F$52)+1&gt;ROWS($E$2:$E$52)-COUNTBLANK($E$2:$E$52),"",INDIRECT(ADDRESS(SMALL((IF($E$2:$E$52&lt;&gt;"",ROW($E$2:$E$52),ROW()+ROWS($E$2:$E$52))),ROW()-ROW($F$2:$F$52)+1),COLUMN($E$2:$E$52),4)))</f>
        <v/>
      </c>
      <c r="M44" s="294" t="str">
        <f t="array" aca="1" ref="M44" ca="1">IF(ROW()-ROW($G$2:$G$52)+1&gt;ROWS($F$2:$F$52)-COUNTBLANK($F$2:$F$52),"",INDIRECT(ADDRESS(SMALL((IF($F$2:$F$52&lt;&gt;"",ROW($F$2:$F$52),ROW()+ROWS($F$2:$F$52))),ROW()-ROW($G$2:$G$52)+1),COLUMN($F$2:$F$52),4)))</f>
        <v/>
      </c>
      <c r="N44" s="294" t="str">
        <f t="array" aca="1" ref="N44" ca="1">IF(ROW()-ROW($H$2:$H$52)+1&gt;ROWS($G$2:$G$52)-COUNTBLANK($G$2:$G$52),"",INDIRECT(ADDRESS(SMALL((IF($G$2:$G$52&lt;&gt;"",ROW($G$2:$G$52),ROW()+ROWS($G$2:$G$52))),ROW()-ROW($H$2:$H$52)+1),COLUMN($G$2:$G$52),4)))</f>
        <v/>
      </c>
      <c r="O44" s="295" t="str">
        <f t="array" aca="1" ref="O44" ca="1">IF(ROW()-ROW($I$2:$I$52)+1&gt;ROWS($H$2:$H$52)-COUNTBLANK($H$2:$H$52),"",INDIRECT(ADDRESS(SMALL((IF($H$2:$H$52&lt;&gt;"",ROW($H$2:$H$52),ROW()+ROWS($H$2:$H$52))),ROW()-ROW($I$2:$I$52)+1),COLUMN($H$2:$H$52),4)))</f>
        <v/>
      </c>
      <c r="P44" s="296" t="str">
        <f t="array" aca="1" ref="P44" ca="1">IF(ROW()-ROW($J$2:$J$52)+1&gt;ROWS($I$2:$I$52)-COUNTBLANK($I$2:$I$52),"",INDIRECT(ADDRESS(SMALL((IF($I$2:$I$52&lt;&gt;"",ROW($I$2:$I$52),ROW()+ROWS($I$2:$I$52))),ROW()-ROW($J$2:$J$52)+1),COLUMN($I$2:$I$52),4)))</f>
        <v/>
      </c>
    </row>
    <row r="45" spans="1:16" ht="34.5" thickBot="1">
      <c r="A45" s="251"/>
      <c r="B45" s="251"/>
      <c r="C45" s="251"/>
      <c r="D45" s="278" t="s">
        <v>276</v>
      </c>
      <c r="E45" s="264" t="str">
        <f>IF(H45="","","2021-2023")</f>
        <v/>
      </c>
      <c r="F45" s="250" t="str">
        <f>IF(H45="","","h")</f>
        <v/>
      </c>
      <c r="G45" s="250" t="str">
        <f>IF(H45="","","6")</f>
        <v/>
      </c>
      <c r="H45" s="250" t="str">
        <f>IF(Matrix!V28="-----","",IF(Matrix!V28="","",IF(ROUND(Matrix!V28,4)&gt;=Berechnung2!K37,Berechnung2!M37,"")))</f>
        <v/>
      </c>
      <c r="I45" s="288" t="str">
        <f t="array" ref="I45">IF(H45="","",VLOOKUP(F45,Berechnung2!$I$15:$J$23,2,FALSE))</f>
        <v/>
      </c>
      <c r="J45" s="300" t="str">
        <f t="shared" si="2"/>
        <v/>
      </c>
      <c r="L45" s="294" t="str">
        <f t="array" aca="1" ref="L45" ca="1">IF(ROW()-ROW($F$2:$F$52)+1&gt;ROWS($E$2:$E$52)-COUNTBLANK($E$2:$E$52),"",INDIRECT(ADDRESS(SMALL((IF($E$2:$E$52&lt;&gt;"",ROW($E$2:$E$52),ROW()+ROWS($E$2:$E$52))),ROW()-ROW($F$2:$F$52)+1),COLUMN($E$2:$E$52),4)))</f>
        <v/>
      </c>
      <c r="M45" s="294" t="str">
        <f t="array" aca="1" ref="M45" ca="1">IF(ROW()-ROW($G$2:$G$52)+1&gt;ROWS($F$2:$F$52)-COUNTBLANK($F$2:$F$52),"",INDIRECT(ADDRESS(SMALL((IF($F$2:$F$52&lt;&gt;"",ROW($F$2:$F$52),ROW()+ROWS($F$2:$F$52))),ROW()-ROW($G$2:$G$52)+1),COLUMN($F$2:$F$52),4)))</f>
        <v/>
      </c>
      <c r="N45" s="294" t="str">
        <f t="array" aca="1" ref="N45" ca="1">IF(ROW()-ROW($H$2:$H$52)+1&gt;ROWS($G$2:$G$52)-COUNTBLANK($G$2:$G$52),"",INDIRECT(ADDRESS(SMALL((IF($G$2:$G$52&lt;&gt;"",ROW($G$2:$G$52),ROW()+ROWS($G$2:$G$52))),ROW()-ROW($H$2:$H$52)+1),COLUMN($G$2:$G$52),4)))</f>
        <v/>
      </c>
      <c r="O45" s="295" t="str">
        <f t="array" aca="1" ref="O45" ca="1">IF(ROW()-ROW($I$2:$I$52)+1&gt;ROWS($H$2:$H$52)-COUNTBLANK($H$2:$H$52),"",INDIRECT(ADDRESS(SMALL((IF($H$2:$H$52&lt;&gt;"",ROW($H$2:$H$52),ROW()+ROWS($H$2:$H$52))),ROW()-ROW($I$2:$I$52)+1),COLUMN($H$2:$H$52),4)))</f>
        <v/>
      </c>
      <c r="P45" s="296" t="str">
        <f t="array" aca="1" ref="P45" ca="1">IF(ROW()-ROW($J$2:$J$52)+1&gt;ROWS($I$2:$I$52)-COUNTBLANK($I$2:$I$52),"",INDIRECT(ADDRESS(SMALL((IF($I$2:$I$52&lt;&gt;"",ROW($I$2:$I$52),ROW()+ROWS($I$2:$I$52))),ROW()-ROW($J$2:$J$52)+1),COLUMN($I$2:$I$52),4)))</f>
        <v/>
      </c>
    </row>
    <row r="46" spans="1:16">
      <c r="A46" s="251"/>
      <c r="B46" s="251"/>
      <c r="C46" s="251"/>
      <c r="D46" s="279" t="s">
        <v>54</v>
      </c>
      <c r="E46" s="263"/>
      <c r="F46" s="246"/>
      <c r="G46" s="246"/>
      <c r="H46" s="37"/>
      <c r="I46" s="287"/>
      <c r="J46" s="299"/>
      <c r="L46" s="294" t="str">
        <f t="array" aca="1" ref="L46" ca="1">IF(ROW()-ROW($F$2:$F$52)+1&gt;ROWS($E$2:$E$52)-COUNTBLANK($E$2:$E$52),"",INDIRECT(ADDRESS(SMALL((IF($E$2:$E$52&lt;&gt;"",ROW($E$2:$E$52),ROW()+ROWS($E$2:$E$52))),ROW()-ROW($F$2:$F$52)+1),COLUMN($E$2:$E$52),4)))</f>
        <v/>
      </c>
      <c r="M46" s="294" t="str">
        <f t="array" aca="1" ref="M46" ca="1">IF(ROW()-ROW($G$2:$G$52)+1&gt;ROWS($F$2:$F$52)-COUNTBLANK($F$2:$F$52),"",INDIRECT(ADDRESS(SMALL((IF($F$2:$F$52&lt;&gt;"",ROW($F$2:$F$52),ROW()+ROWS($F$2:$F$52))),ROW()-ROW($G$2:$G$52)+1),COLUMN($F$2:$F$52),4)))</f>
        <v/>
      </c>
      <c r="N46" s="294" t="str">
        <f t="array" aca="1" ref="N46" ca="1">IF(ROW()-ROW($H$2:$H$52)+1&gt;ROWS($G$2:$G$52)-COUNTBLANK($G$2:$G$52),"",INDIRECT(ADDRESS(SMALL((IF($G$2:$G$52&lt;&gt;"",ROW($G$2:$G$52),ROW()+ROWS($G$2:$G$52))),ROW()-ROW($H$2:$H$52)+1),COLUMN($G$2:$G$52),4)))</f>
        <v/>
      </c>
      <c r="O46" s="295" t="str">
        <f t="array" aca="1" ref="O46" ca="1">IF(ROW()-ROW($I$2:$I$52)+1&gt;ROWS($H$2:$H$52)-COUNTBLANK($H$2:$H$52),"",INDIRECT(ADDRESS(SMALL((IF($H$2:$H$52&lt;&gt;"",ROW($H$2:$H$52),ROW()+ROWS($H$2:$H$52))),ROW()-ROW($I$2:$I$52)+1),COLUMN($H$2:$H$52),4)))</f>
        <v/>
      </c>
      <c r="P46" s="296" t="str">
        <f t="array" aca="1" ref="P46" ca="1">IF(ROW()-ROW($J$2:$J$52)+1&gt;ROWS($I$2:$I$52)-COUNTBLANK($I$2:$I$52),"",INDIRECT(ADDRESS(SMALL((IF($I$2:$I$52&lt;&gt;"",ROW($I$2:$I$52),ROW()+ROWS($I$2:$I$52))),ROW()-ROW($J$2:$J$52)+1),COLUMN($I$2:$I$52),4)))</f>
        <v/>
      </c>
    </row>
    <row r="47" spans="1:16">
      <c r="A47" s="251"/>
      <c r="B47" s="251"/>
      <c r="C47" s="251"/>
      <c r="D47" s="992" t="s">
        <v>232</v>
      </c>
      <c r="E47" s="263"/>
      <c r="F47" s="246"/>
      <c r="G47" s="246"/>
      <c r="H47" s="37"/>
      <c r="I47" s="287"/>
      <c r="J47" s="299"/>
      <c r="L47" s="294" t="str">
        <f t="array" aca="1" ref="L47" ca="1">IF(ROW()-ROW($F$2:$F$52)+1&gt;ROWS($E$2:$E$52)-COUNTBLANK($E$2:$E$52),"",INDIRECT(ADDRESS(SMALL((IF($E$2:$E$52&lt;&gt;"",ROW($E$2:$E$52),ROW()+ROWS($E$2:$E$52))),ROW()-ROW($F$2:$F$52)+1),COLUMN($E$2:$E$52),4)))</f>
        <v/>
      </c>
      <c r="M47" s="294" t="str">
        <f t="array" aca="1" ref="M47" ca="1">IF(ROW()-ROW($G$2:$G$52)+1&gt;ROWS($F$2:$F$52)-COUNTBLANK($F$2:$F$52),"",INDIRECT(ADDRESS(SMALL((IF($F$2:$F$52&lt;&gt;"",ROW($F$2:$F$52),ROW()+ROWS($F$2:$F$52))),ROW()-ROW($G$2:$G$52)+1),COLUMN($F$2:$F$52),4)))</f>
        <v/>
      </c>
      <c r="N47" s="294" t="str">
        <f t="array" aca="1" ref="N47" ca="1">IF(ROW()-ROW($H$2:$H$52)+1&gt;ROWS($G$2:$G$52)-COUNTBLANK($G$2:$G$52),"",INDIRECT(ADDRESS(SMALL((IF($G$2:$G$52&lt;&gt;"",ROW($G$2:$G$52),ROW()+ROWS($G$2:$G$52))),ROW()-ROW($H$2:$H$52)+1),COLUMN($G$2:$G$52),4)))</f>
        <v/>
      </c>
      <c r="O47" s="295" t="str">
        <f t="array" aca="1" ref="O47" ca="1">IF(ROW()-ROW($I$2:$I$52)+1&gt;ROWS($H$2:$H$52)-COUNTBLANK($H$2:$H$52),"",INDIRECT(ADDRESS(SMALL((IF($H$2:$H$52&lt;&gt;"",ROW($H$2:$H$52),ROW()+ROWS($H$2:$H$52))),ROW()-ROW($I$2:$I$52)+1),COLUMN($H$2:$H$52),4)))</f>
        <v/>
      </c>
      <c r="P47" s="296" t="str">
        <f t="array" aca="1" ref="P47" ca="1">IF(ROW()-ROW($J$2:$J$52)+1&gt;ROWS($I$2:$I$52)-COUNTBLANK($I$2:$I$52),"",INDIRECT(ADDRESS(SMALL((IF($I$2:$I$52&lt;&gt;"",ROW($I$2:$I$52),ROW()+ROWS($I$2:$I$52))),ROW()-ROW($J$2:$J$52)+1),COLUMN($I$2:$I$52),4)))</f>
        <v/>
      </c>
    </row>
    <row r="48" spans="1:16">
      <c r="A48" s="251"/>
      <c r="B48" s="251"/>
      <c r="C48" s="251"/>
      <c r="D48" s="993"/>
      <c r="E48" s="263" t="str">
        <f>IF(H48="","","2021")</f>
        <v/>
      </c>
      <c r="F48" s="246" t="str">
        <f>IF(H48="","","i")</f>
        <v/>
      </c>
      <c r="G48" s="246" t="str">
        <f>IF(H48="","","6")</f>
        <v/>
      </c>
      <c r="H48" s="37" t="str">
        <f>IF(A4="relevant",IF(Matrix!V21="","",IF(AND(ROUND(Matrix!V21,4)&gt;=Berechnung2!$G$35,ROUND(Matrix!V21,4)&lt;Berechnung2!$K$35),Berechnung2!$M$35,"")),"")</f>
        <v/>
      </c>
      <c r="I48" s="287" t="str">
        <f t="array" ref="I48">IF(H48="","",VLOOKUP(F48,Berechnung2!$I$15:$J$23,2,FALSE))</f>
        <v/>
      </c>
      <c r="J48" s="299" t="str">
        <f t="shared" si="2"/>
        <v/>
      </c>
      <c r="L48" s="294" t="str">
        <f t="array" aca="1" ref="L48" ca="1">IF(ROW()-ROW($F$2:$F$52)+1&gt;ROWS($E$2:$E$52)-COUNTBLANK($E$2:$E$52),"",INDIRECT(ADDRESS(SMALL((IF($E$2:$E$52&lt;&gt;"",ROW($E$2:$E$52),ROW()+ROWS($E$2:$E$52))),ROW()-ROW($F$2:$F$52)+1),COLUMN($E$2:$E$52),4)))</f>
        <v/>
      </c>
      <c r="M48" s="294" t="str">
        <f t="array" aca="1" ref="M48" ca="1">IF(ROW()-ROW($G$2:$G$52)+1&gt;ROWS($F$2:$F$52)-COUNTBLANK($F$2:$F$52),"",INDIRECT(ADDRESS(SMALL((IF($F$2:$F$52&lt;&gt;"",ROW($F$2:$F$52),ROW()+ROWS($F$2:$F$52))),ROW()-ROW($G$2:$G$52)+1),COLUMN($F$2:$F$52),4)))</f>
        <v/>
      </c>
      <c r="N48" s="294" t="str">
        <f t="array" aca="1" ref="N48" ca="1">IF(ROW()-ROW($H$2:$H$52)+1&gt;ROWS($G$2:$G$52)-COUNTBLANK($G$2:$G$52),"",INDIRECT(ADDRESS(SMALL((IF($G$2:$G$52&lt;&gt;"",ROW($G$2:$G$52),ROW()+ROWS($G$2:$G$52))),ROW()-ROW($H$2:$H$52)+1),COLUMN($G$2:$G$52),4)))</f>
        <v/>
      </c>
      <c r="O48" s="295" t="str">
        <f t="array" aca="1" ref="O48" ca="1">IF(ROW()-ROW($I$2:$I$52)+1&gt;ROWS($H$2:$H$52)-COUNTBLANK($H$2:$H$52),"",INDIRECT(ADDRESS(SMALL((IF($H$2:$H$52&lt;&gt;"",ROW($H$2:$H$52),ROW()+ROWS($H$2:$H$52))),ROW()-ROW($I$2:$I$52)+1),COLUMN($H$2:$H$52),4)))</f>
        <v/>
      </c>
      <c r="P48" s="296" t="str">
        <f t="array" aca="1" ref="P48" ca="1">IF(ROW()-ROW($J$2:$J$52)+1&gt;ROWS($I$2:$I$52)-COUNTBLANK($I$2:$I$52),"",INDIRECT(ADDRESS(SMALL((IF($I$2:$I$52&lt;&gt;"",ROW($I$2:$I$52),ROW()+ROWS($I$2:$I$52))),ROW()-ROW($J$2:$J$52)+1),COLUMN($I$2:$I$52),4)))</f>
        <v/>
      </c>
    </row>
    <row r="49" spans="1:16">
      <c r="A49" s="251"/>
      <c r="B49" s="251"/>
      <c r="C49" s="251"/>
      <c r="D49" s="993"/>
      <c r="E49" s="263" t="str">
        <f>IF(H49="","","2022")</f>
        <v/>
      </c>
      <c r="F49" s="246" t="str">
        <f>IF(H49="","","i")</f>
        <v/>
      </c>
      <c r="G49" s="246" t="str">
        <f>IF(H49="","","6")</f>
        <v/>
      </c>
      <c r="H49" s="37" t="str">
        <f>IF(A5="relevant",IF(Matrix!V22="","",IF(AND(ROUND(Matrix!V22,4)&gt;=Berechnung2!$G$35,ROUND(Matrix!V22,4)&lt;Berechnung2!$K$35),Berechnung2!$M$35,"")),"")</f>
        <v/>
      </c>
      <c r="I49" s="287" t="str">
        <f t="array" ref="I49">IF(H49="","",VLOOKUP(F49,Berechnung2!$I$15:$J$23,2,FALSE))</f>
        <v/>
      </c>
      <c r="J49" s="299" t="str">
        <f t="shared" si="2"/>
        <v/>
      </c>
      <c r="L49" s="294" t="str">
        <f t="array" aca="1" ref="L49" ca="1">IF(ROW()-ROW($F$2:$F$52)+1&gt;ROWS($E$2:$E$52)-COUNTBLANK($E$2:$E$52),"",INDIRECT(ADDRESS(SMALL((IF($E$2:$E$52&lt;&gt;"",ROW($E$2:$E$52),ROW()+ROWS($E$2:$E$52))),ROW()-ROW($F$2:$F$52)+1),COLUMN($E$2:$E$52),4)))</f>
        <v/>
      </c>
      <c r="M49" s="294" t="str">
        <f t="array" aca="1" ref="M49" ca="1">IF(ROW()-ROW($G$2:$G$52)+1&gt;ROWS($F$2:$F$52)-COUNTBLANK($F$2:$F$52),"",INDIRECT(ADDRESS(SMALL((IF($F$2:$F$52&lt;&gt;"",ROW($F$2:$F$52),ROW()+ROWS($F$2:$F$52))),ROW()-ROW($G$2:$G$52)+1),COLUMN($F$2:$F$52),4)))</f>
        <v/>
      </c>
      <c r="N49" s="294" t="str">
        <f t="array" aca="1" ref="N49" ca="1">IF(ROW()-ROW($H$2:$H$52)+1&gt;ROWS($G$2:$G$52)-COUNTBLANK($G$2:$G$52),"",INDIRECT(ADDRESS(SMALL((IF($G$2:$G$52&lt;&gt;"",ROW($G$2:$G$52),ROW()+ROWS($G$2:$G$52))),ROW()-ROW($H$2:$H$52)+1),COLUMN($G$2:$G$52),4)))</f>
        <v/>
      </c>
      <c r="O49" s="295" t="str">
        <f t="array" aca="1" ref="O49" ca="1">IF(ROW()-ROW($I$2:$I$52)+1&gt;ROWS($H$2:$H$52)-COUNTBLANK($H$2:$H$52),"",INDIRECT(ADDRESS(SMALL((IF($H$2:$H$52&lt;&gt;"",ROW($H$2:$H$52),ROW()+ROWS($H$2:$H$52))),ROW()-ROW($I$2:$I$52)+1),COLUMN($H$2:$H$52),4)))</f>
        <v/>
      </c>
      <c r="P49" s="296" t="str">
        <f t="array" aca="1" ref="P49" ca="1">IF(ROW()-ROW($J$2:$J$52)+1&gt;ROWS($I$2:$I$52)-COUNTBLANK($I$2:$I$52),"",INDIRECT(ADDRESS(SMALL((IF($I$2:$I$52&lt;&gt;"",ROW($I$2:$I$52),ROW()+ROWS($I$2:$I$52))),ROW()-ROW($J$2:$J$52)+1),COLUMN($I$2:$I$52),4)))</f>
        <v/>
      </c>
    </row>
    <row r="50" spans="1:16">
      <c r="A50" s="251"/>
      <c r="B50" s="251"/>
      <c r="C50" s="251"/>
      <c r="D50" s="993"/>
      <c r="E50" s="263" t="str">
        <f>IF(H50="","","2023")</f>
        <v/>
      </c>
      <c r="F50" s="246" t="str">
        <f>IF(H50="","","i")</f>
        <v/>
      </c>
      <c r="G50" s="246" t="str">
        <f>IF(H50="","","6")</f>
        <v/>
      </c>
      <c r="H50" s="37" t="str">
        <f>IF(A6="relevant",IF(Matrix!V23="","",IF(AND(ROUND(Matrix!V23,4)&gt;=Berechnung2!$G$35,ROUND(Matrix!V23,4)&lt;Berechnung2!$K$35),Berechnung2!$M$35,"")),"")</f>
        <v/>
      </c>
      <c r="I50" s="287" t="str">
        <f t="array" ref="I50">IF(H50="","",VLOOKUP(F50,Berechnung2!$I$15:$J$23,2,FALSE))</f>
        <v/>
      </c>
      <c r="J50" s="299" t="str">
        <f t="shared" si="2"/>
        <v/>
      </c>
      <c r="L50" s="294" t="str">
        <f t="array" aca="1" ref="L50" ca="1">IF(ROW()-ROW($F$2:$F$52)+1&gt;ROWS($E$2:$E$52)-COUNTBLANK($E$2:$E$52),"",INDIRECT(ADDRESS(SMALL((IF($E$2:$E$52&lt;&gt;"",ROW($E$2:$E$52),ROW()+ROWS($E$2:$E$52))),ROW()-ROW($F$2:$F$52)+1),COLUMN($E$2:$E$52),4)))</f>
        <v/>
      </c>
      <c r="M50" s="294" t="str">
        <f t="array" aca="1" ref="M50" ca="1">IF(ROW()-ROW($G$2:$G$52)+1&gt;ROWS($F$2:$F$52)-COUNTBLANK($F$2:$F$52),"",INDIRECT(ADDRESS(SMALL((IF($F$2:$F$52&lt;&gt;"",ROW($F$2:$F$52),ROW()+ROWS($F$2:$F$52))),ROW()-ROW($G$2:$G$52)+1),COLUMN($F$2:$F$52),4)))</f>
        <v/>
      </c>
      <c r="N50" s="294" t="str">
        <f t="array" aca="1" ref="N50" ca="1">IF(ROW()-ROW($H$2:$H$52)+1&gt;ROWS($G$2:$G$52)-COUNTBLANK($G$2:$G$52),"",INDIRECT(ADDRESS(SMALL((IF($G$2:$G$52&lt;&gt;"",ROW($G$2:$G$52),ROW()+ROWS($G$2:$G$52))),ROW()-ROW($H$2:$H$52)+1),COLUMN($G$2:$G$52),4)))</f>
        <v/>
      </c>
      <c r="O50" s="295" t="str">
        <f t="array" aca="1" ref="O50" ca="1">IF(ROW()-ROW($I$2:$I$52)+1&gt;ROWS($H$2:$H$52)-COUNTBLANK($H$2:$H$52),"",INDIRECT(ADDRESS(SMALL((IF($H$2:$H$52&lt;&gt;"",ROW($H$2:$H$52),ROW()+ROWS($H$2:$H$52))),ROW()-ROW($I$2:$I$52)+1),COLUMN($H$2:$H$52),4)))</f>
        <v/>
      </c>
      <c r="P50" s="296" t="str">
        <f t="array" aca="1" ref="P50" ca="1">IF(ROW()-ROW($J$2:$J$52)+1&gt;ROWS($I$2:$I$52)-COUNTBLANK($I$2:$I$52),"",INDIRECT(ADDRESS(SMALL((IF($I$2:$I$52&lt;&gt;"",ROW($I$2:$I$52),ROW()+ROWS($I$2:$I$52))),ROW()-ROW($J$2:$J$52)+1),COLUMN($I$2:$I$52),4)))</f>
        <v/>
      </c>
    </row>
    <row r="51" spans="1:16">
      <c r="A51" s="251"/>
      <c r="B51" s="251"/>
      <c r="C51" s="251"/>
      <c r="D51" s="447"/>
      <c r="E51" s="263"/>
      <c r="F51" s="246"/>
      <c r="G51" s="246"/>
      <c r="H51" s="37"/>
      <c r="I51" s="287"/>
      <c r="J51" s="299"/>
      <c r="L51" s="294" t="str">
        <f t="array" aca="1" ref="L51" ca="1">IF(ROW()-ROW($F$2:$F$52)+1&gt;ROWS($E$2:$E$52)-COUNTBLANK($E$2:$E$52),"",INDIRECT(ADDRESS(SMALL((IF($E$2:$E$52&lt;&gt;"",ROW($E$2:$E$52),ROW()+ROWS($E$2:$E$52))),ROW()-ROW($F$2:$F$52)+1),COLUMN($E$2:$E$52),4)))</f>
        <v/>
      </c>
      <c r="M51" s="294" t="str">
        <f t="array" aca="1" ref="M51" ca="1">IF(ROW()-ROW($G$2:$G$52)+1&gt;ROWS($F$2:$F$52)-COUNTBLANK($F$2:$F$52),"",INDIRECT(ADDRESS(SMALL((IF($F$2:$F$52&lt;&gt;"",ROW($F$2:$F$52),ROW()+ROWS($F$2:$F$52))),ROW()-ROW($G$2:$G$52)+1),COLUMN($F$2:$F$52),4)))</f>
        <v/>
      </c>
      <c r="N51" s="294" t="str">
        <f t="array" aca="1" ref="N51" ca="1">IF(ROW()-ROW($H$2:$H$52)+1&gt;ROWS($G$2:$G$52)-COUNTBLANK($G$2:$G$52),"",INDIRECT(ADDRESS(SMALL((IF($G$2:$G$52&lt;&gt;"",ROW($G$2:$G$52),ROW()+ROWS($G$2:$G$52))),ROW()-ROW($H$2:$H$52)+1),COLUMN($G$2:$G$52),4)))</f>
        <v/>
      </c>
      <c r="O51" s="295" t="str">
        <f t="array" aca="1" ref="O51" ca="1">IF(ROW()-ROW($I$2:$I$52)+1&gt;ROWS($H$2:$H$52)-COUNTBLANK($H$2:$H$52),"",INDIRECT(ADDRESS(SMALL((IF($H$2:$H$52&lt;&gt;"",ROW($H$2:$H$52),ROW()+ROWS($H$2:$H$52))),ROW()-ROW($I$2:$I$52)+1),COLUMN($H$2:$H$52),4)))</f>
        <v/>
      </c>
      <c r="P51" s="296" t="str">
        <f t="array" aca="1" ref="P51" ca="1">IF(ROW()-ROW($J$2:$J$52)+1&gt;ROWS($I$2:$I$52)-COUNTBLANK($I$2:$I$52),"",INDIRECT(ADDRESS(SMALL((IF($I$2:$I$52&lt;&gt;"",ROW($I$2:$I$52),ROW()+ROWS($I$2:$I$52))),ROW()-ROW($J$2:$J$52)+1),COLUMN($I$2:$I$52),4)))</f>
        <v/>
      </c>
    </row>
    <row r="52" spans="1:16" ht="15.75" thickBot="1">
      <c r="A52" s="251"/>
      <c r="B52" s="251"/>
      <c r="C52" s="251"/>
      <c r="D52" s="280" t="s">
        <v>274</v>
      </c>
      <c r="E52" s="263"/>
      <c r="F52" s="246"/>
      <c r="G52" s="246"/>
      <c r="H52" s="37"/>
      <c r="I52" s="287"/>
      <c r="J52" s="299"/>
      <c r="L52" s="294" t="str">
        <f t="array" aca="1" ref="L52" ca="1">IF(ROW()-ROW($F$2:$F$52)+1&gt;ROWS($E$2:$E$52)-COUNTBLANK($E$2:$E$52),"",INDIRECT(ADDRESS(SMALL((IF($E$2:$E$52&lt;&gt;"",ROW($E$2:$E$52),ROW()+ROWS($E$2:$E$52))),ROW()-ROW($F$2:$F$52)+1),COLUMN($E$2:$E$52),4)))</f>
        <v/>
      </c>
      <c r="M52" s="294" t="str">
        <f t="array" aca="1" ref="M52" ca="1">IF(ROW()-ROW($G$2:$G$52)+1&gt;ROWS($F$2:$F$52)-COUNTBLANK($F$2:$F$52),"",INDIRECT(ADDRESS(SMALL((IF($F$2:$F$52&lt;&gt;"",ROW($F$2:$F$52),ROW()+ROWS($F$2:$F$52))),ROW()-ROW($G$2:$G$52)+1),COLUMN($F$2:$F$52),4)))</f>
        <v/>
      </c>
      <c r="N52" s="294" t="str">
        <f t="array" aca="1" ref="N52" ca="1">IF(ROW()-ROW($H$2:$H$52)+1&gt;ROWS($G$2:$G$52)-COUNTBLANK($G$2:$G$52),"",INDIRECT(ADDRESS(SMALL((IF($G$2:$G$52&lt;&gt;"",ROW($G$2:$G$52),ROW()+ROWS($G$2:$G$52))),ROW()-ROW($H$2:$H$52)+1),COLUMN($G$2:$G$52),4)))</f>
        <v/>
      </c>
      <c r="O52" s="295" t="str">
        <f t="array" aca="1" ref="O52" ca="1">IF(ROW()-ROW($I$2:$I$52)+1&gt;ROWS($H$2:$H$52)-COUNTBLANK($H$2:$H$52),"",INDIRECT(ADDRESS(SMALL((IF($H$2:$H$52&lt;&gt;"",ROW($H$2:$H$52),ROW()+ROWS($H$2:$H$52))),ROW()-ROW($I$2:$I$52)+1),COLUMN($H$2:$H$52),4)))</f>
        <v/>
      </c>
      <c r="P52" s="296" t="str">
        <f t="array" aca="1" ref="P52" ca="1">IF(ROW()-ROW($J$2:$J$52)+1&gt;ROWS($I$2:$I$52)-COUNTBLANK($I$2:$I$52),"",INDIRECT(ADDRESS(SMALL((IF($I$2:$I$52&lt;&gt;"",ROW($I$2:$I$52),ROW()+ROWS($I$2:$I$52))),ROW()-ROW($J$2:$J$52)+1),COLUMN($I$2:$I$52),4)))</f>
        <v/>
      </c>
    </row>
    <row r="53" spans="1:16">
      <c r="I53" s="82"/>
    </row>
    <row r="54" spans="1:16">
      <c r="D54" s="142"/>
      <c r="E54" s="67"/>
      <c r="I54" s="82"/>
    </row>
    <row r="55" spans="1:16">
      <c r="D55" s="268"/>
      <c r="E55" s="26"/>
      <c r="I55" s="309" t="s">
        <v>76</v>
      </c>
      <c r="J55" s="310">
        <f>IF(SUM(J2:J7)=0,0,SUM(J2:J7))</f>
        <v>0</v>
      </c>
    </row>
    <row r="56" spans="1:16">
      <c r="D56" s="1"/>
      <c r="E56" s="1"/>
      <c r="I56" s="311" t="s">
        <v>74</v>
      </c>
      <c r="J56" s="312">
        <f>IF(SUM(J16:J43)=0,0,SUM(J16:J43))</f>
        <v>0</v>
      </c>
    </row>
    <row r="57" spans="1:16">
      <c r="D57" s="142"/>
      <c r="E57" s="142"/>
      <c r="I57" s="313" t="s">
        <v>54</v>
      </c>
      <c r="J57" s="314">
        <f>IF(SUM(J45:J52,J9:J15)=0,0,SUM(J45:J52,J9:J15))</f>
        <v>0</v>
      </c>
    </row>
    <row r="58" spans="1:16">
      <c r="D58" s="67"/>
      <c r="E58" s="26"/>
      <c r="I58" s="315" t="s">
        <v>11</v>
      </c>
      <c r="J58" s="316">
        <f>IF(J44="",0,J44)</f>
        <v>0</v>
      </c>
    </row>
    <row r="59" spans="1:16">
      <c r="J59" s="82"/>
    </row>
    <row r="60" spans="1:16">
      <c r="A60" s="291"/>
      <c r="B60" s="142"/>
      <c r="C60" s="142"/>
      <c r="J60" s="82"/>
    </row>
    <row r="61" spans="1:16">
      <c r="B61" s="268"/>
      <c r="C61" s="268"/>
      <c r="J61" s="82"/>
    </row>
    <row r="62" spans="1:16">
      <c r="A62" s="1"/>
      <c r="B62" s="1"/>
      <c r="C62" s="1"/>
      <c r="J62" s="265"/>
    </row>
    <row r="63" spans="1:16">
      <c r="A63" s="291"/>
      <c r="B63" s="142"/>
      <c r="C63" s="142"/>
      <c r="J63" s="265"/>
    </row>
    <row r="64" spans="1:16">
      <c r="B64" s="67"/>
      <c r="C64" s="67"/>
      <c r="J64" s="265"/>
    </row>
    <row r="66" spans="4:16">
      <c r="D66" s="261"/>
      <c r="G66" s="254"/>
      <c r="I66" s="259"/>
    </row>
    <row r="67" spans="4:16">
      <c r="D67" s="261"/>
      <c r="G67" s="254"/>
      <c r="I67" s="259"/>
    </row>
    <row r="68" spans="4:16">
      <c r="D68" s="261"/>
      <c r="G68" s="254"/>
      <c r="I68" s="259"/>
    </row>
    <row r="69" spans="4:16">
      <c r="D69" s="261"/>
      <c r="G69" s="254"/>
      <c r="I69" s="259"/>
    </row>
    <row r="70" spans="4:16">
      <c r="D70" s="261"/>
      <c r="G70" s="254"/>
      <c r="I70" s="259"/>
    </row>
    <row r="71" spans="4:16">
      <c r="D71" s="261"/>
      <c r="G71" s="254"/>
      <c r="I71" s="259"/>
    </row>
    <row r="72" spans="4:16">
      <c r="D72" s="261"/>
      <c r="G72" s="254"/>
      <c r="I72" s="259"/>
      <c r="J72" s="259"/>
      <c r="K72" s="259"/>
      <c r="M72" s="171"/>
      <c r="N72" s="171"/>
      <c r="O72" s="297"/>
      <c r="P72" s="297"/>
    </row>
    <row r="73" spans="4:16">
      <c r="D73" s="261"/>
      <c r="G73" s="254"/>
      <c r="I73" s="259"/>
      <c r="J73" s="259"/>
      <c r="K73" s="259"/>
      <c r="M73" s="171"/>
      <c r="N73" s="171"/>
      <c r="O73" s="297"/>
      <c r="P73" s="297"/>
    </row>
    <row r="74" spans="4:16">
      <c r="D74" s="261"/>
      <c r="G74" s="254"/>
      <c r="I74" s="259"/>
      <c r="J74" s="259"/>
      <c r="K74" s="259"/>
      <c r="M74" s="171"/>
      <c r="N74" s="171"/>
      <c r="O74" s="297"/>
      <c r="P74" s="297"/>
    </row>
    <row r="75" spans="4:16">
      <c r="J75" s="259"/>
      <c r="K75" s="259"/>
      <c r="M75" s="171"/>
      <c r="N75" s="171"/>
      <c r="O75" s="297"/>
      <c r="P75" s="297"/>
    </row>
    <row r="76" spans="4:16">
      <c r="J76" s="259"/>
      <c r="K76" s="259"/>
      <c r="M76" s="171"/>
      <c r="N76" s="171"/>
      <c r="O76" s="297"/>
      <c r="P76" s="297"/>
    </row>
    <row r="77" spans="4:16">
      <c r="J77" s="259"/>
      <c r="K77" s="259"/>
      <c r="M77" s="171"/>
      <c r="N77" s="171"/>
      <c r="O77" s="297"/>
      <c r="P77" s="297"/>
    </row>
    <row r="78" spans="4:16">
      <c r="J78" s="259"/>
      <c r="K78" s="259"/>
      <c r="M78" s="171"/>
      <c r="N78" s="171"/>
      <c r="O78" s="297"/>
      <c r="P78" s="297"/>
    </row>
    <row r="79" spans="4:16">
      <c r="J79" s="259"/>
      <c r="K79" s="259"/>
      <c r="M79" s="171"/>
      <c r="N79" s="171"/>
      <c r="O79" s="297"/>
      <c r="P79" s="297"/>
    </row>
    <row r="80" spans="4:16">
      <c r="J80" s="259"/>
      <c r="K80" s="259"/>
      <c r="M80" s="171"/>
      <c r="N80" s="171"/>
      <c r="O80" s="297"/>
      <c r="P80" s="297"/>
    </row>
  </sheetData>
  <mergeCells count="7">
    <mergeCell ref="D47:D50"/>
    <mergeCell ref="D3:D6"/>
    <mergeCell ref="D10:D13"/>
    <mergeCell ref="D17:D20"/>
    <mergeCell ref="D24:D27"/>
    <mergeCell ref="D31:D34"/>
    <mergeCell ref="D38:D41"/>
  </mergeCells>
  <phoneticPr fontId="41" type="noConversion"/>
  <conditionalFormatting sqref="A60:B60 B61 B64">
    <cfRule type="expression" dxfId="41" priority="23">
      <formula>$B60="EZ"</formula>
    </cfRule>
    <cfRule type="expression" dxfId="40" priority="24">
      <formula>$B60="nicht relevant"</formula>
    </cfRule>
  </conditionalFormatting>
  <conditionalFormatting sqref="B2:B8 E2:J8 E23:E28 E30:E43">
    <cfRule type="expression" dxfId="39" priority="13">
      <formula>$A2="EZ"</formula>
    </cfRule>
    <cfRule type="expression" dxfId="38" priority="14">
      <formula>$A2="nicht relevant"</formula>
    </cfRule>
  </conditionalFormatting>
  <conditionalFormatting sqref="D54:D55 D58">
    <cfRule type="expression" dxfId="37" priority="3248">
      <formula>$B60="EZ"</formula>
    </cfRule>
    <cfRule type="expression" dxfId="36" priority="3249">
      <formula>$B60="nicht relevant"</formula>
    </cfRule>
  </conditionalFormatting>
  <conditionalFormatting sqref="D57:E57 A63:B63">
    <cfRule type="expression" dxfId="35" priority="21">
      <formula>#REF!="EZ"</formula>
    </cfRule>
    <cfRule type="expression" dxfId="34" priority="22">
      <formula>#REF!="nicht relevant"</formula>
    </cfRule>
  </conditionalFormatting>
  <conditionalFormatting sqref="E28">
    <cfRule type="expression" dxfId="33" priority="1">
      <formula>$A1048576="EZ"</formula>
    </cfRule>
    <cfRule type="expression" dxfId="32" priority="2">
      <formula>$A1048576="nicht relevant"</formula>
    </cfRule>
  </conditionalFormatting>
  <conditionalFormatting sqref="E29">
    <cfRule type="expression" dxfId="31" priority="3332">
      <formula>$A28="EZ"</formula>
    </cfRule>
    <cfRule type="expression" dxfId="30" priority="3333">
      <formula>$A28="nicht relevant"</formula>
    </cfRule>
    <cfRule type="expression" dxfId="29" priority="3336">
      <formula>$A7="EZ"</formula>
    </cfRule>
    <cfRule type="expression" dxfId="28" priority="3337">
      <formula>$A7="nicht relevant"</formula>
    </cfRule>
  </conditionalFormatting>
  <conditionalFormatting sqref="E44:E45">
    <cfRule type="expression" dxfId="27" priority="3240">
      <formula>$B61="EZ"</formula>
    </cfRule>
    <cfRule type="expression" dxfId="26" priority="3241">
      <formula>$B61="nicht relevant"</formula>
    </cfRule>
  </conditionalFormatting>
  <conditionalFormatting sqref="E46:E52">
    <cfRule type="expression" dxfId="25" priority="9">
      <formula>$A44="EZ"</formula>
    </cfRule>
    <cfRule type="expression" dxfId="24" priority="10">
      <formula>$A44="nicht relevant"</formula>
    </cfRule>
  </conditionalFormatting>
  <conditionalFormatting sqref="E9:J15">
    <cfRule type="expression" dxfId="23" priority="3298">
      <formula>$A2="EZ"</formula>
    </cfRule>
    <cfRule type="expression" dxfId="22" priority="3299">
      <formula>$A2="nicht relevant"</formula>
    </cfRule>
  </conditionalFormatting>
  <conditionalFormatting sqref="E16:J22">
    <cfRule type="expression" dxfId="21" priority="3300">
      <formula>$A2="EZ"</formula>
    </cfRule>
    <cfRule type="expression" dxfId="20" priority="3301">
      <formula>$A2="nicht relevant"</formula>
    </cfRule>
  </conditionalFormatting>
  <conditionalFormatting sqref="E23:J27 F28:J29">
    <cfRule type="expression" dxfId="19" priority="3302">
      <formula>$A2="EZ"</formula>
    </cfRule>
    <cfRule type="expression" dxfId="18" priority="3303">
      <formula>$A2="nicht relevant"</formula>
    </cfRule>
  </conditionalFormatting>
  <conditionalFormatting sqref="E30:J36">
    <cfRule type="expression" dxfId="17" priority="3304">
      <formula>$A2="EZ"</formula>
    </cfRule>
    <cfRule type="expression" dxfId="16" priority="3305">
      <formula>$A2="nicht relevant"</formula>
    </cfRule>
  </conditionalFormatting>
  <conditionalFormatting sqref="E37:J43">
    <cfRule type="expression" dxfId="15" priority="3306">
      <formula>$A2="EZ"</formula>
    </cfRule>
    <cfRule type="expression" dxfId="14" priority="3307">
      <formula>$A2="nicht relevant"</formula>
    </cfRule>
  </conditionalFormatting>
  <conditionalFormatting sqref="E46:J52">
    <cfRule type="expression" dxfId="13" priority="3308">
      <formula>$A2="EZ"</formula>
    </cfRule>
    <cfRule type="expression" dxfId="12" priority="3309">
      <formula>$A2="nicht relevant"</formula>
    </cfRule>
  </conditionalFormatting>
  <pageMargins left="0.7" right="0.7" top="0.78740157499999996" bottom="0.78740157499999996" header="0.3" footer="0.3"/>
  <pageSetup orientation="portrait" r:id="rId1"/>
  <ignoredErrors>
    <ignoredError sqref="P2" evalError="1"/>
  </ignoredError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25"/>
  <sheetViews>
    <sheetView showGridLines="0" zoomScaleNormal="100" zoomScaleSheetLayoutView="80" workbookViewId="0">
      <selection activeCell="D17" sqref="D17:G17"/>
    </sheetView>
  </sheetViews>
  <sheetFormatPr defaultColWidth="9" defaultRowHeight="14.25"/>
  <cols>
    <col min="1" max="1" width="1.7109375" style="1" customWidth="1"/>
    <col min="2" max="2" width="14.140625" style="1" customWidth="1"/>
    <col min="3" max="3" width="33.28515625" style="1" customWidth="1"/>
    <col min="4" max="5" width="23.85546875" style="1" customWidth="1"/>
    <col min="6" max="6" width="22.140625" style="1" customWidth="1"/>
    <col min="7" max="7" width="22.28515625" style="1" customWidth="1"/>
    <col min="8" max="183" width="11.42578125" style="1" customWidth="1"/>
    <col min="184" max="16384" width="9" style="1"/>
  </cols>
  <sheetData>
    <row r="1" spans="2:15" ht="9.9499999999999993" customHeight="1">
      <c r="C1" s="24"/>
      <c r="F1" s="16"/>
    </row>
    <row r="2" spans="2:15" ht="12.95" customHeight="1">
      <c r="B2" s="21" t="s">
        <v>765</v>
      </c>
      <c r="F2" s="16"/>
    </row>
    <row r="3" spans="2:15" ht="16.5">
      <c r="B3" s="33" t="s">
        <v>547</v>
      </c>
      <c r="F3" s="16"/>
      <c r="G3" s="17"/>
    </row>
    <row r="4" spans="2:15">
      <c r="B4" s="20"/>
      <c r="K4" s="20"/>
    </row>
    <row r="5" spans="2:15" ht="15" customHeight="1">
      <c r="E5" s="8"/>
      <c r="F5" s="8"/>
      <c r="G5" s="8"/>
      <c r="H5" s="8"/>
      <c r="I5" s="8"/>
      <c r="J5" s="8"/>
      <c r="K5" s="20"/>
    </row>
    <row r="6" spans="2:15" s="21" customFormat="1" ht="15" customHeight="1">
      <c r="B6" s="23" t="s">
        <v>109</v>
      </c>
      <c r="C6" s="901" t="str">
        <f>IF(Basisdaten!C8=0,"",Basisdaten!C8)</f>
        <v/>
      </c>
      <c r="D6" s="902"/>
      <c r="E6" s="902"/>
      <c r="F6" s="902"/>
      <c r="G6" s="903"/>
      <c r="I6" s="20"/>
      <c r="J6" s="20"/>
      <c r="K6" s="18"/>
      <c r="L6" s="20"/>
      <c r="M6" s="20"/>
    </row>
    <row r="7" spans="2:15" s="21" customFormat="1" ht="6.95" customHeight="1">
      <c r="B7" s="4"/>
      <c r="C7" s="4"/>
      <c r="D7" s="8"/>
      <c r="E7" s="8"/>
      <c r="F7" s="8"/>
      <c r="G7" s="8"/>
      <c r="H7" s="8"/>
      <c r="I7" s="8"/>
      <c r="K7" s="20"/>
      <c r="L7" s="20"/>
      <c r="M7" s="18"/>
      <c r="N7" s="20"/>
      <c r="O7" s="20"/>
    </row>
    <row r="8" spans="2:15" s="21" customFormat="1" ht="15" customHeight="1">
      <c r="B8" s="23" t="s">
        <v>56</v>
      </c>
      <c r="C8" s="124" t="str">
        <f>IF(Basisdaten!C6=0,"",Basisdaten!C6)</f>
        <v/>
      </c>
      <c r="D8" s="126"/>
      <c r="E8" s="127"/>
      <c r="F8" s="2" t="s">
        <v>233</v>
      </c>
      <c r="G8" s="125" t="str">
        <f>IF(Basisdaten!O12=0,"",Basisdaten!O12)</f>
        <v/>
      </c>
      <c r="I8" s="20"/>
      <c r="J8" s="20"/>
      <c r="K8" s="18"/>
      <c r="L8" s="20"/>
      <c r="M8" s="20"/>
    </row>
    <row r="9" spans="2:15" s="21" customFormat="1" ht="9.75" customHeight="1">
      <c r="C9" s="22"/>
      <c r="D9" s="1"/>
      <c r="F9" s="1"/>
      <c r="J9" s="11"/>
      <c r="K9" s="27"/>
      <c r="L9" s="27"/>
      <c r="M9" s="27"/>
      <c r="N9" s="27"/>
      <c r="O9" s="27"/>
    </row>
    <row r="10" spans="2:15" ht="6.75" customHeight="1">
      <c r="J10" s="12"/>
      <c r="K10" s="19"/>
      <c r="L10" s="19"/>
      <c r="M10" s="19"/>
      <c r="N10" s="19"/>
      <c r="O10" s="19"/>
    </row>
    <row r="11" spans="2:15" ht="16.5" customHeight="1">
      <c r="B11" s="128" t="s">
        <v>82</v>
      </c>
    </row>
    <row r="12" spans="2:15" ht="13.5" customHeight="1">
      <c r="C12" s="317" t="str">
        <f>IF(OR(C13="",C13="Matrix kann eingereicht werden"),"In Ordnung",IF(C13="die inkorrekten und unvollständigen Einträge beheben","Nicht in Ordnung"))</f>
        <v>In Ordnung</v>
      </c>
      <c r="D12" s="121" t="s">
        <v>54</v>
      </c>
      <c r="E12" s="181" t="s">
        <v>11</v>
      </c>
      <c r="F12" s="123" t="s">
        <v>74</v>
      </c>
      <c r="G12" s="123" t="s">
        <v>298</v>
      </c>
    </row>
    <row r="13" spans="2:15" ht="22.5" customHeight="1">
      <c r="C13" s="187" t="str">
        <f>Berechnung2!B6</f>
        <v/>
      </c>
      <c r="D13" s="72">
        <f>Berechnung2!C6</f>
        <v>0</v>
      </c>
      <c r="E13" s="48">
        <f>Berechnung2!D6</f>
        <v>0</v>
      </c>
      <c r="F13" s="186">
        <f>Berechnung2!E6</f>
        <v>0</v>
      </c>
      <c r="G13" s="186">
        <f>Berechnung2!F6</f>
        <v>0</v>
      </c>
    </row>
    <row r="14" spans="2:15" s="21" customFormat="1" ht="14.25" customHeight="1">
      <c r="C14" s="10"/>
      <c r="D14" s="10"/>
    </row>
    <row r="15" spans="2:15" ht="21.75" customHeight="1">
      <c r="B15" s="987" t="s">
        <v>103</v>
      </c>
      <c r="C15" s="998" t="s">
        <v>39</v>
      </c>
      <c r="D15" s="999" t="s">
        <v>2</v>
      </c>
      <c r="E15" s="1000"/>
      <c r="F15" s="1000"/>
      <c r="G15" s="1000"/>
    </row>
    <row r="16" spans="2:15" ht="12.75" customHeight="1">
      <c r="B16" s="988"/>
      <c r="C16" s="988"/>
      <c r="D16" s="1000"/>
      <c r="E16" s="1000"/>
      <c r="F16" s="1000"/>
      <c r="G16" s="1000"/>
    </row>
    <row r="17" spans="2:7" s="36" customFormat="1" ht="66" customHeight="1">
      <c r="B17" s="122" t="str">
        <f>IF(ISERROR(Berechnung2!G15),"",Berechnung2!G15)</f>
        <v/>
      </c>
      <c r="C17" s="122" t="str">
        <f>IF(ISERROR(Berechnung2!H15),"",Berechnung2!H15)</f>
        <v/>
      </c>
      <c r="D17" s="996"/>
      <c r="E17" s="997"/>
      <c r="F17" s="997"/>
      <c r="G17" s="997"/>
    </row>
    <row r="18" spans="2:7" s="36" customFormat="1" ht="66" customHeight="1">
      <c r="B18" s="122" t="str">
        <f>IF(ISERROR(Berechnung2!G16),"",Berechnung2!G16)</f>
        <v/>
      </c>
      <c r="C18" s="122" t="str">
        <f>IF(ISERROR(Berechnung2!H16),"",Berechnung2!H16)</f>
        <v/>
      </c>
      <c r="D18" s="996"/>
      <c r="E18" s="997"/>
      <c r="F18" s="997"/>
      <c r="G18" s="997"/>
    </row>
    <row r="19" spans="2:7" s="36" customFormat="1" ht="66" customHeight="1">
      <c r="B19" s="122" t="str">
        <f>IF(ISERROR(Berechnung2!G17),"",Berechnung2!G17)</f>
        <v/>
      </c>
      <c r="C19" s="122" t="str">
        <f>IF(ISERROR(Berechnung2!H17),"",Berechnung2!H17)</f>
        <v/>
      </c>
      <c r="D19" s="996"/>
      <c r="E19" s="997"/>
      <c r="F19" s="997"/>
      <c r="G19" s="997"/>
    </row>
    <row r="20" spans="2:7" s="36" customFormat="1" ht="66" customHeight="1">
      <c r="B20" s="197" t="str">
        <f>IF(ISERROR(Berechnung2!G18),"",Berechnung2!G18)</f>
        <v/>
      </c>
      <c r="C20" s="197" t="str">
        <f>IF(ISERROR(Berechnung2!H18),"",Berechnung2!H18)</f>
        <v/>
      </c>
      <c r="D20" s="996"/>
      <c r="E20" s="997"/>
      <c r="F20" s="997"/>
      <c r="G20" s="997"/>
    </row>
    <row r="21" spans="2:7" s="36" customFormat="1" ht="66" customHeight="1">
      <c r="B21" s="104" t="str">
        <f>IF(ISERROR(Berechnung2!G19),"",Berechnung2!G19)</f>
        <v/>
      </c>
      <c r="C21" s="104" t="str">
        <f>IF(ISERROR(Berechnung2!H19),"",Berechnung2!H19)</f>
        <v/>
      </c>
      <c r="D21" s="996"/>
      <c r="E21" s="997"/>
      <c r="F21" s="997"/>
      <c r="G21" s="997"/>
    </row>
    <row r="22" spans="2:7" s="36" customFormat="1" ht="66" customHeight="1">
      <c r="B22" s="104" t="str">
        <f>IF(ISERROR(Berechnung2!G20),"",Berechnung2!G20)</f>
        <v/>
      </c>
      <c r="C22" s="104" t="str">
        <f>IF(ISERROR(Berechnung2!H20),"",Berechnung2!H20)</f>
        <v/>
      </c>
      <c r="D22" s="996"/>
      <c r="E22" s="997"/>
      <c r="F22" s="997"/>
      <c r="G22" s="997"/>
    </row>
    <row r="23" spans="2:7" s="36" customFormat="1" ht="66" customHeight="1">
      <c r="B23" s="104" t="str">
        <f>IF(ISERROR(Berechnung2!G21),"",Berechnung2!G21)</f>
        <v/>
      </c>
      <c r="C23" s="104" t="str">
        <f>IF(ISERROR(Berechnung2!H21),"",Berechnung2!H21)</f>
        <v/>
      </c>
      <c r="D23" s="996"/>
      <c r="E23" s="997"/>
      <c r="F23" s="997"/>
      <c r="G23" s="997"/>
    </row>
    <row r="24" spans="2:7" s="36" customFormat="1" ht="66" customHeight="1">
      <c r="B24" s="104" t="str">
        <f>IF(ISERROR(Berechnung2!G22),"",Berechnung2!G22)</f>
        <v/>
      </c>
      <c r="C24" s="104" t="str">
        <f>IF(ISERROR(Berechnung2!H22),"",Berechnung2!H22)</f>
        <v/>
      </c>
      <c r="D24" s="996"/>
      <c r="E24" s="997"/>
      <c r="F24" s="997"/>
      <c r="G24" s="997"/>
    </row>
    <row r="25" spans="2:7" s="36" customFormat="1" ht="66" customHeight="1">
      <c r="B25" s="104" t="str">
        <f>IF(ISERROR(Berechnung2!G23),"",Berechnung2!G23)</f>
        <v/>
      </c>
      <c r="C25" s="104" t="str">
        <f>IF(ISERROR(Berechnung2!H23),"",Berechnung2!H23)</f>
        <v/>
      </c>
      <c r="D25" s="996"/>
      <c r="E25" s="997"/>
      <c r="F25" s="997"/>
      <c r="G25" s="997"/>
    </row>
  </sheetData>
  <sheetProtection algorithmName="SHA-512" hashValue="FJP0c3qr7pcjqIk7pLD9uLXYTKOjX9l3LBBxqyTqDsc1ALN3rxCYJMZVJtcl/Q7AV3ziHunc5SNqj2pRqW+wSg==" saltValue="Eaq6eoP3nIx7MJbSp64DXQ==" spinCount="100000" sheet="1" selectLockedCells="1"/>
  <customSheetViews>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C6:G6"/>
    <mergeCell ref="D19:G19"/>
    <mergeCell ref="D23:G23"/>
    <mergeCell ref="D20:G20"/>
    <mergeCell ref="D22:G22"/>
    <mergeCell ref="D21:G21"/>
    <mergeCell ref="D24:G24"/>
    <mergeCell ref="D25:G25"/>
    <mergeCell ref="B15:B16"/>
    <mergeCell ref="C15:C16"/>
    <mergeCell ref="D15:G16"/>
    <mergeCell ref="D18:G18"/>
    <mergeCell ref="D17:G17"/>
  </mergeCells>
  <phoneticPr fontId="41" type="noConversion"/>
  <conditionalFormatting sqref="A9:XFD9 A11:XFD11 F12:G12 B12:B13 D12:E13 G12:IV13">
    <cfRule type="cellIs" dxfId="11" priority="223" operator="lessThan">
      <formula>0</formula>
    </cfRule>
  </conditionalFormatting>
  <conditionalFormatting sqref="C12">
    <cfRule type="expression" dxfId="10" priority="1" stopIfTrue="1">
      <formula>$C$12="Nicht in Ordnung"</formula>
    </cfRule>
  </conditionalFormatting>
  <conditionalFormatting sqref="C13">
    <cfRule type="expression" dxfId="9" priority="2" stopIfTrue="1">
      <formula>$C$13="die inkorrekten und unvollständigen Einträge beheben"</formula>
    </cfRule>
  </conditionalFormatting>
  <conditionalFormatting sqref="C17:C25">
    <cfRule type="expression" dxfId="8" priority="37">
      <formula>SEARCH("Unvollständig",$C17,1)</formula>
    </cfRule>
    <cfRule type="expression" dxfId="7" priority="40">
      <formula>SEARCH($D$12,$C17,1)</formula>
    </cfRule>
    <cfRule type="expression" dxfId="6" priority="41">
      <formula>SEARCH($E$12,$C17,1)</formula>
    </cfRule>
    <cfRule type="expression" dxfId="5" priority="42">
      <formula>SEARCH($F$12,$C17,1)</formula>
    </cfRule>
  </conditionalFormatting>
  <conditionalFormatting sqref="D17:G17">
    <cfRule type="expression" dxfId="4" priority="2471" stopIfTrue="1">
      <formula>B17&lt;&gt;""</formula>
    </cfRule>
  </conditionalFormatting>
  <conditionalFormatting sqref="D17:G25">
    <cfRule type="notContainsBlanks" dxfId="3" priority="5" stopIfTrue="1">
      <formula>LEN(TRIM(D17))&gt;0</formula>
    </cfRule>
  </conditionalFormatting>
  <conditionalFormatting sqref="D18:G25">
    <cfRule type="expression" dxfId="2" priority="6" stopIfTrue="1">
      <formula>B18&lt;&gt;""</formula>
    </cfRule>
  </conditionalFormatting>
  <dataValidations count="1">
    <dataValidation type="textLength" allowBlank="1" showErrorMessage="1" errorTitle="Zeichenlänge" error="Minimal 30 Zeichen und max. 450 Zeichen." sqref="D17:G25" xr:uid="{00000000-0002-0000-1100-000000000000}">
      <formula1>30</formula1>
      <formula2>450</formula2>
    </dataValidation>
  </dataValidations>
  <pageMargins left="0.39370078740157483" right="0.11811023622047245" top="0.59055118110236227" bottom="0.39370078740157483" header="0.11811023622047245" footer="3.937007874015748E-2"/>
  <pageSetup paperSize="9" orientation="landscape" r:id="rId3"/>
  <headerFooter>
    <oddFooter>&amp;L&amp;"Arial,Standard"&amp;7&amp;F&amp;C&amp;"Arial,Standard"&amp;7 © DKG  Alle Rechte vorbehalten&amp;R&amp;"Arial,Standard"&amp;7&amp;P</oddFoot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09BD7-86B4-4DA4-A0E5-787F589E3A11}">
  <sheetPr>
    <pageSetUpPr fitToPage="1"/>
  </sheetPr>
  <dimension ref="A1:D75"/>
  <sheetViews>
    <sheetView showGridLines="0" zoomScaleNormal="100" zoomScaleSheetLayoutView="100" workbookViewId="0">
      <pane ySplit="12" topLeftCell="A13" activePane="bottomLeft" state="frozen"/>
      <selection activeCell="C12" sqref="C12:F12"/>
      <selection pane="bottomLeft" activeCell="AI21" sqref="AI21"/>
    </sheetView>
  </sheetViews>
  <sheetFormatPr defaultColWidth="11.42578125" defaultRowHeight="12.75"/>
  <cols>
    <col min="1" max="1" width="0.85546875" style="11" customWidth="1"/>
    <col min="2" max="3" width="20.140625" style="11" customWidth="1"/>
    <col min="4" max="4" width="53.7109375" style="11" customWidth="1"/>
    <col min="5" max="5" width="33.28515625" style="11" customWidth="1"/>
    <col min="6" max="6" width="12.7109375" style="11" customWidth="1"/>
    <col min="7" max="16384" width="11.42578125" style="11"/>
  </cols>
  <sheetData>
    <row r="1" spans="1:4" ht="6.95" customHeight="1"/>
    <row r="2" spans="1:4" ht="15.95" customHeight="1">
      <c r="B2" s="11" t="str">
        <f>Basisdaten!B2</f>
        <v>Anlage EB Version M1.1 (Auditjahr 2026 / Kennzahlenjahr 2025)</v>
      </c>
    </row>
    <row r="3" spans="1:4" ht="15.75" customHeight="1">
      <c r="A3" s="547"/>
      <c r="B3" s="548" t="s">
        <v>776</v>
      </c>
      <c r="C3" s="547"/>
      <c r="D3" s="547"/>
    </row>
    <row r="4" spans="1:4" ht="11.25" customHeight="1">
      <c r="A4" s="547"/>
      <c r="B4" s="548"/>
      <c r="C4" s="547"/>
      <c r="D4" s="547"/>
    </row>
    <row r="5" spans="1:4" ht="11.25" customHeight="1">
      <c r="A5" s="547"/>
      <c r="B5" s="548"/>
      <c r="C5" s="547"/>
      <c r="D5" s="547"/>
    </row>
    <row r="6" spans="1:4" ht="13.5" customHeight="1">
      <c r="A6" s="547"/>
      <c r="B6" s="670" t="s">
        <v>777</v>
      </c>
      <c r="C6" s="670"/>
      <c r="D6" s="670"/>
    </row>
    <row r="7" spans="1:4" ht="6" customHeight="1">
      <c r="A7" s="547"/>
      <c r="B7" s="601"/>
      <c r="C7" s="601"/>
      <c r="D7" s="601"/>
    </row>
    <row r="8" spans="1:4" ht="37.5" customHeight="1">
      <c r="A8" s="547"/>
      <c r="B8" s="671" t="s">
        <v>943</v>
      </c>
      <c r="C8" s="671"/>
      <c r="D8" s="671"/>
    </row>
    <row r="9" spans="1:4" ht="6" customHeight="1">
      <c r="A9" s="547"/>
      <c r="B9" s="602"/>
      <c r="C9" s="602"/>
      <c r="D9" s="602"/>
    </row>
    <row r="10" spans="1:4" ht="38.25" customHeight="1">
      <c r="A10" s="547"/>
      <c r="B10" s="672" t="s">
        <v>944</v>
      </c>
      <c r="C10" s="672"/>
      <c r="D10" s="672"/>
    </row>
    <row r="11" spans="1:4" ht="6" customHeight="1" thickBot="1">
      <c r="A11" s="547"/>
      <c r="B11" s="549"/>
      <c r="C11" s="547"/>
      <c r="D11" s="547"/>
    </row>
    <row r="12" spans="1:4" ht="31.5" customHeight="1" thickBot="1">
      <c r="B12" s="550" t="s">
        <v>778</v>
      </c>
      <c r="C12" s="551" t="s">
        <v>779</v>
      </c>
      <c r="D12" s="552" t="s">
        <v>780</v>
      </c>
    </row>
    <row r="13" spans="1:4" ht="20.100000000000001" customHeight="1">
      <c r="B13" s="553" t="s">
        <v>781</v>
      </c>
      <c r="C13" s="554" t="s">
        <v>782</v>
      </c>
      <c r="D13" s="555" t="s">
        <v>783</v>
      </c>
    </row>
    <row r="14" spans="1:4" ht="20.100000000000001" customHeight="1">
      <c r="B14" s="556" t="s">
        <v>781</v>
      </c>
      <c r="C14" s="557" t="s">
        <v>784</v>
      </c>
      <c r="D14" s="558" t="s">
        <v>785</v>
      </c>
    </row>
    <row r="15" spans="1:4" ht="20.100000000000001" customHeight="1">
      <c r="B15" s="556" t="s">
        <v>781</v>
      </c>
      <c r="C15" s="557" t="s">
        <v>786</v>
      </c>
      <c r="D15" s="558" t="s">
        <v>787</v>
      </c>
    </row>
    <row r="16" spans="1:4" ht="20.100000000000001" customHeight="1">
      <c r="B16" s="556" t="s">
        <v>781</v>
      </c>
      <c r="C16" s="557" t="s">
        <v>788</v>
      </c>
      <c r="D16" s="558" t="s">
        <v>789</v>
      </c>
    </row>
    <row r="17" spans="2:4" ht="20.100000000000001" customHeight="1">
      <c r="B17" s="556" t="s">
        <v>781</v>
      </c>
      <c r="C17" s="557" t="s">
        <v>790</v>
      </c>
      <c r="D17" s="558" t="s">
        <v>791</v>
      </c>
    </row>
    <row r="18" spans="2:4" ht="20.100000000000001" customHeight="1">
      <c r="B18" s="556" t="s">
        <v>781</v>
      </c>
      <c r="C18" s="557" t="s">
        <v>792</v>
      </c>
      <c r="D18" s="558" t="s">
        <v>793</v>
      </c>
    </row>
    <row r="19" spans="2:4" ht="20.100000000000001" customHeight="1">
      <c r="B19" s="556" t="s">
        <v>781</v>
      </c>
      <c r="C19" s="557" t="s">
        <v>794</v>
      </c>
      <c r="D19" s="558" t="s">
        <v>795</v>
      </c>
    </row>
    <row r="20" spans="2:4" ht="20.100000000000001" customHeight="1">
      <c r="B20" s="556" t="s">
        <v>781</v>
      </c>
      <c r="C20" s="557" t="s">
        <v>796</v>
      </c>
      <c r="D20" s="558" t="s">
        <v>797</v>
      </c>
    </row>
    <row r="21" spans="2:4" ht="20.100000000000001" customHeight="1">
      <c r="B21" s="556" t="s">
        <v>781</v>
      </c>
      <c r="C21" s="559" t="s">
        <v>798</v>
      </c>
      <c r="D21" s="560" t="s">
        <v>799</v>
      </c>
    </row>
    <row r="22" spans="2:4" ht="20.100000000000001" customHeight="1">
      <c r="B22" s="556" t="s">
        <v>781</v>
      </c>
      <c r="C22" s="557" t="s">
        <v>800</v>
      </c>
      <c r="D22" s="558" t="s">
        <v>801</v>
      </c>
    </row>
    <row r="23" spans="2:4" ht="20.100000000000001" customHeight="1">
      <c r="B23" s="556" t="s">
        <v>781</v>
      </c>
      <c r="C23" s="557" t="s">
        <v>802</v>
      </c>
      <c r="D23" s="558" t="s">
        <v>803</v>
      </c>
    </row>
    <row r="24" spans="2:4" ht="24.95" customHeight="1">
      <c r="B24" s="556" t="s">
        <v>781</v>
      </c>
      <c r="C24" s="557" t="s">
        <v>804</v>
      </c>
      <c r="D24" s="558" t="s">
        <v>805</v>
      </c>
    </row>
    <row r="25" spans="2:4" ht="24.95" customHeight="1">
      <c r="B25" s="556" t="s">
        <v>781</v>
      </c>
      <c r="C25" s="557" t="s">
        <v>806</v>
      </c>
      <c r="D25" s="558" t="s">
        <v>807</v>
      </c>
    </row>
    <row r="26" spans="2:4" ht="20.100000000000001" customHeight="1">
      <c r="B26" s="556" t="s">
        <v>781</v>
      </c>
      <c r="C26" s="557" t="s">
        <v>808</v>
      </c>
      <c r="D26" s="558" t="s">
        <v>809</v>
      </c>
    </row>
    <row r="27" spans="2:4" ht="20.100000000000001" customHeight="1">
      <c r="B27" s="556" t="s">
        <v>781</v>
      </c>
      <c r="C27" s="557" t="s">
        <v>810</v>
      </c>
      <c r="D27" s="558" t="s">
        <v>811</v>
      </c>
    </row>
    <row r="28" spans="2:4" ht="20.100000000000001" customHeight="1">
      <c r="B28" s="556" t="s">
        <v>781</v>
      </c>
      <c r="C28" s="557" t="s">
        <v>812</v>
      </c>
      <c r="D28" s="558" t="s">
        <v>813</v>
      </c>
    </row>
    <row r="29" spans="2:4" ht="20.100000000000001" customHeight="1">
      <c r="B29" s="556" t="s">
        <v>781</v>
      </c>
      <c r="C29" s="557" t="s">
        <v>814</v>
      </c>
      <c r="D29" s="558" t="s">
        <v>815</v>
      </c>
    </row>
    <row r="30" spans="2:4" ht="20.100000000000001" customHeight="1">
      <c r="B30" s="564" t="s">
        <v>781</v>
      </c>
      <c r="C30" s="557" t="s">
        <v>816</v>
      </c>
      <c r="D30" s="558" t="s">
        <v>817</v>
      </c>
    </row>
    <row r="31" spans="2:4" ht="20.100000000000001" customHeight="1">
      <c r="B31" s="556" t="s">
        <v>781</v>
      </c>
      <c r="C31" s="557" t="s">
        <v>818</v>
      </c>
      <c r="D31" s="558" t="s">
        <v>819</v>
      </c>
    </row>
    <row r="32" spans="2:4" ht="20.100000000000001" customHeight="1">
      <c r="B32" s="556" t="s">
        <v>781</v>
      </c>
      <c r="C32" s="557" t="s">
        <v>820</v>
      </c>
      <c r="D32" s="558" t="s">
        <v>821</v>
      </c>
    </row>
    <row r="33" spans="2:4" ht="20.100000000000001" customHeight="1">
      <c r="B33" s="556" t="s">
        <v>781</v>
      </c>
      <c r="C33" s="557" t="s">
        <v>822</v>
      </c>
      <c r="D33" s="558" t="s">
        <v>823</v>
      </c>
    </row>
    <row r="34" spans="2:4" ht="20.100000000000001" customHeight="1">
      <c r="B34" s="556" t="s">
        <v>781</v>
      </c>
      <c r="C34" s="557" t="s">
        <v>824</v>
      </c>
      <c r="D34" s="558" t="s">
        <v>825</v>
      </c>
    </row>
    <row r="35" spans="2:4" ht="20.100000000000001" customHeight="1">
      <c r="B35" s="556" t="s">
        <v>781</v>
      </c>
      <c r="C35" s="557" t="s">
        <v>826</v>
      </c>
      <c r="D35" s="558" t="s">
        <v>827</v>
      </c>
    </row>
    <row r="36" spans="2:4" ht="24.95" customHeight="1">
      <c r="B36" s="556" t="s">
        <v>781</v>
      </c>
      <c r="C36" s="557" t="s">
        <v>828</v>
      </c>
      <c r="D36" s="558" t="s">
        <v>829</v>
      </c>
    </row>
    <row r="37" spans="2:4" ht="20.100000000000001" customHeight="1">
      <c r="B37" s="556" t="s">
        <v>781</v>
      </c>
      <c r="C37" s="557" t="s">
        <v>830</v>
      </c>
      <c r="D37" s="558" t="s">
        <v>831</v>
      </c>
    </row>
    <row r="38" spans="2:4" ht="20.100000000000001" customHeight="1">
      <c r="B38" s="556" t="s">
        <v>781</v>
      </c>
      <c r="C38" s="557" t="s">
        <v>832</v>
      </c>
      <c r="D38" s="558" t="s">
        <v>833</v>
      </c>
    </row>
    <row r="39" spans="2:4" ht="20.100000000000001" customHeight="1">
      <c r="B39" s="556" t="s">
        <v>781</v>
      </c>
      <c r="C39" s="557" t="s">
        <v>834</v>
      </c>
      <c r="D39" s="558" t="s">
        <v>835</v>
      </c>
    </row>
    <row r="40" spans="2:4" ht="20.100000000000001" customHeight="1">
      <c r="B40" s="556" t="s">
        <v>836</v>
      </c>
      <c r="C40" s="557" t="s">
        <v>837</v>
      </c>
      <c r="D40" s="558" t="s">
        <v>838</v>
      </c>
    </row>
    <row r="41" spans="2:4" ht="20.100000000000001" customHeight="1">
      <c r="B41" s="556" t="s">
        <v>781</v>
      </c>
      <c r="C41" s="557" t="s">
        <v>839</v>
      </c>
      <c r="D41" s="558" t="s">
        <v>840</v>
      </c>
    </row>
    <row r="42" spans="2:4" ht="20.100000000000001" customHeight="1">
      <c r="B42" s="556" t="s">
        <v>781</v>
      </c>
      <c r="C42" s="557" t="s">
        <v>841</v>
      </c>
      <c r="D42" s="558" t="s">
        <v>842</v>
      </c>
    </row>
    <row r="43" spans="2:4" ht="20.100000000000001" customHeight="1">
      <c r="B43" s="556" t="s">
        <v>781</v>
      </c>
      <c r="C43" s="557" t="s">
        <v>843</v>
      </c>
      <c r="D43" s="558" t="s">
        <v>844</v>
      </c>
    </row>
    <row r="44" spans="2:4" ht="20.100000000000001" customHeight="1">
      <c r="B44" s="556" t="s">
        <v>781</v>
      </c>
      <c r="C44" s="557" t="s">
        <v>845</v>
      </c>
      <c r="D44" s="558" t="s">
        <v>846</v>
      </c>
    </row>
    <row r="45" spans="2:4" ht="24.95" customHeight="1">
      <c r="B45" s="556" t="s">
        <v>781</v>
      </c>
      <c r="C45" s="557" t="s">
        <v>847</v>
      </c>
      <c r="D45" s="558" t="s">
        <v>848</v>
      </c>
    </row>
    <row r="46" spans="2:4" ht="20.100000000000001" customHeight="1">
      <c r="B46" s="556" t="s">
        <v>781</v>
      </c>
      <c r="C46" s="557" t="s">
        <v>849</v>
      </c>
      <c r="D46" s="558" t="s">
        <v>850</v>
      </c>
    </row>
    <row r="47" spans="2:4" ht="20.100000000000001" customHeight="1">
      <c r="B47" s="556" t="s">
        <v>781</v>
      </c>
      <c r="C47" s="557" t="s">
        <v>851</v>
      </c>
      <c r="D47" s="558" t="s">
        <v>852</v>
      </c>
    </row>
    <row r="48" spans="2:4" ht="20.100000000000001" customHeight="1">
      <c r="B48" s="556" t="s">
        <v>781</v>
      </c>
      <c r="C48" s="557" t="s">
        <v>853</v>
      </c>
      <c r="D48" s="558" t="s">
        <v>854</v>
      </c>
    </row>
    <row r="49" spans="2:4" ht="20.100000000000001" customHeight="1">
      <c r="B49" s="556" t="s">
        <v>781</v>
      </c>
      <c r="C49" s="557" t="s">
        <v>855</v>
      </c>
      <c r="D49" s="558" t="s">
        <v>856</v>
      </c>
    </row>
    <row r="50" spans="2:4" ht="20.100000000000001" customHeight="1">
      <c r="B50" s="556" t="s">
        <v>781</v>
      </c>
      <c r="C50" s="557" t="s">
        <v>857</v>
      </c>
      <c r="D50" s="558" t="s">
        <v>858</v>
      </c>
    </row>
    <row r="51" spans="2:4" ht="20.100000000000001" customHeight="1">
      <c r="B51" s="556" t="s">
        <v>781</v>
      </c>
      <c r="C51" s="557" t="s">
        <v>859</v>
      </c>
      <c r="D51" s="558" t="s">
        <v>860</v>
      </c>
    </row>
    <row r="52" spans="2:4" ht="20.100000000000001" customHeight="1">
      <c r="B52" s="556" t="s">
        <v>781</v>
      </c>
      <c r="C52" s="557" t="s">
        <v>861</v>
      </c>
      <c r="D52" s="558" t="s">
        <v>862</v>
      </c>
    </row>
    <row r="53" spans="2:4" ht="20.100000000000001" customHeight="1">
      <c r="B53" s="556" t="s">
        <v>781</v>
      </c>
      <c r="C53" s="557" t="s">
        <v>863</v>
      </c>
      <c r="D53" s="558" t="s">
        <v>864</v>
      </c>
    </row>
    <row r="54" spans="2:4" ht="20.100000000000001" customHeight="1">
      <c r="B54" s="556" t="s">
        <v>781</v>
      </c>
      <c r="C54" s="557" t="s">
        <v>865</v>
      </c>
      <c r="D54" s="558" t="s">
        <v>866</v>
      </c>
    </row>
    <row r="55" spans="2:4" ht="20.100000000000001" customHeight="1">
      <c r="B55" s="556" t="s">
        <v>781</v>
      </c>
      <c r="C55" s="557" t="s">
        <v>867</v>
      </c>
      <c r="D55" s="558" t="s">
        <v>868</v>
      </c>
    </row>
    <row r="56" spans="2:4" ht="20.100000000000001" customHeight="1">
      <c r="B56" s="556" t="s">
        <v>781</v>
      </c>
      <c r="C56" s="557" t="s">
        <v>869</v>
      </c>
      <c r="D56" s="558" t="s">
        <v>870</v>
      </c>
    </row>
    <row r="57" spans="2:4" ht="20.100000000000001" customHeight="1">
      <c r="B57" s="556" t="s">
        <v>781</v>
      </c>
      <c r="C57" s="557" t="s">
        <v>871</v>
      </c>
      <c r="D57" s="558" t="s">
        <v>872</v>
      </c>
    </row>
    <row r="58" spans="2:4" ht="20.100000000000001" customHeight="1">
      <c r="B58" s="556" t="s">
        <v>781</v>
      </c>
      <c r="C58" s="557" t="s">
        <v>873</v>
      </c>
      <c r="D58" s="558" t="s">
        <v>874</v>
      </c>
    </row>
    <row r="59" spans="2:4" ht="20.100000000000001" customHeight="1">
      <c r="B59" s="556" t="s">
        <v>781</v>
      </c>
      <c r="C59" s="557" t="s">
        <v>875</v>
      </c>
      <c r="D59" s="558" t="s">
        <v>876</v>
      </c>
    </row>
    <row r="60" spans="2:4" ht="20.100000000000001" customHeight="1">
      <c r="B60" s="556" t="s">
        <v>781</v>
      </c>
      <c r="C60" s="557" t="s">
        <v>877</v>
      </c>
      <c r="D60" s="558" t="s">
        <v>878</v>
      </c>
    </row>
    <row r="61" spans="2:4" ht="20.100000000000001" customHeight="1">
      <c r="B61" s="556" t="s">
        <v>781</v>
      </c>
      <c r="C61" s="557" t="s">
        <v>879</v>
      </c>
      <c r="D61" s="558" t="s">
        <v>880</v>
      </c>
    </row>
    <row r="62" spans="2:4" ht="20.100000000000001" customHeight="1">
      <c r="B62" s="556" t="s">
        <v>781</v>
      </c>
      <c r="C62" s="557" t="s">
        <v>881</v>
      </c>
      <c r="D62" s="558" t="s">
        <v>882</v>
      </c>
    </row>
    <row r="63" spans="2:4" ht="20.100000000000001" customHeight="1">
      <c r="B63" s="556" t="s">
        <v>781</v>
      </c>
      <c r="C63" s="557" t="s">
        <v>883</v>
      </c>
      <c r="D63" s="558" t="s">
        <v>884</v>
      </c>
    </row>
    <row r="64" spans="2:4" ht="20.100000000000001" customHeight="1">
      <c r="B64" s="556" t="s">
        <v>781</v>
      </c>
      <c r="C64" s="557" t="s">
        <v>885</v>
      </c>
      <c r="D64" s="558" t="s">
        <v>886</v>
      </c>
    </row>
    <row r="65" spans="2:4" ht="20.100000000000001" customHeight="1">
      <c r="B65" s="556" t="s">
        <v>781</v>
      </c>
      <c r="C65" s="557" t="s">
        <v>887</v>
      </c>
      <c r="D65" s="558" t="s">
        <v>888</v>
      </c>
    </row>
    <row r="66" spans="2:4" ht="20.100000000000001" customHeight="1">
      <c r="B66" s="556" t="s">
        <v>781</v>
      </c>
      <c r="C66" s="557" t="s">
        <v>889</v>
      </c>
      <c r="D66" s="558" t="s">
        <v>890</v>
      </c>
    </row>
    <row r="67" spans="2:4" ht="24.95" customHeight="1">
      <c r="B67" s="556" t="s">
        <v>781</v>
      </c>
      <c r="C67" s="557" t="s">
        <v>891</v>
      </c>
      <c r="D67" s="558" t="s">
        <v>892</v>
      </c>
    </row>
    <row r="68" spans="2:4" ht="20.100000000000001" customHeight="1">
      <c r="B68" s="556" t="s">
        <v>781</v>
      </c>
      <c r="C68" s="557" t="s">
        <v>893</v>
      </c>
      <c r="D68" s="558" t="s">
        <v>894</v>
      </c>
    </row>
    <row r="69" spans="2:4" ht="20.100000000000001" customHeight="1">
      <c r="B69" s="556" t="s">
        <v>781</v>
      </c>
      <c r="C69" s="557" t="s">
        <v>895</v>
      </c>
      <c r="D69" s="558" t="s">
        <v>896</v>
      </c>
    </row>
    <row r="70" spans="2:4" ht="20.100000000000001" customHeight="1">
      <c r="B70" s="556" t="s">
        <v>781</v>
      </c>
      <c r="C70" s="557" t="s">
        <v>897</v>
      </c>
      <c r="D70" s="558" t="s">
        <v>898</v>
      </c>
    </row>
    <row r="71" spans="2:4" ht="20.100000000000001" customHeight="1">
      <c r="B71" s="556" t="s">
        <v>781</v>
      </c>
      <c r="C71" s="557" t="s">
        <v>899</v>
      </c>
      <c r="D71" s="558" t="s">
        <v>900</v>
      </c>
    </row>
    <row r="72" spans="2:4" ht="20.100000000000001" customHeight="1">
      <c r="B72" s="556" t="s">
        <v>781</v>
      </c>
      <c r="C72" s="557" t="s">
        <v>901</v>
      </c>
      <c r="D72" s="558" t="s">
        <v>902</v>
      </c>
    </row>
    <row r="73" spans="2:4" ht="20.100000000000001" customHeight="1">
      <c r="B73" s="556" t="s">
        <v>781</v>
      </c>
      <c r="C73" s="557" t="s">
        <v>903</v>
      </c>
      <c r="D73" s="558" t="s">
        <v>904</v>
      </c>
    </row>
    <row r="74" spans="2:4" ht="24.95" customHeight="1">
      <c r="B74" s="556" t="s">
        <v>781</v>
      </c>
      <c r="C74" s="557" t="s">
        <v>905</v>
      </c>
      <c r="D74" s="558" t="s">
        <v>906</v>
      </c>
    </row>
    <row r="75" spans="2:4" ht="24.95" customHeight="1" thickBot="1">
      <c r="B75" s="561" t="s">
        <v>781</v>
      </c>
      <c r="C75" s="562" t="s">
        <v>907</v>
      </c>
      <c r="D75" s="563" t="s">
        <v>908</v>
      </c>
    </row>
  </sheetData>
  <sheetProtection algorithmName="SHA-512" hashValue="KZ/fC7NKMLjthbTdYOP9UWk0pLOtWVMqhZSYNVTVOu6zvQ3cJ1r1LiIZECWtAJa4p4kmnuMO4Y9FJvxv2fc3Rg==" saltValue="FWUGlVxmwHMuAW0TNcf6Jw==" spinCount="100000" sheet="1" objects="1"/>
  <mergeCells count="3">
    <mergeCell ref="B6:D6"/>
    <mergeCell ref="B8:D8"/>
    <mergeCell ref="B10:D10"/>
  </mergeCells>
  <pageMargins left="0.70866141732283472" right="0.70866141732283472" top="0.74803149606299213" bottom="0.74803149606299213" header="0.31496062992125984" footer="0.31496062992125984"/>
  <pageSetup paperSize="9" scale="92" fitToHeight="0" orientation="landscape" r:id="rId1"/>
  <headerFooter>
    <oddFooter>&amp;L&amp;"Arial,Regular"&amp;7&amp;F&amp;C&amp;"Arial,Regular"&amp;7 © DKG  Alle Rechte vorbehalten&amp;R&amp;"Arial,Regular"&amp;7&amp;P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4"/>
  <dimension ref="A1:X8"/>
  <sheetViews>
    <sheetView showGridLines="0" workbookViewId="0">
      <selection activeCell="S2" sqref="S2"/>
    </sheetView>
  </sheetViews>
  <sheetFormatPr defaultColWidth="11.42578125" defaultRowHeight="15"/>
  <cols>
    <col min="1" max="1" width="13.42578125" customWidth="1"/>
    <col min="2" max="2" width="11.7109375" customWidth="1"/>
    <col min="3" max="3" width="11" customWidth="1"/>
    <col min="4" max="16" width="8.5703125" customWidth="1"/>
    <col min="17" max="17" width="9" customWidth="1"/>
    <col min="18" max="18" width="13.28515625" customWidth="1"/>
    <col min="19" max="19" width="12.5703125" customWidth="1"/>
    <col min="20" max="20" width="10.28515625" customWidth="1"/>
    <col min="21" max="21" width="12.140625" customWidth="1"/>
    <col min="22" max="22" width="16.5703125" customWidth="1"/>
    <col min="23" max="23" width="13.28515625" customWidth="1"/>
    <col min="24" max="24" width="9.5703125" customWidth="1"/>
    <col min="25" max="25" width="13.140625" customWidth="1"/>
    <col min="26" max="26" width="10.7109375" customWidth="1"/>
    <col min="27" max="27" width="12.7109375" customWidth="1"/>
    <col min="28" max="28" width="11.42578125" customWidth="1"/>
    <col min="29" max="29" width="15.85546875" customWidth="1"/>
    <col min="30" max="30" width="15.28515625" customWidth="1"/>
    <col min="31" max="37" width="11.42578125" customWidth="1"/>
    <col min="38" max="38" width="7.140625" customWidth="1"/>
    <col min="39" max="41" width="8.7109375" customWidth="1"/>
    <col min="42" max="42" width="16.28515625" customWidth="1"/>
  </cols>
  <sheetData>
    <row r="1" spans="1:24" ht="72" customHeight="1">
      <c r="A1" s="224" t="str">
        <f>Matrix!B17</f>
        <v>Relevante Nachsorgejahre</v>
      </c>
      <c r="B1" s="224" t="str">
        <f>Matrix!C17</f>
        <v>Jahr der Erstdiagnose</v>
      </c>
      <c r="C1" s="224" t="str">
        <f>Matrix!D17</f>
        <v xml:space="preserve">Anzahl Primärfälle 
Malignes Melanom </v>
      </c>
      <c r="D1" s="224" t="str">
        <f>Matrix!E18</f>
        <v>IA</v>
      </c>
      <c r="E1" s="224" t="str">
        <f>Matrix!F18</f>
        <v>IB</v>
      </c>
      <c r="F1" s="224" t="str">
        <f>Matrix!G18</f>
        <v>IIA</v>
      </c>
      <c r="G1" s="224" t="str">
        <f>Matrix!H18</f>
        <v>IIB</v>
      </c>
      <c r="H1" s="224" t="str">
        <f>Matrix!I18</f>
        <v>IIC</v>
      </c>
      <c r="I1" s="224" t="str">
        <f>Matrix!J18</f>
        <v>IIIA</v>
      </c>
      <c r="J1" s="224" t="str">
        <f>Matrix!K18</f>
        <v>IIIB</v>
      </c>
      <c r="K1" s="224" t="str">
        <f>Matrix!L18</f>
        <v>IIIC</v>
      </c>
      <c r="L1" s="224" t="str">
        <f>LEFT(Matrix!M18,4)</f>
        <v>IIID</v>
      </c>
      <c r="M1" s="224" t="str">
        <f>Matrix!N18</f>
        <v>IV</v>
      </c>
      <c r="N1" s="224" t="s">
        <v>429</v>
      </c>
      <c r="O1" s="224" t="s">
        <v>428</v>
      </c>
      <c r="P1" s="224" t="str">
        <f>Matrix!Q17</f>
        <v>Uvea, Konjunktiva, Schleimhaut</v>
      </c>
      <c r="Q1" s="224" t="str">
        <f>Matrix!R17</f>
        <v>nicht  zuzuordnen (z.B.: pTx)</v>
      </c>
      <c r="R1" s="224" t="str">
        <f>LEFT(Matrix!T17,37)</f>
        <v>Pat. mit aktueller 
Follow-Up-Meldung</v>
      </c>
      <c r="S1" s="224" t="str">
        <f>LEFT(Matrix!U17,18)</f>
        <v xml:space="preserve">Keine Rückmeldung </v>
      </c>
      <c r="T1" s="224" t="str">
        <f>Matrix!V17</f>
        <v>Follow-Up Quote in % 
= T / (T + U)</v>
      </c>
      <c r="U1" s="224" t="str">
        <f>LEFT(Matrix!X17,23)</f>
        <v xml:space="preserve">Tumorbedingt gestorben </v>
      </c>
      <c r="V1" s="224" t="str">
        <f>LEFT(Matrix!Y17,60)</f>
        <v xml:space="preserve">Gestorben (Todesursache 
unbekannt bzw. nicht tumorbedingt) </v>
      </c>
      <c r="W1" s="224" t="str">
        <f>Matrix!AA17</f>
        <v>OAS nach Kaplan-Meier    
(Overall Survival) in %</v>
      </c>
    </row>
    <row r="2" spans="1:24" ht="15" customHeight="1">
      <c r="A2" s="183" t="str">
        <f>Matrix!B19</f>
        <v>nicht relevant</v>
      </c>
      <c r="B2" s="183">
        <f>Matrix!C19</f>
        <v>2019</v>
      </c>
      <c r="C2" s="183">
        <f>IF(Matrix!D19="","",Matrix!D19)</f>
        <v>0</v>
      </c>
      <c r="D2" s="37" t="str">
        <f>IF(Matrix!E19="","",Matrix!E19)</f>
        <v/>
      </c>
      <c r="E2" s="37" t="str">
        <f>IF(Matrix!F19="","",Matrix!F19)</f>
        <v/>
      </c>
      <c r="F2" s="37" t="str">
        <f>IF(Matrix!G19="","",Matrix!G19)</f>
        <v/>
      </c>
      <c r="G2" s="37" t="str">
        <f>IF(Matrix!H19="","",Matrix!H19)</f>
        <v/>
      </c>
      <c r="H2" s="37" t="str">
        <f>IF(Matrix!I19="","",Matrix!I19)</f>
        <v/>
      </c>
      <c r="I2" s="37" t="str">
        <f>IF(Matrix!J19="","",Matrix!J19)</f>
        <v/>
      </c>
      <c r="J2" s="37" t="str">
        <f>IF(Matrix!K19="","",Matrix!K19)</f>
        <v/>
      </c>
      <c r="K2" s="37" t="str">
        <f>IF(Matrix!L19="","",Matrix!L19)</f>
        <v/>
      </c>
      <c r="L2" s="37" t="str">
        <f>IF(Matrix!M19="","",Matrix!M19)</f>
        <v/>
      </c>
      <c r="M2" s="37" t="str">
        <f>IF(Matrix!N19="","",Matrix!N19)</f>
        <v/>
      </c>
      <c r="N2" s="37" t="str">
        <f>IF(Matrix!O19="","",Matrix!O19)</f>
        <v/>
      </c>
      <c r="O2" s="37" t="str">
        <f>IF(Matrix!P19="","",Matrix!P19)</f>
        <v/>
      </c>
      <c r="P2" s="37" t="str">
        <f>IF(Matrix!Q19="","",Matrix!Q19)</f>
        <v/>
      </c>
      <c r="Q2" s="37" t="str">
        <f>IF(Matrix!R19="","",Matrix!R19)</f>
        <v/>
      </c>
      <c r="R2" s="37" t="str">
        <f>IF(Matrix!T19="","",Matrix!T19)</f>
        <v/>
      </c>
      <c r="S2" s="37" t="str">
        <f>IF(Matrix!U19="","",Matrix!U19)</f>
        <v/>
      </c>
      <c r="T2" s="308" t="str">
        <f>IF(Matrix!V19="","",Matrix!V19*100)</f>
        <v/>
      </c>
      <c r="U2" s="37" t="str">
        <f>IF(Matrix!X19="","",Matrix!X19)</f>
        <v/>
      </c>
      <c r="V2" s="37" t="str">
        <f>IF(Matrix!Y19="","",Matrix!Y19)</f>
        <v/>
      </c>
      <c r="W2" s="308" t="str">
        <f>IF(Matrix!AA19="","",Matrix!AA19*100)</f>
        <v/>
      </c>
    </row>
    <row r="3" spans="1:24" ht="15" customHeight="1">
      <c r="A3" s="183" t="str">
        <f>Matrix!B20</f>
        <v>nicht relevant</v>
      </c>
      <c r="B3" s="183">
        <f>Matrix!C20</f>
        <v>2020</v>
      </c>
      <c r="C3" s="183">
        <f>IF(Matrix!D20="","",Matrix!D20)</f>
        <v>0</v>
      </c>
      <c r="D3" s="37" t="str">
        <f>IF(Matrix!E20="","",Matrix!E20)</f>
        <v/>
      </c>
      <c r="E3" s="37" t="str">
        <f>IF(Matrix!F20="","",Matrix!F20)</f>
        <v/>
      </c>
      <c r="F3" s="37" t="str">
        <f>IF(Matrix!G20="","",Matrix!G20)</f>
        <v/>
      </c>
      <c r="G3" s="37" t="str">
        <f>IF(Matrix!H20="","",Matrix!H20)</f>
        <v/>
      </c>
      <c r="H3" s="37" t="str">
        <f>IF(Matrix!I20="","",Matrix!I20)</f>
        <v/>
      </c>
      <c r="I3" s="37" t="str">
        <f>IF(Matrix!J20="","",Matrix!J20)</f>
        <v/>
      </c>
      <c r="J3" s="37" t="str">
        <f>IF(Matrix!K20="","",Matrix!K20)</f>
        <v/>
      </c>
      <c r="K3" s="37" t="str">
        <f>IF(Matrix!L20="","",Matrix!L20)</f>
        <v/>
      </c>
      <c r="L3" s="37" t="str">
        <f>IF(Matrix!M20="","",Matrix!M20)</f>
        <v/>
      </c>
      <c r="M3" s="37" t="str">
        <f>IF(Matrix!N20="","",Matrix!N20)</f>
        <v/>
      </c>
      <c r="N3" s="37" t="str">
        <f>IF(Matrix!O20="","",Matrix!O20)</f>
        <v/>
      </c>
      <c r="O3" s="37" t="str">
        <f>IF(Matrix!P20="","",Matrix!P20)</f>
        <v/>
      </c>
      <c r="P3" s="37" t="str">
        <f>IF(Matrix!Q20="","",Matrix!Q20)</f>
        <v/>
      </c>
      <c r="Q3" s="37" t="str">
        <f>IF(Matrix!R20="","",Matrix!R20)</f>
        <v/>
      </c>
      <c r="R3" s="37" t="str">
        <f>IF(Matrix!T20="","",Matrix!T20)</f>
        <v/>
      </c>
      <c r="S3" s="37" t="str">
        <f>IF(Matrix!U20="","",Matrix!U20)</f>
        <v/>
      </c>
      <c r="T3" s="308" t="str">
        <f>IF(Matrix!V20="","",Matrix!V20*100)</f>
        <v/>
      </c>
      <c r="U3" s="37" t="str">
        <f>IF(Matrix!X20="","",Matrix!X20)</f>
        <v/>
      </c>
      <c r="V3" s="37" t="str">
        <f>IF(Matrix!Y20="","",Matrix!Y20)</f>
        <v/>
      </c>
      <c r="W3" s="308" t="str">
        <f>IF(Matrix!AA20="","",Matrix!AA20*100)</f>
        <v/>
      </c>
    </row>
    <row r="4" spans="1:24" ht="15" customHeight="1">
      <c r="A4" s="183" t="str">
        <f>Matrix!B21</f>
        <v>nicht relevant</v>
      </c>
      <c r="B4" s="183">
        <f>Matrix!C21</f>
        <v>2021</v>
      </c>
      <c r="C4" s="183">
        <f>IF(Matrix!D21="","",Matrix!D21)</f>
        <v>0</v>
      </c>
      <c r="D4" s="37" t="str">
        <f>IF(Matrix!E21="","",Matrix!E21)</f>
        <v/>
      </c>
      <c r="E4" s="37" t="str">
        <f>IF(Matrix!F21="","",Matrix!F21)</f>
        <v/>
      </c>
      <c r="F4" s="37" t="str">
        <f>IF(Matrix!G21="","",Matrix!G21)</f>
        <v/>
      </c>
      <c r="G4" s="37" t="str">
        <f>IF(Matrix!H21="","",Matrix!H21)</f>
        <v/>
      </c>
      <c r="H4" s="37" t="str">
        <f>IF(Matrix!I21="","",Matrix!I21)</f>
        <v/>
      </c>
      <c r="I4" s="37" t="str">
        <f>IF(Matrix!J21="","",Matrix!J21)</f>
        <v/>
      </c>
      <c r="J4" s="37" t="str">
        <f>IF(Matrix!K21="","",Matrix!K21)</f>
        <v/>
      </c>
      <c r="K4" s="37" t="str">
        <f>IF(Matrix!L21="","",Matrix!L21)</f>
        <v/>
      </c>
      <c r="L4" s="37" t="str">
        <f>IF(Matrix!M21="","",Matrix!M21)</f>
        <v/>
      </c>
      <c r="M4" s="37" t="str">
        <f>IF(Matrix!N21="","",Matrix!N21)</f>
        <v/>
      </c>
      <c r="N4" s="37" t="str">
        <f>IF(Matrix!O21="","",Matrix!O21)</f>
        <v/>
      </c>
      <c r="O4" s="37" t="str">
        <f>IF(Matrix!P21="","",Matrix!P21)</f>
        <v/>
      </c>
      <c r="P4" s="37" t="str">
        <f>IF(Matrix!Q21="","",Matrix!Q21)</f>
        <v/>
      </c>
      <c r="Q4" s="37" t="str">
        <f>IF(Matrix!R21="","",Matrix!R21)</f>
        <v/>
      </c>
      <c r="R4" s="37" t="str">
        <f>IF(Matrix!T21="","",Matrix!T21)</f>
        <v/>
      </c>
      <c r="S4" s="37" t="str">
        <f>IF(Matrix!U21="","",Matrix!U21)</f>
        <v/>
      </c>
      <c r="T4" s="308" t="str">
        <f>IF(Matrix!V21="","",Matrix!V21*100)</f>
        <v/>
      </c>
      <c r="U4" s="37" t="str">
        <f>IF(Matrix!X21="","",Matrix!X21)</f>
        <v/>
      </c>
      <c r="V4" s="37" t="str">
        <f>IF(Matrix!Y21="","",Matrix!Y21)</f>
        <v/>
      </c>
      <c r="W4" s="308" t="str">
        <f>IF(Matrix!AA21="","",Matrix!AA21*100)</f>
        <v/>
      </c>
    </row>
    <row r="5" spans="1:24" ht="15" customHeight="1">
      <c r="A5" s="183" t="str">
        <f>Matrix!B22</f>
        <v>nicht relevant</v>
      </c>
      <c r="B5" s="183">
        <f>Matrix!C22</f>
        <v>2022</v>
      </c>
      <c r="C5" s="183">
        <f>IF(Matrix!D22="","",Matrix!D22)</f>
        <v>0</v>
      </c>
      <c r="D5" s="37" t="str">
        <f>IF(Matrix!E22="","",Matrix!E22)</f>
        <v/>
      </c>
      <c r="E5" s="37" t="str">
        <f>IF(Matrix!F22="","",Matrix!F22)</f>
        <v/>
      </c>
      <c r="F5" s="37" t="str">
        <f>IF(Matrix!G22="","",Matrix!G22)</f>
        <v/>
      </c>
      <c r="G5" s="37" t="str">
        <f>IF(Matrix!H22="","",Matrix!H22)</f>
        <v/>
      </c>
      <c r="H5" s="37" t="str">
        <f>IF(Matrix!I22="","",Matrix!I22)</f>
        <v/>
      </c>
      <c r="I5" s="37" t="str">
        <f>IF(Matrix!J22="","",Matrix!J22)</f>
        <v/>
      </c>
      <c r="J5" s="37" t="str">
        <f>IF(Matrix!K22="","",Matrix!K22)</f>
        <v/>
      </c>
      <c r="K5" s="37" t="str">
        <f>IF(Matrix!L22="","",Matrix!L22)</f>
        <v/>
      </c>
      <c r="L5" s="37" t="str">
        <f>IF(Matrix!M22="","",Matrix!M22)</f>
        <v/>
      </c>
      <c r="M5" s="37" t="str">
        <f>IF(Matrix!N22="","",Matrix!N22)</f>
        <v/>
      </c>
      <c r="N5" s="37" t="str">
        <f>IF(Matrix!O22="","",Matrix!O22)</f>
        <v/>
      </c>
      <c r="O5" s="37" t="str">
        <f>IF(Matrix!P22="","",Matrix!P22)</f>
        <v/>
      </c>
      <c r="P5" s="37" t="str">
        <f>IF(Matrix!Q22="","",Matrix!Q22)</f>
        <v/>
      </c>
      <c r="Q5" s="37" t="str">
        <f>IF(Matrix!R22="","",Matrix!R22)</f>
        <v/>
      </c>
      <c r="R5" s="37" t="str">
        <f>IF(Matrix!T22="","",Matrix!T22)</f>
        <v/>
      </c>
      <c r="S5" s="37" t="str">
        <f>IF(Matrix!U22="","",Matrix!U22)</f>
        <v/>
      </c>
      <c r="T5" s="308" t="str">
        <f>IF(Matrix!V22="","",Matrix!V22*100)</f>
        <v/>
      </c>
      <c r="U5" s="37" t="str">
        <f>IF(Matrix!X22="","",Matrix!X22)</f>
        <v/>
      </c>
      <c r="V5" s="37" t="str">
        <f>IF(Matrix!Y22="","",Matrix!Y22)</f>
        <v/>
      </c>
      <c r="W5" s="308" t="str">
        <f>IF(Matrix!AA22="","",Matrix!AA22*100)</f>
        <v/>
      </c>
    </row>
    <row r="6" spans="1:24">
      <c r="A6" s="183" t="str">
        <f>Matrix!B23</f>
        <v>nicht relevant</v>
      </c>
      <c r="B6" s="183">
        <f>Matrix!C23</f>
        <v>2023</v>
      </c>
      <c r="C6" s="183">
        <f>IF(Matrix!D23="","",Matrix!D23)</f>
        <v>0</v>
      </c>
      <c r="D6" s="37" t="str">
        <f>IF(Matrix!E23="","",Matrix!E23)</f>
        <v/>
      </c>
      <c r="E6" s="37" t="str">
        <f>IF(Matrix!F23="","",Matrix!F23)</f>
        <v/>
      </c>
      <c r="F6" s="37" t="str">
        <f>IF(Matrix!G23="","",Matrix!G23)</f>
        <v/>
      </c>
      <c r="G6" s="37" t="str">
        <f>IF(Matrix!H23="","",Matrix!H23)</f>
        <v/>
      </c>
      <c r="H6" s="37" t="str">
        <f>IF(Matrix!I23="","",Matrix!I23)</f>
        <v/>
      </c>
      <c r="I6" s="37" t="str">
        <f>IF(Matrix!J23="","",Matrix!J23)</f>
        <v/>
      </c>
      <c r="J6" s="37" t="str">
        <f>IF(Matrix!K23="","",Matrix!K23)</f>
        <v/>
      </c>
      <c r="K6" s="37" t="str">
        <f>IF(Matrix!L23="","",Matrix!L23)</f>
        <v/>
      </c>
      <c r="L6" s="37" t="str">
        <f>IF(Matrix!M23="","",Matrix!M23)</f>
        <v/>
      </c>
      <c r="M6" s="37" t="str">
        <f>IF(Matrix!N23="","",Matrix!N23)</f>
        <v/>
      </c>
      <c r="N6" s="37" t="str">
        <f>IF(Matrix!O23="","",Matrix!O23)</f>
        <v/>
      </c>
      <c r="O6" s="37" t="str">
        <f>IF(Matrix!P23="","",Matrix!P23)</f>
        <v/>
      </c>
      <c r="P6" s="37" t="str">
        <f>IF(Matrix!Q23="","",Matrix!Q23)</f>
        <v/>
      </c>
      <c r="Q6" s="37" t="str">
        <f>IF(Matrix!R23="","",Matrix!R23)</f>
        <v/>
      </c>
      <c r="R6" s="37" t="str">
        <f>IF(Matrix!T23="","",Matrix!T23)</f>
        <v/>
      </c>
      <c r="S6" s="37" t="str">
        <f>IF(Matrix!U23="","",Matrix!U23)</f>
        <v/>
      </c>
      <c r="T6" s="308" t="str">
        <f>IF(Matrix!V23="","",Matrix!V23*100)</f>
        <v/>
      </c>
      <c r="U6" s="37" t="str">
        <f>IF(Matrix!X23="","",Matrix!X23)</f>
        <v/>
      </c>
      <c r="V6" s="37" t="str">
        <f>IF(Matrix!Y23="","",Matrix!Y23)</f>
        <v/>
      </c>
      <c r="W6" s="308" t="str">
        <f>IF(Matrix!AA23="","",Matrix!AA23*100)</f>
        <v/>
      </c>
    </row>
    <row r="7" spans="1:24">
      <c r="A7" s="183" t="str">
        <f>Matrix!B24</f>
        <v>nicht relevant</v>
      </c>
      <c r="B7" s="183" t="str">
        <f>LEFT(Matrix!C24,4)</f>
        <v>2024</v>
      </c>
      <c r="C7" s="183">
        <f>IF(Matrix!D24="","",Matrix!D24)</f>
        <v>0</v>
      </c>
      <c r="D7" s="37" t="str">
        <f>IF(Matrix!E24="","",Matrix!E24)</f>
        <v/>
      </c>
      <c r="E7" s="37" t="str">
        <f>IF(Matrix!F24="","",Matrix!F24)</f>
        <v/>
      </c>
      <c r="F7" s="37" t="str">
        <f>IF(Matrix!G24="","",Matrix!G24)</f>
        <v/>
      </c>
      <c r="G7" s="37" t="str">
        <f>IF(Matrix!H24="","",Matrix!H24)</f>
        <v/>
      </c>
      <c r="H7" s="37" t="str">
        <f>IF(Matrix!I24="","",Matrix!I24)</f>
        <v/>
      </c>
      <c r="I7" s="37" t="str">
        <f>IF(Matrix!J24="","",Matrix!J24)</f>
        <v/>
      </c>
      <c r="J7" s="37" t="str">
        <f>IF(Matrix!K24="","",Matrix!K24)</f>
        <v/>
      </c>
      <c r="K7" s="37" t="str">
        <f>IF(Matrix!L24="","",Matrix!L24)</f>
        <v/>
      </c>
      <c r="L7" s="37" t="str">
        <f>IF(Matrix!M24="","",Matrix!M24)</f>
        <v/>
      </c>
      <c r="M7" s="37" t="str">
        <f>IF(Matrix!N24="","",Matrix!N24)</f>
        <v/>
      </c>
      <c r="N7" s="37" t="str">
        <f>IF(Matrix!O24="","",Matrix!O24)</f>
        <v/>
      </c>
      <c r="O7" s="37" t="str">
        <f>IF(Matrix!P24="","",Matrix!P24)</f>
        <v/>
      </c>
      <c r="P7" s="37" t="str">
        <f>IF(Matrix!Q24="","",Matrix!Q24)</f>
        <v/>
      </c>
      <c r="Q7" s="37" t="str">
        <f>IF(Matrix!R24="","",Matrix!R24)</f>
        <v/>
      </c>
      <c r="R7" s="37" t="str">
        <f>IF(Matrix!T24="","",Matrix!T24)</f>
        <v/>
      </c>
      <c r="S7" s="37" t="str">
        <f>IF(Matrix!U24="","",Matrix!U24)</f>
        <v/>
      </c>
      <c r="T7" s="308" t="str">
        <f>IF(Matrix!V24="","",Matrix!V24*100)</f>
        <v/>
      </c>
      <c r="U7" s="37" t="str">
        <f>IF(Matrix!X24="","",Matrix!X24)</f>
        <v/>
      </c>
      <c r="V7" s="37" t="str">
        <f>IF(Matrix!Y24="","",Matrix!Y24)</f>
        <v/>
      </c>
      <c r="W7" s="308" t="str">
        <f>IF(Matrix!AA24="","",Matrix!AA24*100)</f>
        <v/>
      </c>
    </row>
    <row r="8" spans="1:24">
      <c r="A8" s="183" t="str">
        <f>Matrix!B25</f>
        <v>nicht relevant</v>
      </c>
      <c r="B8" s="183" t="str">
        <f>LEFT(Matrix!C25,4)</f>
        <v>2025</v>
      </c>
      <c r="C8" s="183">
        <f>IF(Matrix!D25="","",Matrix!D25)</f>
        <v>0</v>
      </c>
      <c r="D8" s="37" t="str">
        <f>IF(Matrix!E25="","",Matrix!E25)</f>
        <v/>
      </c>
      <c r="E8" s="37" t="str">
        <f>IF(Matrix!F25="","",Matrix!F25)</f>
        <v/>
      </c>
      <c r="F8" s="37" t="str">
        <f>IF(Matrix!G25="","",Matrix!G25)</f>
        <v/>
      </c>
      <c r="G8" s="37" t="str">
        <f>IF(Matrix!H25="","",Matrix!H25)</f>
        <v/>
      </c>
      <c r="H8" s="37" t="str">
        <f>IF(Matrix!I25="","",Matrix!I25)</f>
        <v/>
      </c>
      <c r="I8" s="37" t="str">
        <f>IF(Matrix!J25="","",Matrix!J25)</f>
        <v/>
      </c>
      <c r="J8" s="37" t="str">
        <f>IF(Matrix!K25="","",Matrix!K25)</f>
        <v/>
      </c>
      <c r="K8" s="37" t="str">
        <f>IF(Matrix!L25="","",Matrix!L25)</f>
        <v/>
      </c>
      <c r="L8" s="37" t="str">
        <f>IF(Matrix!M25="","",Matrix!M25)</f>
        <v/>
      </c>
      <c r="M8" s="37" t="str">
        <f>IF(Matrix!N25="","",Matrix!N25)</f>
        <v/>
      </c>
      <c r="N8" s="37" t="str">
        <f>IF(Matrix!O25="","",Matrix!O25)</f>
        <v/>
      </c>
      <c r="O8" s="37" t="str">
        <f>IF(Matrix!P25="","",Matrix!P25)</f>
        <v/>
      </c>
      <c r="P8" s="37" t="str">
        <f>IF(Matrix!Q25="","",Matrix!Q25)</f>
        <v/>
      </c>
      <c r="Q8" s="37" t="str">
        <f>IF(Matrix!R25="","",Matrix!R25)</f>
        <v/>
      </c>
      <c r="R8" s="37" t="str">
        <f>IF(Matrix!T25="","",Matrix!T25)</f>
        <v/>
      </c>
      <c r="S8" s="37" t="str">
        <f>IF(Matrix!U25="","",Matrix!U25)</f>
        <v/>
      </c>
      <c r="T8" s="308" t="str">
        <f>IF(Matrix!V25="","",Matrix!V25*100)</f>
        <v/>
      </c>
      <c r="U8" s="37" t="str">
        <f>IF(Matrix!X25="","",Matrix!X25)</f>
        <v/>
      </c>
      <c r="V8" s="37" t="str">
        <f>IF(Matrix!Y25="","",Matrix!Y25)</f>
        <v/>
      </c>
      <c r="W8" s="308" t="str">
        <f>IF(Matrix!AA25="","",Matrix!AA25*100)</f>
        <v/>
      </c>
      <c r="X8" s="1"/>
    </row>
  </sheetData>
  <phoneticPr fontId="41" type="noConversion"/>
  <conditionalFormatting sqref="B2:C8">
    <cfRule type="expression" dxfId="1" priority="82" stopIfTrue="1">
      <formula>OR($B2="nicht relevant",$B2="EZ")</formula>
    </cfRule>
  </conditionalFormatting>
  <conditionalFormatting sqref="X8">
    <cfRule type="cellIs" dxfId="0" priority="81" operator="lessThan">
      <formula>0</formula>
    </cfRule>
  </conditionalFormatting>
  <pageMargins left="0.7" right="0.7" top="0.78740157499999996" bottom="0.78740157499999996" header="0.3" footer="0.3"/>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4"/>
  <dimension ref="A1:D52"/>
  <sheetViews>
    <sheetView workbookViewId="0">
      <selection activeCell="D2" sqref="D2"/>
    </sheetView>
  </sheetViews>
  <sheetFormatPr defaultColWidth="11.42578125" defaultRowHeight="27.75" customHeight="1"/>
  <cols>
    <col min="1" max="1" width="14.140625" style="257" customWidth="1"/>
    <col min="2" max="2" width="22.28515625" style="257" customWidth="1"/>
    <col min="3" max="3" width="47.140625" style="256" customWidth="1"/>
    <col min="4" max="4" width="89.42578125" style="256" customWidth="1"/>
    <col min="5" max="16384" width="11.42578125" style="258"/>
  </cols>
  <sheetData>
    <row r="1" spans="1:4" ht="27.75" customHeight="1">
      <c r="A1" s="255" t="s">
        <v>103</v>
      </c>
      <c r="B1" s="226" t="s">
        <v>267</v>
      </c>
      <c r="C1" s="226" t="s">
        <v>39</v>
      </c>
      <c r="D1" s="255" t="s">
        <v>2</v>
      </c>
    </row>
    <row r="2" spans="1:4" ht="27.75" customHeight="1">
      <c r="A2" s="257" t="str">
        <f ca="1">Berechnung3!L2</f>
        <v/>
      </c>
      <c r="B2" s="257" t="str">
        <f ca="1">Berechnung3!N2</f>
        <v/>
      </c>
      <c r="C2" s="256" t="str">
        <f ca="1">Berechnung3!O2</f>
        <v/>
      </c>
      <c r="D2" s="256" t="str">
        <f ca="1">Berechnung3!P2</f>
        <v/>
      </c>
    </row>
    <row r="3" spans="1:4" ht="27.75" customHeight="1">
      <c r="A3" s="257" t="str">
        <f ca="1">Berechnung3!L3</f>
        <v/>
      </c>
      <c r="B3" s="257" t="str">
        <f ca="1">Berechnung3!N3</f>
        <v/>
      </c>
      <c r="C3" s="256" t="str">
        <f ca="1">Berechnung3!O3</f>
        <v/>
      </c>
      <c r="D3" s="256" t="str">
        <f ca="1">Berechnung3!P3</f>
        <v/>
      </c>
    </row>
    <row r="4" spans="1:4" ht="27.75" customHeight="1">
      <c r="A4" s="257" t="str">
        <f ca="1">Berechnung3!L4</f>
        <v/>
      </c>
      <c r="B4" s="257" t="str">
        <f ca="1">Berechnung3!N4</f>
        <v/>
      </c>
      <c r="C4" s="256" t="str">
        <f ca="1">Berechnung3!O4</f>
        <v/>
      </c>
      <c r="D4" s="256" t="str">
        <f ca="1">Berechnung3!P4</f>
        <v/>
      </c>
    </row>
    <row r="5" spans="1:4" ht="27.75" customHeight="1">
      <c r="A5" s="257" t="str">
        <f ca="1">Berechnung3!L5</f>
        <v/>
      </c>
      <c r="B5" s="257" t="str">
        <f ca="1">Berechnung3!N5</f>
        <v/>
      </c>
      <c r="C5" s="256" t="str">
        <f ca="1">Berechnung3!O5</f>
        <v/>
      </c>
      <c r="D5" s="256" t="str">
        <f ca="1">Berechnung3!P5</f>
        <v/>
      </c>
    </row>
    <row r="6" spans="1:4" ht="27.75" customHeight="1">
      <c r="A6" s="257" t="str">
        <f ca="1">Berechnung3!L6</f>
        <v/>
      </c>
      <c r="B6" s="257" t="str">
        <f ca="1">Berechnung3!N6</f>
        <v/>
      </c>
      <c r="C6" s="256" t="str">
        <f ca="1">Berechnung3!O6</f>
        <v/>
      </c>
      <c r="D6" s="256" t="str">
        <f ca="1">Berechnung3!P6</f>
        <v/>
      </c>
    </row>
    <row r="7" spans="1:4" ht="27.75" customHeight="1">
      <c r="A7" s="257" t="str">
        <f ca="1">Berechnung3!L7</f>
        <v/>
      </c>
      <c r="B7" s="257" t="str">
        <f ca="1">Berechnung3!N7</f>
        <v/>
      </c>
      <c r="C7" s="256" t="str">
        <f ca="1">Berechnung3!O7</f>
        <v/>
      </c>
      <c r="D7" s="256" t="str">
        <f ca="1">Berechnung3!P7</f>
        <v/>
      </c>
    </row>
    <row r="8" spans="1:4" ht="27.75" customHeight="1">
      <c r="A8" s="257" t="str">
        <f ca="1">Berechnung3!L8</f>
        <v/>
      </c>
      <c r="B8" s="257" t="str">
        <f ca="1">Berechnung3!N8</f>
        <v/>
      </c>
      <c r="C8" s="256" t="str">
        <f ca="1">Berechnung3!O8</f>
        <v/>
      </c>
      <c r="D8" s="256" t="str">
        <f ca="1">Berechnung3!P8</f>
        <v/>
      </c>
    </row>
    <row r="9" spans="1:4" ht="27.75" customHeight="1">
      <c r="A9" s="257" t="str">
        <f ca="1">Berechnung3!L9</f>
        <v/>
      </c>
      <c r="B9" s="257" t="str">
        <f ca="1">Berechnung3!N9</f>
        <v/>
      </c>
      <c r="C9" s="256" t="str">
        <f ca="1">Berechnung3!O9</f>
        <v/>
      </c>
      <c r="D9" s="256" t="str">
        <f ca="1">Berechnung3!P9</f>
        <v/>
      </c>
    </row>
    <row r="10" spans="1:4" ht="27.75" customHeight="1">
      <c r="A10" s="257" t="str">
        <f ca="1">Berechnung3!L10</f>
        <v/>
      </c>
      <c r="B10" s="257" t="str">
        <f ca="1">Berechnung3!N10</f>
        <v/>
      </c>
      <c r="C10" s="256" t="str">
        <f ca="1">Berechnung3!O10</f>
        <v/>
      </c>
      <c r="D10" s="256" t="str">
        <f ca="1">Berechnung3!P10</f>
        <v/>
      </c>
    </row>
    <row r="11" spans="1:4" ht="27.75" customHeight="1">
      <c r="A11" s="257" t="str">
        <f ca="1">Berechnung3!L11</f>
        <v/>
      </c>
      <c r="B11" s="257" t="str">
        <f ca="1">Berechnung3!N11</f>
        <v/>
      </c>
      <c r="C11" s="256" t="str">
        <f ca="1">Berechnung3!O11</f>
        <v/>
      </c>
      <c r="D11" s="256" t="str">
        <f ca="1">Berechnung3!P11</f>
        <v/>
      </c>
    </row>
    <row r="12" spans="1:4" ht="27.75" customHeight="1">
      <c r="A12" s="257" t="str">
        <f ca="1">Berechnung3!L12</f>
        <v/>
      </c>
      <c r="B12" s="257" t="str">
        <f ca="1">Berechnung3!N12</f>
        <v/>
      </c>
      <c r="C12" s="256" t="str">
        <f ca="1">Berechnung3!O12</f>
        <v/>
      </c>
      <c r="D12" s="256" t="str">
        <f ca="1">Berechnung3!P12</f>
        <v/>
      </c>
    </row>
    <row r="13" spans="1:4" ht="27.75" customHeight="1">
      <c r="A13" s="257" t="str">
        <f ca="1">Berechnung3!L13</f>
        <v/>
      </c>
      <c r="B13" s="257" t="str">
        <f ca="1">Berechnung3!N13</f>
        <v/>
      </c>
      <c r="C13" s="256" t="str">
        <f ca="1">Berechnung3!O13</f>
        <v/>
      </c>
      <c r="D13" s="256" t="str">
        <f ca="1">Berechnung3!P13</f>
        <v/>
      </c>
    </row>
    <row r="14" spans="1:4" ht="27.75" customHeight="1">
      <c r="A14" s="257" t="str">
        <f ca="1">Berechnung3!L14</f>
        <v/>
      </c>
      <c r="B14" s="257" t="str">
        <f ca="1">Berechnung3!N14</f>
        <v/>
      </c>
      <c r="C14" s="256" t="str">
        <f ca="1">Berechnung3!O14</f>
        <v/>
      </c>
      <c r="D14" s="256" t="str">
        <f ca="1">Berechnung3!P14</f>
        <v/>
      </c>
    </row>
    <row r="15" spans="1:4" ht="27.75" customHeight="1">
      <c r="A15" s="257" t="str">
        <f ca="1">Berechnung3!L15</f>
        <v/>
      </c>
      <c r="B15" s="257" t="str">
        <f ca="1">Berechnung3!N15</f>
        <v/>
      </c>
      <c r="C15" s="256" t="str">
        <f ca="1">Berechnung3!O15</f>
        <v/>
      </c>
      <c r="D15" s="256" t="str">
        <f ca="1">Berechnung3!P15</f>
        <v/>
      </c>
    </row>
    <row r="16" spans="1:4" ht="27.75" customHeight="1">
      <c r="A16" s="257" t="str">
        <f ca="1">Berechnung3!L16</f>
        <v/>
      </c>
      <c r="B16" s="257" t="str">
        <f ca="1">Berechnung3!N16</f>
        <v/>
      </c>
      <c r="C16" s="256" t="str">
        <f ca="1">Berechnung3!O16</f>
        <v/>
      </c>
      <c r="D16" s="256" t="str">
        <f ca="1">Berechnung3!P16</f>
        <v/>
      </c>
    </row>
    <row r="17" spans="1:4" ht="27.75" customHeight="1">
      <c r="A17" s="257" t="str">
        <f ca="1">Berechnung3!L17</f>
        <v/>
      </c>
      <c r="B17" s="257" t="str">
        <f ca="1">Berechnung3!N17</f>
        <v/>
      </c>
      <c r="C17" s="256" t="str">
        <f ca="1">Berechnung3!O17</f>
        <v/>
      </c>
      <c r="D17" s="256" t="str">
        <f ca="1">Berechnung3!P17</f>
        <v/>
      </c>
    </row>
    <row r="18" spans="1:4" ht="27.75" customHeight="1">
      <c r="A18" s="257" t="str">
        <f ca="1">Berechnung3!L18</f>
        <v/>
      </c>
      <c r="B18" s="257" t="str">
        <f ca="1">Berechnung3!N18</f>
        <v/>
      </c>
      <c r="C18" s="256" t="str">
        <f ca="1">Berechnung3!O18</f>
        <v/>
      </c>
      <c r="D18" s="256" t="str">
        <f ca="1">Berechnung3!P18</f>
        <v/>
      </c>
    </row>
    <row r="19" spans="1:4" ht="27.75" customHeight="1">
      <c r="A19" s="257" t="str">
        <f ca="1">Berechnung3!L19</f>
        <v/>
      </c>
      <c r="B19" s="257" t="str">
        <f ca="1">Berechnung3!N19</f>
        <v/>
      </c>
      <c r="C19" s="256" t="str">
        <f ca="1">Berechnung3!O19</f>
        <v/>
      </c>
      <c r="D19" s="256" t="str">
        <f ca="1">Berechnung3!P19</f>
        <v/>
      </c>
    </row>
    <row r="20" spans="1:4" ht="27.75" customHeight="1">
      <c r="A20" s="257" t="str">
        <f ca="1">Berechnung3!L20</f>
        <v/>
      </c>
      <c r="B20" s="257" t="str">
        <f ca="1">Berechnung3!N20</f>
        <v/>
      </c>
      <c r="C20" s="256" t="str">
        <f ca="1">Berechnung3!O20</f>
        <v/>
      </c>
      <c r="D20" s="256" t="str">
        <f ca="1">Berechnung3!P20</f>
        <v/>
      </c>
    </row>
    <row r="21" spans="1:4" ht="27.75" customHeight="1">
      <c r="A21" s="257" t="str">
        <f ca="1">Berechnung3!L21</f>
        <v/>
      </c>
      <c r="B21" s="257" t="str">
        <f ca="1">Berechnung3!N21</f>
        <v/>
      </c>
      <c r="C21" s="256" t="str">
        <f ca="1">Berechnung3!O21</f>
        <v/>
      </c>
      <c r="D21" s="256" t="str">
        <f ca="1">Berechnung3!P21</f>
        <v/>
      </c>
    </row>
    <row r="22" spans="1:4" ht="27.75" customHeight="1">
      <c r="A22" s="257" t="str">
        <f ca="1">Berechnung3!L22</f>
        <v/>
      </c>
      <c r="B22" s="257" t="str">
        <f ca="1">Berechnung3!N22</f>
        <v/>
      </c>
      <c r="C22" s="256" t="str">
        <f ca="1">Berechnung3!O22</f>
        <v/>
      </c>
      <c r="D22" s="256" t="str">
        <f ca="1">Berechnung3!P22</f>
        <v/>
      </c>
    </row>
    <row r="23" spans="1:4" ht="27.75" customHeight="1">
      <c r="A23" s="257" t="str">
        <f ca="1">Berechnung3!L23</f>
        <v/>
      </c>
      <c r="B23" s="257" t="str">
        <f ca="1">Berechnung3!N23</f>
        <v/>
      </c>
      <c r="C23" s="256" t="str">
        <f ca="1">Berechnung3!O23</f>
        <v/>
      </c>
      <c r="D23" s="256" t="str">
        <f ca="1">Berechnung3!P23</f>
        <v/>
      </c>
    </row>
    <row r="24" spans="1:4" ht="27.75" customHeight="1">
      <c r="A24" s="257" t="str">
        <f ca="1">Berechnung3!L24</f>
        <v/>
      </c>
      <c r="B24" s="257" t="str">
        <f ca="1">Berechnung3!N24</f>
        <v/>
      </c>
      <c r="C24" s="256" t="str">
        <f ca="1">Berechnung3!O24</f>
        <v/>
      </c>
      <c r="D24" s="256" t="str">
        <f ca="1">Berechnung3!P24</f>
        <v/>
      </c>
    </row>
    <row r="25" spans="1:4" ht="27.75" customHeight="1">
      <c r="A25" s="257" t="str">
        <f ca="1">Berechnung3!L25</f>
        <v/>
      </c>
      <c r="B25" s="257" t="str">
        <f ca="1">Berechnung3!N25</f>
        <v/>
      </c>
      <c r="C25" s="256" t="str">
        <f ca="1">Berechnung3!O25</f>
        <v/>
      </c>
      <c r="D25" s="256" t="str">
        <f ca="1">Berechnung3!P25</f>
        <v/>
      </c>
    </row>
    <row r="26" spans="1:4" ht="27.75" customHeight="1">
      <c r="A26" s="257" t="str">
        <f ca="1">Berechnung3!L26</f>
        <v/>
      </c>
      <c r="B26" s="257" t="str">
        <f ca="1">Berechnung3!N26</f>
        <v/>
      </c>
      <c r="C26" s="256" t="str">
        <f ca="1">Berechnung3!O26</f>
        <v/>
      </c>
      <c r="D26" s="256" t="str">
        <f ca="1">Berechnung3!P26</f>
        <v/>
      </c>
    </row>
    <row r="27" spans="1:4" ht="27.75" customHeight="1">
      <c r="A27" s="257" t="str">
        <f ca="1">Berechnung3!L27</f>
        <v/>
      </c>
      <c r="B27" s="257" t="str">
        <f ca="1">Berechnung3!N27</f>
        <v/>
      </c>
      <c r="C27" s="256" t="str">
        <f ca="1">Berechnung3!O27</f>
        <v/>
      </c>
      <c r="D27" s="256" t="str">
        <f ca="1">Berechnung3!P27</f>
        <v/>
      </c>
    </row>
    <row r="28" spans="1:4" ht="27.75" customHeight="1">
      <c r="A28" s="257" t="str">
        <f ca="1">Berechnung3!L28</f>
        <v/>
      </c>
      <c r="B28" s="257" t="str">
        <f ca="1">Berechnung3!N28</f>
        <v/>
      </c>
      <c r="C28" s="256" t="str">
        <f ca="1">Berechnung3!O28</f>
        <v/>
      </c>
      <c r="D28" s="256" t="str">
        <f ca="1">Berechnung3!P28</f>
        <v/>
      </c>
    </row>
    <row r="29" spans="1:4" ht="27.75" customHeight="1">
      <c r="A29" s="257" t="str">
        <f ca="1">Berechnung3!L29</f>
        <v/>
      </c>
      <c r="B29" s="257" t="str">
        <f ca="1">Berechnung3!N29</f>
        <v/>
      </c>
      <c r="C29" s="256" t="str">
        <f ca="1">Berechnung3!O29</f>
        <v/>
      </c>
      <c r="D29" s="256" t="str">
        <f ca="1">Berechnung3!P29</f>
        <v/>
      </c>
    </row>
    <row r="30" spans="1:4" ht="27.75" customHeight="1">
      <c r="A30" s="257" t="str">
        <f ca="1">Berechnung3!L30</f>
        <v/>
      </c>
      <c r="B30" s="257" t="str">
        <f ca="1">Berechnung3!N30</f>
        <v/>
      </c>
      <c r="C30" s="256" t="str">
        <f ca="1">Berechnung3!O30</f>
        <v/>
      </c>
      <c r="D30" s="256" t="str">
        <f ca="1">Berechnung3!P30</f>
        <v/>
      </c>
    </row>
    <row r="31" spans="1:4" ht="27.75" customHeight="1">
      <c r="A31" s="257" t="str">
        <f ca="1">Berechnung3!L31</f>
        <v/>
      </c>
      <c r="B31" s="257" t="str">
        <f ca="1">Berechnung3!N31</f>
        <v/>
      </c>
      <c r="C31" s="256" t="str">
        <f ca="1">Berechnung3!O31</f>
        <v/>
      </c>
      <c r="D31" s="256" t="str">
        <f ca="1">Berechnung3!P31</f>
        <v/>
      </c>
    </row>
    <row r="32" spans="1:4" ht="27.75" customHeight="1">
      <c r="A32" s="257" t="str">
        <f ca="1">Berechnung3!L32</f>
        <v/>
      </c>
      <c r="B32" s="257" t="str">
        <f ca="1">Berechnung3!N32</f>
        <v/>
      </c>
      <c r="C32" s="256" t="str">
        <f ca="1">Berechnung3!O32</f>
        <v/>
      </c>
      <c r="D32" s="256" t="str">
        <f ca="1">Berechnung3!P32</f>
        <v/>
      </c>
    </row>
    <row r="33" spans="1:4" ht="27.75" customHeight="1">
      <c r="A33" s="257" t="str">
        <f ca="1">Berechnung3!L33</f>
        <v/>
      </c>
      <c r="B33" s="257" t="str">
        <f ca="1">Berechnung3!N33</f>
        <v/>
      </c>
      <c r="C33" s="256" t="str">
        <f ca="1">Berechnung3!O33</f>
        <v/>
      </c>
      <c r="D33" s="256" t="str">
        <f ca="1">Berechnung3!P33</f>
        <v/>
      </c>
    </row>
    <row r="34" spans="1:4" ht="27.75" customHeight="1">
      <c r="A34" s="257" t="str">
        <f ca="1">Berechnung3!L34</f>
        <v/>
      </c>
      <c r="B34" s="257" t="str">
        <f ca="1">Berechnung3!N34</f>
        <v/>
      </c>
      <c r="C34" s="256" t="str">
        <f ca="1">Berechnung3!O34</f>
        <v/>
      </c>
      <c r="D34" s="256" t="str">
        <f ca="1">Berechnung3!P34</f>
        <v/>
      </c>
    </row>
    <row r="35" spans="1:4" ht="27.75" customHeight="1">
      <c r="A35" s="257" t="str">
        <f ca="1">Berechnung3!L35</f>
        <v/>
      </c>
      <c r="B35" s="257" t="str">
        <f ca="1">Berechnung3!N35</f>
        <v/>
      </c>
      <c r="C35" s="256" t="str">
        <f ca="1">Berechnung3!O35</f>
        <v/>
      </c>
      <c r="D35" s="256" t="str">
        <f ca="1">Berechnung3!P35</f>
        <v/>
      </c>
    </row>
    <row r="36" spans="1:4" ht="27.75" customHeight="1">
      <c r="A36" s="257" t="str">
        <f ca="1">Berechnung3!L36</f>
        <v/>
      </c>
      <c r="B36" s="257" t="str">
        <f ca="1">Berechnung3!N36</f>
        <v/>
      </c>
      <c r="C36" s="256" t="str">
        <f ca="1">Berechnung3!O36</f>
        <v/>
      </c>
      <c r="D36" s="256" t="str">
        <f ca="1">Berechnung3!P36</f>
        <v/>
      </c>
    </row>
    <row r="37" spans="1:4" ht="27.75" customHeight="1">
      <c r="A37" s="257" t="str">
        <f ca="1">Berechnung3!L37</f>
        <v/>
      </c>
      <c r="B37" s="257" t="str">
        <f ca="1">Berechnung3!N37</f>
        <v/>
      </c>
      <c r="C37" s="256" t="str">
        <f ca="1">Berechnung3!O37</f>
        <v/>
      </c>
      <c r="D37" s="256" t="str">
        <f ca="1">Berechnung3!P37</f>
        <v/>
      </c>
    </row>
    <row r="38" spans="1:4" ht="27.75" customHeight="1">
      <c r="A38" s="257" t="str">
        <f ca="1">Berechnung3!L38</f>
        <v/>
      </c>
      <c r="B38" s="257" t="str">
        <f ca="1">Berechnung3!N38</f>
        <v/>
      </c>
      <c r="C38" s="256" t="str">
        <f ca="1">Berechnung3!O38</f>
        <v/>
      </c>
      <c r="D38" s="256" t="str">
        <f ca="1">Berechnung3!P38</f>
        <v/>
      </c>
    </row>
    <row r="39" spans="1:4" ht="27.75" customHeight="1">
      <c r="A39" s="257" t="str">
        <f ca="1">Berechnung3!L39</f>
        <v/>
      </c>
      <c r="B39" s="257" t="str">
        <f ca="1">Berechnung3!N39</f>
        <v/>
      </c>
      <c r="C39" s="256" t="str">
        <f ca="1">Berechnung3!O39</f>
        <v/>
      </c>
      <c r="D39" s="256" t="str">
        <f ca="1">Berechnung3!P39</f>
        <v/>
      </c>
    </row>
    <row r="40" spans="1:4" ht="27.75" customHeight="1">
      <c r="A40" s="257" t="str">
        <f ca="1">Berechnung3!L40</f>
        <v/>
      </c>
      <c r="B40" s="257" t="str">
        <f ca="1">Berechnung3!N40</f>
        <v/>
      </c>
      <c r="C40" s="256" t="str">
        <f ca="1">Berechnung3!O40</f>
        <v/>
      </c>
      <c r="D40" s="256" t="str">
        <f ca="1">Berechnung3!P40</f>
        <v/>
      </c>
    </row>
    <row r="41" spans="1:4" ht="27.75" customHeight="1">
      <c r="A41" s="257" t="str">
        <f ca="1">Berechnung3!L41</f>
        <v/>
      </c>
      <c r="B41" s="257" t="str">
        <f ca="1">Berechnung3!N41</f>
        <v/>
      </c>
      <c r="C41" s="256" t="str">
        <f ca="1">Berechnung3!O41</f>
        <v/>
      </c>
      <c r="D41" s="256" t="str">
        <f ca="1">Berechnung3!P41</f>
        <v/>
      </c>
    </row>
    <row r="42" spans="1:4" ht="27.75" customHeight="1">
      <c r="A42" s="257" t="str">
        <f ca="1">Berechnung3!L42</f>
        <v/>
      </c>
      <c r="B42" s="257" t="str">
        <f ca="1">Berechnung3!N42</f>
        <v/>
      </c>
      <c r="C42" s="256" t="str">
        <f ca="1">Berechnung3!O42</f>
        <v/>
      </c>
      <c r="D42" s="256" t="str">
        <f ca="1">Berechnung3!P42</f>
        <v/>
      </c>
    </row>
    <row r="43" spans="1:4" ht="27.75" customHeight="1">
      <c r="A43" s="257" t="str">
        <f ca="1">Berechnung3!L43</f>
        <v/>
      </c>
      <c r="B43" s="257" t="str">
        <f ca="1">Berechnung3!N43</f>
        <v/>
      </c>
      <c r="C43" s="256" t="str">
        <f ca="1">Berechnung3!O43</f>
        <v/>
      </c>
      <c r="D43" s="256" t="str">
        <f ca="1">Berechnung3!P43</f>
        <v/>
      </c>
    </row>
    <row r="44" spans="1:4" ht="27.75" customHeight="1">
      <c r="A44" s="257" t="str">
        <f ca="1">Berechnung3!L44</f>
        <v/>
      </c>
      <c r="B44" s="257" t="str">
        <f ca="1">Berechnung3!N44</f>
        <v/>
      </c>
      <c r="C44" s="256" t="str">
        <f ca="1">Berechnung3!O44</f>
        <v/>
      </c>
      <c r="D44" s="256" t="str">
        <f ca="1">Berechnung3!P44</f>
        <v/>
      </c>
    </row>
    <row r="45" spans="1:4" ht="27.75" customHeight="1">
      <c r="A45" s="257" t="str">
        <f ca="1">Berechnung3!L45</f>
        <v/>
      </c>
      <c r="B45" s="257" t="str">
        <f ca="1">Berechnung3!N45</f>
        <v/>
      </c>
      <c r="C45" s="256" t="str">
        <f ca="1">Berechnung3!O45</f>
        <v/>
      </c>
      <c r="D45" s="256" t="str">
        <f ca="1">Berechnung3!P45</f>
        <v/>
      </c>
    </row>
    <row r="46" spans="1:4" ht="27.75" customHeight="1">
      <c r="A46" s="257" t="str">
        <f ca="1">Berechnung3!L46</f>
        <v/>
      </c>
      <c r="B46" s="257" t="str">
        <f ca="1">Berechnung3!N46</f>
        <v/>
      </c>
      <c r="C46" s="256" t="str">
        <f ca="1">Berechnung3!O46</f>
        <v/>
      </c>
      <c r="D46" s="256" t="str">
        <f ca="1">Berechnung3!P46</f>
        <v/>
      </c>
    </row>
    <row r="47" spans="1:4" ht="27.75" customHeight="1">
      <c r="A47" s="257" t="str">
        <f ca="1">Berechnung3!L47</f>
        <v/>
      </c>
      <c r="B47" s="257" t="str">
        <f ca="1">Berechnung3!N47</f>
        <v/>
      </c>
      <c r="C47" s="256" t="str">
        <f ca="1">Berechnung3!O47</f>
        <v/>
      </c>
      <c r="D47" s="256" t="str">
        <f ca="1">Berechnung3!P47</f>
        <v/>
      </c>
    </row>
    <row r="48" spans="1:4" ht="27.75" customHeight="1">
      <c r="A48" s="257" t="str">
        <f ca="1">Berechnung3!L48</f>
        <v/>
      </c>
      <c r="B48" s="257" t="str">
        <f ca="1">Berechnung3!N48</f>
        <v/>
      </c>
      <c r="C48" s="256" t="str">
        <f ca="1">Berechnung3!O48</f>
        <v/>
      </c>
      <c r="D48" s="256" t="str">
        <f ca="1">Berechnung3!P48</f>
        <v/>
      </c>
    </row>
    <row r="49" spans="1:4" ht="27.75" customHeight="1">
      <c r="A49" s="257" t="str">
        <f ca="1">Berechnung3!L49</f>
        <v/>
      </c>
      <c r="B49" s="257" t="str">
        <f ca="1">Berechnung3!N49</f>
        <v/>
      </c>
      <c r="C49" s="256" t="str">
        <f ca="1">Berechnung3!O49</f>
        <v/>
      </c>
      <c r="D49" s="256" t="str">
        <f ca="1">Berechnung3!P49</f>
        <v/>
      </c>
    </row>
    <row r="50" spans="1:4" ht="27.75" customHeight="1">
      <c r="A50" s="257" t="str">
        <f ca="1">Berechnung3!L50</f>
        <v/>
      </c>
      <c r="B50" s="257" t="str">
        <f ca="1">Berechnung3!N50</f>
        <v/>
      </c>
      <c r="C50" s="256" t="str">
        <f ca="1">Berechnung3!O50</f>
        <v/>
      </c>
      <c r="D50" s="256" t="str">
        <f ca="1">Berechnung3!P50</f>
        <v/>
      </c>
    </row>
    <row r="51" spans="1:4" ht="27.75" customHeight="1">
      <c r="A51" s="257" t="str">
        <f ca="1">Berechnung3!L51</f>
        <v/>
      </c>
      <c r="B51" s="257" t="str">
        <f ca="1">Berechnung3!N51</f>
        <v/>
      </c>
      <c r="C51" s="256" t="str">
        <f ca="1">Berechnung3!O51</f>
        <v/>
      </c>
      <c r="D51" s="256" t="str">
        <f ca="1">Berechnung3!P51</f>
        <v/>
      </c>
    </row>
    <row r="52" spans="1:4" ht="27.75" customHeight="1">
      <c r="A52" s="257" t="str">
        <f ca="1">Berechnung3!L52</f>
        <v/>
      </c>
      <c r="B52" s="257" t="str">
        <f ca="1">Berechnung3!N52</f>
        <v/>
      </c>
      <c r="C52" s="256" t="str">
        <f ca="1">Berechnung3!O52</f>
        <v/>
      </c>
      <c r="D52" s="256" t="str">
        <f ca="1">Berechnung3!P52</f>
        <v/>
      </c>
    </row>
  </sheetData>
  <phoneticPr fontId="41"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F6"/>
  <sheetViews>
    <sheetView workbookViewId="0">
      <selection activeCell="A49" sqref="A49"/>
    </sheetView>
  </sheetViews>
  <sheetFormatPr defaultColWidth="11.42578125" defaultRowHeight="15"/>
  <cols>
    <col min="1" max="1" width="22.28515625" customWidth="1"/>
    <col min="2" max="2" width="47.140625" customWidth="1"/>
    <col min="3" max="3" width="35" customWidth="1"/>
    <col min="4" max="4" width="21.140625" customWidth="1"/>
    <col min="5" max="5" width="23.42578125" customWidth="1"/>
    <col min="6" max="6" width="24.8554687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c r="A1" s="494" t="s">
        <v>242</v>
      </c>
      <c r="B1" s="182" t="str">
        <f>IF(Basisdaten!C16=0,"",Basisdaten!C16)</f>
        <v/>
      </c>
    </row>
    <row r="2" spans="1:6">
      <c r="A2" s="494" t="s">
        <v>53</v>
      </c>
      <c r="B2" s="184" t="str">
        <f>IF(Basisdaten!O12=0,"",Basisdaten!O12)</f>
        <v/>
      </c>
    </row>
    <row r="3" spans="1:6">
      <c r="A3" s="494" t="s">
        <v>333</v>
      </c>
      <c r="B3" s="184" t="str">
        <f>IF(Basisdaten!O14=0,"",Basisdaten!O14)</f>
        <v/>
      </c>
    </row>
    <row r="5" spans="1:6">
      <c r="A5" s="395" t="s">
        <v>19</v>
      </c>
      <c r="B5" s="395" t="s">
        <v>623</v>
      </c>
      <c r="C5" s="395" t="s">
        <v>21</v>
      </c>
      <c r="D5" s="394" t="s">
        <v>342</v>
      </c>
      <c r="E5" s="394" t="s">
        <v>624</v>
      </c>
      <c r="F5" s="394" t="s">
        <v>625</v>
      </c>
    </row>
    <row r="6" spans="1:6" ht="46.5" customHeight="1">
      <c r="A6" s="493" t="str">
        <f>IF(Basisdaten!B21=0,"",Basisdaten!B21)</f>
        <v/>
      </c>
      <c r="B6" s="307" t="str">
        <f>IF(Basisdaten!G21=0,"",Basisdaten!G21)</f>
        <v/>
      </c>
      <c r="C6" s="495" t="str">
        <f>IF(Basisdaten!G24=0,"",Basisdaten!G24)</f>
        <v/>
      </c>
      <c r="D6" s="493" t="str">
        <f>IF(Basisdaten!B24=0,"",Basisdaten!B24)</f>
        <v>Noch nicht vorhanden</v>
      </c>
      <c r="E6" s="493" t="str">
        <f>IF(Basisdaten!C12=0,"",Basisdaten!C12)</f>
        <v/>
      </c>
      <c r="F6" s="493" t="str">
        <f>IF(Basisdaten!C14=0,"",Basisdaten!C14)</f>
        <v/>
      </c>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5"/>
  <dimension ref="A1:P14"/>
  <sheetViews>
    <sheetView workbookViewId="0">
      <selection activeCell="A5" sqref="A5"/>
    </sheetView>
  </sheetViews>
  <sheetFormatPr defaultColWidth="11.42578125" defaultRowHeight="15"/>
  <cols>
    <col min="1" max="1" width="40.5703125" customWidth="1"/>
    <col min="2" max="12" width="8.28515625" customWidth="1"/>
    <col min="13" max="13" width="11.42578125" customWidth="1"/>
    <col min="14" max="14" width="13.28515625" bestFit="1" customWidth="1"/>
    <col min="15" max="15" width="9.7109375" bestFit="1" customWidth="1"/>
    <col min="16" max="16" width="7.28515625" bestFit="1" customWidth="1"/>
    <col min="17" max="26" width="11.42578125" customWidth="1"/>
    <col min="27" max="27" width="1.7109375" customWidth="1"/>
    <col min="28" max="30" width="8.7109375" customWidth="1"/>
    <col min="31" max="31" width="16.28515625" customWidth="1"/>
  </cols>
  <sheetData>
    <row r="1" spans="1:16" ht="48">
      <c r="A1" s="436" t="s">
        <v>355</v>
      </c>
      <c r="B1" s="422" t="s">
        <v>493</v>
      </c>
      <c r="C1" s="422" t="s">
        <v>494</v>
      </c>
      <c r="D1" s="422" t="s">
        <v>495</v>
      </c>
      <c r="E1" s="422" t="s">
        <v>496</v>
      </c>
      <c r="F1" s="422" t="s">
        <v>497</v>
      </c>
      <c r="G1" s="422" t="s">
        <v>498</v>
      </c>
      <c r="H1" s="422" t="s">
        <v>499</v>
      </c>
      <c r="I1" s="422" t="s">
        <v>500</v>
      </c>
      <c r="J1" s="422" t="s">
        <v>501</v>
      </c>
      <c r="K1" s="422" t="s">
        <v>502</v>
      </c>
      <c r="L1" s="422" t="s">
        <v>429</v>
      </c>
      <c r="M1" s="422" t="s">
        <v>428</v>
      </c>
      <c r="N1" s="436" t="s">
        <v>457</v>
      </c>
      <c r="O1" s="436" t="s">
        <v>427</v>
      </c>
      <c r="P1" s="436" t="s">
        <v>16</v>
      </c>
    </row>
    <row r="2" spans="1:16">
      <c r="A2" s="421" t="s">
        <v>356</v>
      </c>
      <c r="B2" s="420" t="str">
        <f>IF(Basisdaten!D30="","",Basisdaten!D30)</f>
        <v/>
      </c>
      <c r="C2" s="420" t="str">
        <f>IF(Basisdaten!E30="","",Basisdaten!E30)</f>
        <v/>
      </c>
      <c r="D2" s="420" t="str">
        <f>IF(Basisdaten!F30="","",Basisdaten!F30)</f>
        <v/>
      </c>
      <c r="E2" s="420" t="str">
        <f>IF(Basisdaten!G30="","",Basisdaten!G30)</f>
        <v/>
      </c>
      <c r="F2" s="420" t="str">
        <f>IF(Basisdaten!H30="","",Basisdaten!H30)</f>
        <v/>
      </c>
      <c r="G2" s="420" t="str">
        <f>IF(Basisdaten!I30="","",Basisdaten!I30)</f>
        <v/>
      </c>
      <c r="H2" s="420" t="str">
        <f>IF(Basisdaten!J30="","",Basisdaten!J30)</f>
        <v/>
      </c>
      <c r="I2" s="420" t="str">
        <f>IF(Basisdaten!K30="","",Basisdaten!K30)</f>
        <v/>
      </c>
      <c r="J2" s="420" t="str">
        <f>IF(Basisdaten!L30="","",Basisdaten!L30)</f>
        <v/>
      </c>
      <c r="K2" s="420" t="str">
        <f>IF(Basisdaten!M30="","",Basisdaten!M30)</f>
        <v/>
      </c>
      <c r="L2" s="420" t="str">
        <f>IF(Basisdaten!N30="","",Basisdaten!N30)</f>
        <v/>
      </c>
      <c r="M2" s="420" t="str">
        <f>IF(Basisdaten!O30="","",Basisdaten!O30)</f>
        <v/>
      </c>
      <c r="N2" s="420" t="str">
        <f>IF(Basisdaten!P30="","",Basisdaten!P30)</f>
        <v/>
      </c>
      <c r="O2" s="420" t="str">
        <f>IF(Basisdaten!Q30="","",Basisdaten!Q30)</f>
        <v/>
      </c>
      <c r="P2" s="420">
        <f>IF(Basisdaten!R30="","",Basisdaten!R30)</f>
        <v>0</v>
      </c>
    </row>
    <row r="3" spans="1:16">
      <c r="A3" s="421" t="s">
        <v>357</v>
      </c>
      <c r="B3" s="420" t="str">
        <f>IF(Basisdaten!D31="","",Basisdaten!D31)</f>
        <v/>
      </c>
      <c r="C3" s="420" t="str">
        <f>IF(Basisdaten!E31="","",Basisdaten!E31)</f>
        <v/>
      </c>
      <c r="D3" s="420" t="str">
        <f>IF(Basisdaten!F31="","",Basisdaten!F31)</f>
        <v/>
      </c>
      <c r="E3" s="420" t="str">
        <f>IF(Basisdaten!G31="","",Basisdaten!G31)</f>
        <v/>
      </c>
      <c r="F3" s="420" t="str">
        <f>IF(Basisdaten!H31="","",Basisdaten!H31)</f>
        <v/>
      </c>
      <c r="G3" s="420" t="str">
        <f>IF(Basisdaten!I31="","",Basisdaten!I31)</f>
        <v/>
      </c>
      <c r="H3" s="420" t="str">
        <f>IF(Basisdaten!J31="","",Basisdaten!J31)</f>
        <v/>
      </c>
      <c r="I3" s="420" t="str">
        <f>IF(Basisdaten!K31="","",Basisdaten!K31)</f>
        <v/>
      </c>
      <c r="J3" s="420" t="str">
        <f>IF(Basisdaten!L31="","",Basisdaten!L31)</f>
        <v/>
      </c>
      <c r="K3" s="420" t="str">
        <f>IF(Basisdaten!M31="","",Basisdaten!M31)</f>
        <v/>
      </c>
      <c r="L3" s="420" t="str">
        <f>IF(Basisdaten!N31="","",Basisdaten!N31)</f>
        <v/>
      </c>
      <c r="M3" s="420" t="str">
        <f>IF(Basisdaten!O31="","",Basisdaten!O31)</f>
        <v/>
      </c>
      <c r="N3" s="420" t="str">
        <f>IF(Basisdaten!P31="","",Basisdaten!P31)</f>
        <v/>
      </c>
      <c r="O3" s="420" t="str">
        <f>IF(Basisdaten!Q31="","",Basisdaten!Q31)</f>
        <v/>
      </c>
      <c r="P3" s="420">
        <f>IF(Basisdaten!R31="","",Basisdaten!R31)</f>
        <v>0</v>
      </c>
    </row>
    <row r="4" spans="1:16" ht="24">
      <c r="A4" s="421" t="s">
        <v>358</v>
      </c>
      <c r="B4" s="420" t="str">
        <f>IF(Basisdaten!D32="","",Basisdaten!D32)</f>
        <v/>
      </c>
      <c r="C4" s="420" t="str">
        <f>IF(Basisdaten!E32="","",Basisdaten!E32)</f>
        <v/>
      </c>
      <c r="D4" s="420" t="str">
        <f>IF(Basisdaten!F32="","",Basisdaten!F32)</f>
        <v/>
      </c>
      <c r="E4" s="420" t="str">
        <f>IF(Basisdaten!G32="","",Basisdaten!G32)</f>
        <v/>
      </c>
      <c r="F4" s="420" t="str">
        <f>IF(Basisdaten!H32="","",Basisdaten!H32)</f>
        <v/>
      </c>
      <c r="G4" s="420" t="str">
        <f>IF(Basisdaten!I32="","",Basisdaten!I32)</f>
        <v/>
      </c>
      <c r="H4" s="420" t="str">
        <f>IF(Basisdaten!J32="","",Basisdaten!J32)</f>
        <v/>
      </c>
      <c r="I4" s="420" t="str">
        <f>IF(Basisdaten!K32="","",Basisdaten!K32)</f>
        <v/>
      </c>
      <c r="J4" s="420" t="str">
        <f>IF(Basisdaten!L32="","",Basisdaten!L32)</f>
        <v/>
      </c>
      <c r="K4" s="420" t="str">
        <f>IF(Basisdaten!M32="","",Basisdaten!M32)</f>
        <v/>
      </c>
      <c r="L4" s="420" t="str">
        <f>IF(Basisdaten!N32="","",Basisdaten!N32)</f>
        <v/>
      </c>
      <c r="M4" s="420" t="str">
        <f>IF(Basisdaten!O32="","",Basisdaten!O32)</f>
        <v/>
      </c>
      <c r="N4" s="420" t="str">
        <f>IF(Basisdaten!P32="","",Basisdaten!P32)</f>
        <v/>
      </c>
      <c r="O4" s="420" t="str">
        <f>IF(Basisdaten!Q32="","",Basisdaten!Q32)</f>
        <v/>
      </c>
      <c r="P4" s="420">
        <f>IF(Basisdaten!R32="","",Basisdaten!R32)</f>
        <v>0</v>
      </c>
    </row>
    <row r="5" spans="1:16">
      <c r="A5" s="421" t="s">
        <v>359</v>
      </c>
      <c r="B5" s="420" t="str">
        <f>IF(Basisdaten!D33="","",Basisdaten!D33)</f>
        <v/>
      </c>
      <c r="C5" s="420" t="str">
        <f>IF(Basisdaten!E33="","",Basisdaten!E33)</f>
        <v/>
      </c>
      <c r="D5" s="420" t="str">
        <f>IF(Basisdaten!F33="","",Basisdaten!F33)</f>
        <v/>
      </c>
      <c r="E5" s="420" t="str">
        <f>IF(Basisdaten!G33="","",Basisdaten!G33)</f>
        <v/>
      </c>
      <c r="F5" s="420" t="str">
        <f>IF(Basisdaten!H33="","",Basisdaten!H33)</f>
        <v/>
      </c>
      <c r="G5" s="420" t="str">
        <f>IF(Basisdaten!I33="","",Basisdaten!I33)</f>
        <v/>
      </c>
      <c r="H5" s="420" t="str">
        <f>IF(Basisdaten!J33="","",Basisdaten!J33)</f>
        <v/>
      </c>
      <c r="I5" s="420" t="str">
        <f>IF(Basisdaten!K33="","",Basisdaten!K33)</f>
        <v/>
      </c>
      <c r="J5" s="420" t="str">
        <f>IF(Basisdaten!L33="","",Basisdaten!L33)</f>
        <v/>
      </c>
      <c r="K5" s="420" t="str">
        <f>IF(Basisdaten!M33="","",Basisdaten!M33)</f>
        <v/>
      </c>
      <c r="L5" s="420" t="str">
        <f>IF(Basisdaten!N33="","",Basisdaten!N33)</f>
        <v/>
      </c>
      <c r="M5" s="420" t="str">
        <f>IF(Basisdaten!O33="","",Basisdaten!O33)</f>
        <v/>
      </c>
      <c r="N5" s="420" t="str">
        <f>IF(Basisdaten!P33="","",Basisdaten!P33)</f>
        <v/>
      </c>
      <c r="O5" s="420" t="str">
        <f>IF(Basisdaten!Q33="","",Basisdaten!Q33)</f>
        <v/>
      </c>
      <c r="P5" s="420">
        <f>IF(Basisdaten!R33="","",Basisdaten!R33)</f>
        <v>0</v>
      </c>
    </row>
    <row r="6" spans="1:16">
      <c r="A6" s="421" t="s">
        <v>360</v>
      </c>
      <c r="B6" s="420" t="str">
        <f>IF(Basisdaten!D34="","",Basisdaten!D34)</f>
        <v/>
      </c>
      <c r="C6" s="420" t="str">
        <f>IF(Basisdaten!E34="","",Basisdaten!E34)</f>
        <v/>
      </c>
      <c r="D6" s="420" t="str">
        <f>IF(Basisdaten!F34="","",Basisdaten!F34)</f>
        <v/>
      </c>
      <c r="E6" s="420" t="str">
        <f>IF(Basisdaten!G34="","",Basisdaten!G34)</f>
        <v/>
      </c>
      <c r="F6" s="420" t="str">
        <f>IF(Basisdaten!H34="","",Basisdaten!H34)</f>
        <v/>
      </c>
      <c r="G6" s="420" t="str">
        <f>IF(Basisdaten!I34="","",Basisdaten!I34)</f>
        <v/>
      </c>
      <c r="H6" s="420" t="str">
        <f>IF(Basisdaten!J34="","",Basisdaten!J34)</f>
        <v/>
      </c>
      <c r="I6" s="420" t="str">
        <f>IF(Basisdaten!K34="","",Basisdaten!K34)</f>
        <v/>
      </c>
      <c r="J6" s="420" t="str">
        <f>IF(Basisdaten!L34="","",Basisdaten!L34)</f>
        <v/>
      </c>
      <c r="K6" s="420" t="str">
        <f>IF(Basisdaten!M34="","",Basisdaten!M34)</f>
        <v/>
      </c>
      <c r="L6" s="420" t="str">
        <f>IF(Basisdaten!N34="","",Basisdaten!N34)</f>
        <v/>
      </c>
      <c r="M6" s="420" t="str">
        <f>IF(Basisdaten!O34="","",Basisdaten!O34)</f>
        <v/>
      </c>
      <c r="N6" s="420" t="str">
        <f>IF(Basisdaten!P34="","",Basisdaten!P34)</f>
        <v/>
      </c>
      <c r="O6" s="420" t="str">
        <f>IF(Basisdaten!Q34="","",Basisdaten!Q34)</f>
        <v/>
      </c>
      <c r="P6" s="420">
        <f>IF(Basisdaten!R34="","",Basisdaten!R34)</f>
        <v>0</v>
      </c>
    </row>
    <row r="7" spans="1:16">
      <c r="A7" s="421" t="s">
        <v>361</v>
      </c>
      <c r="B7" s="420" t="str">
        <f>IF(Basisdaten!D35="","",Basisdaten!D35)</f>
        <v/>
      </c>
      <c r="C7" s="420" t="str">
        <f>IF(Basisdaten!E35="","",Basisdaten!E35)</f>
        <v/>
      </c>
      <c r="D7" s="420" t="str">
        <f>IF(Basisdaten!F35="","",Basisdaten!F35)</f>
        <v/>
      </c>
      <c r="E7" s="420" t="str">
        <f>IF(Basisdaten!G35="","",Basisdaten!G35)</f>
        <v/>
      </c>
      <c r="F7" s="420" t="str">
        <f>IF(Basisdaten!H35="","",Basisdaten!H35)</f>
        <v/>
      </c>
      <c r="G7" s="420" t="str">
        <f>IF(Basisdaten!I35="","",Basisdaten!I35)</f>
        <v/>
      </c>
      <c r="H7" s="420" t="str">
        <f>IF(Basisdaten!J35="","",Basisdaten!J35)</f>
        <v/>
      </c>
      <c r="I7" s="420" t="str">
        <f>IF(Basisdaten!K35="","",Basisdaten!K35)</f>
        <v/>
      </c>
      <c r="J7" s="420" t="str">
        <f>IF(Basisdaten!L35="","",Basisdaten!L35)</f>
        <v/>
      </c>
      <c r="K7" s="420" t="str">
        <f>IF(Basisdaten!M35="","",Basisdaten!M35)</f>
        <v/>
      </c>
      <c r="L7" s="420" t="str">
        <f>IF(Basisdaten!N35="","",Basisdaten!N35)</f>
        <v/>
      </c>
      <c r="M7" s="420" t="str">
        <f>IF(Basisdaten!O35="","",Basisdaten!O35)</f>
        <v/>
      </c>
      <c r="N7" s="420" t="str">
        <f>IF(Basisdaten!P35="","",Basisdaten!P35)</f>
        <v/>
      </c>
      <c r="O7" s="420" t="str">
        <f>IF(Basisdaten!Q35="","",Basisdaten!Q35)</f>
        <v/>
      </c>
      <c r="P7" s="420">
        <f>IF(Basisdaten!R35="","",Basisdaten!R35)</f>
        <v>0</v>
      </c>
    </row>
    <row r="8" spans="1:16">
      <c r="A8" s="421" t="s">
        <v>362</v>
      </c>
      <c r="B8" s="420" t="str">
        <f>IF(Basisdaten!D36="","",Basisdaten!D36)</f>
        <v/>
      </c>
      <c r="C8" s="420" t="str">
        <f>IF(Basisdaten!E36="","",Basisdaten!E36)</f>
        <v/>
      </c>
      <c r="D8" s="420" t="str">
        <f>IF(Basisdaten!F36="","",Basisdaten!F36)</f>
        <v/>
      </c>
      <c r="E8" s="420" t="str">
        <f>IF(Basisdaten!G36="","",Basisdaten!G36)</f>
        <v/>
      </c>
      <c r="F8" s="420" t="str">
        <f>IF(Basisdaten!H36="","",Basisdaten!H36)</f>
        <v/>
      </c>
      <c r="G8" s="420" t="str">
        <f>IF(Basisdaten!I36="","",Basisdaten!I36)</f>
        <v/>
      </c>
      <c r="H8" s="420" t="str">
        <f>IF(Basisdaten!J36="","",Basisdaten!J36)</f>
        <v/>
      </c>
      <c r="I8" s="420" t="str">
        <f>IF(Basisdaten!K36="","",Basisdaten!K36)</f>
        <v/>
      </c>
      <c r="J8" s="420" t="str">
        <f>IF(Basisdaten!L36="","",Basisdaten!L36)</f>
        <v/>
      </c>
      <c r="K8" s="420" t="str">
        <f>IF(Basisdaten!M36="","",Basisdaten!M36)</f>
        <v/>
      </c>
      <c r="L8" s="420" t="str">
        <f>IF(Basisdaten!N36="","",Basisdaten!N36)</f>
        <v/>
      </c>
      <c r="M8" s="420" t="str">
        <f>IF(Basisdaten!O36="","",Basisdaten!O36)</f>
        <v/>
      </c>
      <c r="N8" s="420" t="str">
        <f>IF(Basisdaten!P36="","",Basisdaten!P36)</f>
        <v/>
      </c>
      <c r="O8" s="420" t="str">
        <f>IF(Basisdaten!Q36="","",Basisdaten!Q36)</f>
        <v/>
      </c>
      <c r="P8" s="420">
        <f>IF(Basisdaten!R36="","",Basisdaten!R36)</f>
        <v>0</v>
      </c>
    </row>
    <row r="9" spans="1:16">
      <c r="A9" s="423" t="s">
        <v>562</v>
      </c>
      <c r="B9" s="420">
        <f>IF(Basisdaten!D37="","",Basisdaten!D37)</f>
        <v>0</v>
      </c>
      <c r="C9" s="420">
        <f>IF(Basisdaten!E37="","",Basisdaten!E37)</f>
        <v>0</v>
      </c>
      <c r="D9" s="420">
        <f>IF(Basisdaten!F37="","",Basisdaten!F37)</f>
        <v>0</v>
      </c>
      <c r="E9" s="420">
        <f>IF(Basisdaten!G37="","",Basisdaten!G37)</f>
        <v>0</v>
      </c>
      <c r="F9" s="420">
        <f>IF(Basisdaten!H37="","",Basisdaten!H37)</f>
        <v>0</v>
      </c>
      <c r="G9" s="420">
        <f>IF(Basisdaten!I37="","",Basisdaten!I37)</f>
        <v>0</v>
      </c>
      <c r="H9" s="420">
        <f>IF(Basisdaten!J37="","",Basisdaten!J37)</f>
        <v>0</v>
      </c>
      <c r="I9" s="420">
        <f>IF(Basisdaten!K37="","",Basisdaten!K37)</f>
        <v>0</v>
      </c>
      <c r="J9" s="420">
        <f>IF(Basisdaten!L37="","",Basisdaten!L37)</f>
        <v>0</v>
      </c>
      <c r="K9" s="420">
        <f>IF(Basisdaten!M37="","",Basisdaten!M37)</f>
        <v>0</v>
      </c>
      <c r="L9" s="420">
        <f>IF(Basisdaten!N37="","",Basisdaten!N37)</f>
        <v>0</v>
      </c>
      <c r="M9" s="420">
        <f>IF(Basisdaten!O37="","",Basisdaten!O37)</f>
        <v>0</v>
      </c>
      <c r="N9" s="420">
        <f>IF(Basisdaten!P37="","",Basisdaten!P37)</f>
        <v>0</v>
      </c>
      <c r="O9" s="420">
        <f>IF(Basisdaten!Q37="","",Basisdaten!Q37)</f>
        <v>0</v>
      </c>
      <c r="P9" s="420">
        <f>IF(Basisdaten!R37="","",Basisdaten!R37)</f>
        <v>0</v>
      </c>
    </row>
    <row r="10" spans="1:16">
      <c r="A10" s="423" t="s">
        <v>563</v>
      </c>
      <c r="B10" s="420">
        <f>IF(Basisdaten!D38="","",Basisdaten!D38)</f>
        <v>0</v>
      </c>
      <c r="C10" s="420">
        <f>IF(Basisdaten!E38="","",Basisdaten!E38)</f>
        <v>0</v>
      </c>
      <c r="D10" s="420">
        <f>IF(Basisdaten!F38="","",Basisdaten!F38)</f>
        <v>0</v>
      </c>
      <c r="E10" s="420">
        <f>IF(Basisdaten!G38="","",Basisdaten!G38)</f>
        <v>0</v>
      </c>
      <c r="F10" s="420">
        <f>IF(Basisdaten!H38="","",Basisdaten!H38)</f>
        <v>0</v>
      </c>
      <c r="G10" s="420">
        <f>IF(Basisdaten!I38="","",Basisdaten!I38)</f>
        <v>0</v>
      </c>
      <c r="H10" s="420">
        <f>IF(Basisdaten!J38="","",Basisdaten!J38)</f>
        <v>0</v>
      </c>
      <c r="I10" s="420">
        <f>IF(Basisdaten!K38="","",Basisdaten!K38)</f>
        <v>0</v>
      </c>
      <c r="J10" s="420">
        <f>IF(Basisdaten!L38="","",Basisdaten!L38)</f>
        <v>0</v>
      </c>
      <c r="K10" s="420">
        <f>IF(Basisdaten!M38="","",Basisdaten!M38)</f>
        <v>0</v>
      </c>
      <c r="L10" s="420">
        <f>IF(Basisdaten!N38="","",Basisdaten!N38)</f>
        <v>0</v>
      </c>
      <c r="M10" s="420">
        <f>IF(Basisdaten!O38="","",Basisdaten!O38)</f>
        <v>0</v>
      </c>
      <c r="N10" s="420">
        <f>IF(Basisdaten!P38="","",Basisdaten!P38)</f>
        <v>0</v>
      </c>
      <c r="O10" s="420">
        <f>IF(Basisdaten!Q38="","",Basisdaten!Q38)</f>
        <v>0</v>
      </c>
      <c r="P10" s="420">
        <f>IF(Basisdaten!R38="","",Basisdaten!R38)</f>
        <v>0</v>
      </c>
    </row>
    <row r="11" spans="1:16" ht="24">
      <c r="A11" s="423" t="s">
        <v>582</v>
      </c>
      <c r="B11" s="420">
        <f>IF(Basisdaten!D39="","",Basisdaten!D39)</f>
        <v>0</v>
      </c>
      <c r="C11" s="420">
        <f>IF(Basisdaten!E39="","",Basisdaten!E39)</f>
        <v>0</v>
      </c>
      <c r="D11" s="420">
        <f>IF(Basisdaten!F39="","",Basisdaten!F39)</f>
        <v>0</v>
      </c>
      <c r="E11" s="420">
        <f>IF(Basisdaten!G39="","",Basisdaten!G39)</f>
        <v>0</v>
      </c>
      <c r="F11" s="420">
        <f>IF(Basisdaten!H39="","",Basisdaten!H39)</f>
        <v>0</v>
      </c>
      <c r="G11" s="420">
        <f>IF(Basisdaten!I39="","",Basisdaten!I39)</f>
        <v>0</v>
      </c>
      <c r="H11" s="420">
        <f>IF(Basisdaten!J39="","",Basisdaten!J39)</f>
        <v>0</v>
      </c>
      <c r="I11" s="420">
        <f>IF(Basisdaten!K39="","",Basisdaten!K39)</f>
        <v>0</v>
      </c>
      <c r="J11" s="420">
        <f>IF(Basisdaten!L39="","",Basisdaten!L39)</f>
        <v>0</v>
      </c>
      <c r="K11" s="420">
        <f>IF(Basisdaten!M39="","",Basisdaten!M39)</f>
        <v>0</v>
      </c>
      <c r="L11" s="420">
        <f>IF(Basisdaten!N39="","",Basisdaten!N39)</f>
        <v>0</v>
      </c>
      <c r="M11" s="420">
        <f>IF(Basisdaten!O39="","",Basisdaten!O39)</f>
        <v>0</v>
      </c>
      <c r="N11" s="420">
        <f>IF(Basisdaten!P39="","",Basisdaten!P39)</f>
        <v>0</v>
      </c>
      <c r="O11" s="420">
        <f>IF(Basisdaten!Q39="","",Basisdaten!Q39)</f>
        <v>0</v>
      </c>
      <c r="P11" s="420">
        <f>IF(Basisdaten!R39="","",Basisdaten!R39)</f>
        <v>0</v>
      </c>
    </row>
    <row r="12" spans="1:16">
      <c r="A12" s="643" t="s">
        <v>147</v>
      </c>
      <c r="B12" s="673"/>
      <c r="C12" s="673"/>
      <c r="D12" s="673"/>
      <c r="E12" s="673"/>
      <c r="F12" s="673"/>
      <c r="G12" s="673"/>
      <c r="H12" s="673"/>
      <c r="I12" s="673"/>
      <c r="J12" s="673"/>
      <c r="K12" s="673"/>
      <c r="L12" s="673"/>
      <c r="M12" s="673"/>
      <c r="N12" s="673"/>
      <c r="O12" s="674"/>
      <c r="P12" s="420" t="str">
        <f>IF(Basisdaten!D42="","",Basisdaten!D42)</f>
        <v/>
      </c>
    </row>
    <row r="13" spans="1:16">
      <c r="A13" s="643" t="s">
        <v>347</v>
      </c>
      <c r="B13" s="673"/>
      <c r="C13" s="673"/>
      <c r="D13" s="673"/>
      <c r="E13" s="673"/>
      <c r="F13" s="673"/>
      <c r="G13" s="673"/>
      <c r="H13" s="673"/>
      <c r="I13" s="673"/>
      <c r="J13" s="673"/>
      <c r="K13" s="673"/>
      <c r="L13" s="673"/>
      <c r="M13" s="673"/>
      <c r="N13" s="673"/>
      <c r="O13" s="674"/>
      <c r="P13" s="420" t="str">
        <f>IF(Basisdaten!D43="","",Basisdaten!D43)</f>
        <v/>
      </c>
    </row>
    <row r="14" spans="1:16">
      <c r="A14" s="643" t="s">
        <v>123</v>
      </c>
      <c r="B14" s="673"/>
      <c r="C14" s="673"/>
      <c r="D14" s="673"/>
      <c r="E14" s="673"/>
      <c r="F14" s="673"/>
      <c r="G14" s="673"/>
      <c r="H14" s="673"/>
      <c r="I14" s="673"/>
      <c r="J14" s="673"/>
      <c r="K14" s="673"/>
      <c r="L14" s="673"/>
      <c r="M14" s="673"/>
      <c r="N14" s="673"/>
      <c r="O14" s="674"/>
      <c r="P14" s="420">
        <f>IF(Basisdaten!D45="","",Basisdaten!D45)</f>
        <v>0</v>
      </c>
    </row>
  </sheetData>
  <mergeCells count="3">
    <mergeCell ref="A12:O12"/>
    <mergeCell ref="A13:O13"/>
    <mergeCell ref="A14:O14"/>
  </mergeCells>
  <phoneticPr fontId="41" type="noConversion"/>
  <dataValidations count="4">
    <dataValidation operator="greaterThan" allowBlank="1" showInputMessage="1" showErrorMessage="1" sqref="G65531" xr:uid="{00000000-0002-0000-0200-000000000000}"/>
    <dataValidation type="whole" allowBlank="1" showInputMessage="1" showErrorMessage="1" sqref="B65539:F65539" xr:uid="{00000000-0002-0000-0200-000001000000}">
      <formula1>0</formula1>
      <formula2>5000</formula2>
    </dataValidation>
    <dataValidation type="whole" allowBlank="1" showInputMessage="1" showErrorMessage="1" errorTitle="Eingabefehler" error="Nur positive ganze Zahlen eingeben." sqref="B65533:G65538" xr:uid="{00000000-0002-0000-0200-000002000000}">
      <formula1>0</formula1>
      <formula2>2500</formula2>
    </dataValidation>
    <dataValidation allowBlank="1" showInputMessage="1" showErrorMessage="1" errorTitle="Eingabefehler" error="Ganze Zahl zwischen 0 und 5000 eingeben." sqref="A10:A12 O2:O12 N2:N11 P2:P11 B1:M11 N1:P1" xr:uid="{00000000-0002-0000-0200-000003000000}"/>
  </dataValidation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W401"/>
  <sheetViews>
    <sheetView topLeftCell="A17" zoomScaleNormal="100" workbookViewId="0">
      <selection activeCell="B77" sqref="B77"/>
    </sheetView>
  </sheetViews>
  <sheetFormatPr defaultColWidth="11.42578125" defaultRowHeight="14.25"/>
  <cols>
    <col min="1" max="1" width="38.42578125" style="118" customWidth="1"/>
    <col min="2" max="2" width="59" style="118" customWidth="1"/>
    <col min="3" max="3" width="35.7109375" style="118" customWidth="1"/>
    <col min="4" max="4" width="8.85546875" style="319" customWidth="1"/>
    <col min="5" max="5" width="24.28515625" style="319" customWidth="1"/>
    <col min="6" max="6" width="24.28515625" style="325" customWidth="1"/>
    <col min="7" max="7" width="25" style="325" customWidth="1"/>
    <col min="8" max="8" width="33.85546875" style="325" customWidth="1"/>
    <col min="9" max="9" width="34.85546875" style="325" customWidth="1"/>
    <col min="10" max="12" width="32.7109375" style="325" customWidth="1"/>
    <col min="13" max="14" width="33.85546875" style="325" customWidth="1"/>
    <col min="15" max="15" width="37.28515625" style="325" customWidth="1"/>
    <col min="16" max="16" width="33.85546875" style="325" bestFit="1" customWidth="1"/>
    <col min="17" max="17" width="9.7109375" style="325" customWidth="1"/>
    <col min="18" max="18" width="23" style="325" customWidth="1"/>
    <col min="19" max="19" width="16.85546875" style="325" customWidth="1"/>
    <col min="20" max="20" width="18.5703125" style="325" customWidth="1"/>
    <col min="21" max="21" width="36" style="325" customWidth="1"/>
    <col min="22" max="22" width="16" style="325" customWidth="1"/>
    <col min="23" max="23" width="14.5703125" style="325" customWidth="1"/>
    <col min="24" max="24" width="17.28515625" style="325" customWidth="1"/>
    <col min="25" max="31" width="9.140625" style="325" customWidth="1"/>
    <col min="32" max="32" width="13.5703125" style="325" customWidth="1"/>
    <col min="33" max="44" width="9.140625" style="325" customWidth="1"/>
    <col min="45" max="45" width="16.140625" style="325" customWidth="1"/>
    <col min="46" max="46" width="13.85546875" style="325" customWidth="1"/>
    <col min="47" max="47" width="9.140625" style="325" customWidth="1"/>
    <col min="48" max="48" width="15" style="325" customWidth="1"/>
    <col min="49" max="49" width="19.7109375" style="325" customWidth="1"/>
    <col min="50" max="50" width="15.7109375" style="325" customWidth="1"/>
    <col min="51" max="104" width="9.140625" style="325" customWidth="1"/>
    <col min="105" max="106" width="16.5703125" style="325" customWidth="1"/>
    <col min="107" max="107" width="15.5703125" style="325" customWidth="1"/>
    <col min="108" max="108" width="19" style="325" customWidth="1"/>
    <col min="109" max="16384" width="11.42578125" style="325"/>
  </cols>
  <sheetData>
    <row r="1" spans="1:7" ht="12.95" customHeight="1" thickBot="1">
      <c r="A1" s="536" t="s">
        <v>766</v>
      </c>
      <c r="B1" s="164" t="s">
        <v>204</v>
      </c>
      <c r="C1" s="327"/>
      <c r="D1" s="489"/>
      <c r="E1"/>
      <c r="F1"/>
    </row>
    <row r="2" spans="1:7" ht="12.95" customHeight="1">
      <c r="A2" s="537" t="s">
        <v>767</v>
      </c>
      <c r="B2" s="540" t="s">
        <v>243</v>
      </c>
      <c r="C2" s="327"/>
      <c r="D2" s="490"/>
      <c r="E2"/>
      <c r="F2"/>
    </row>
    <row r="3" spans="1:7" ht="12.95" customHeight="1">
      <c r="A3" s="538"/>
      <c r="B3" s="164" t="s">
        <v>200</v>
      </c>
      <c r="C3" s="327"/>
      <c r="D3" s="490"/>
      <c r="E3"/>
      <c r="F3"/>
    </row>
    <row r="4" spans="1:7" ht="12.95" customHeight="1">
      <c r="A4" s="538"/>
      <c r="B4" s="164" t="s">
        <v>445</v>
      </c>
      <c r="C4" s="327"/>
      <c r="D4" s="490"/>
      <c r="E4"/>
      <c r="F4"/>
    </row>
    <row r="5" spans="1:7" ht="12.95" customHeight="1">
      <c r="A5" s="539"/>
      <c r="B5" s="164" t="s">
        <v>304</v>
      </c>
      <c r="C5" s="327"/>
      <c r="D5" s="490"/>
      <c r="E5"/>
      <c r="F5" s="496" t="s">
        <v>632</v>
      </c>
      <c r="G5" s="496"/>
    </row>
    <row r="6" spans="1:7" ht="12.95" customHeight="1">
      <c r="A6" s="539"/>
      <c r="B6" s="164" t="s">
        <v>244</v>
      </c>
      <c r="C6" s="327"/>
      <c r="D6" s="490"/>
      <c r="E6"/>
      <c r="F6" s="496" t="s">
        <v>669</v>
      </c>
      <c r="G6" s="496" t="s">
        <v>330</v>
      </c>
    </row>
    <row r="7" spans="1:7" ht="12.95" customHeight="1">
      <c r="A7" s="539"/>
      <c r="B7" s="164" t="s">
        <v>446</v>
      </c>
      <c r="C7" s="327"/>
      <c r="D7" s="490"/>
      <c r="E7"/>
      <c r="F7"/>
    </row>
    <row r="8" spans="1:7" ht="12.95" customHeight="1">
      <c r="A8" s="539"/>
      <c r="B8" s="164" t="s">
        <v>201</v>
      </c>
      <c r="C8" s="327"/>
      <c r="D8" s="490"/>
      <c r="E8"/>
      <c r="F8"/>
    </row>
    <row r="9" spans="1:7" ht="12.95" customHeight="1">
      <c r="A9" s="539"/>
      <c r="B9" s="164" t="s">
        <v>447</v>
      </c>
      <c r="C9" s="327"/>
      <c r="D9" s="490"/>
      <c r="E9"/>
      <c r="F9"/>
    </row>
    <row r="10" spans="1:7" ht="12.95" customHeight="1">
      <c r="A10" s="539"/>
      <c r="B10" s="164" t="s">
        <v>202</v>
      </c>
      <c r="C10" s="327"/>
      <c r="D10" s="490"/>
      <c r="E10"/>
      <c r="F10"/>
    </row>
    <row r="11" spans="1:7" ht="12.95" customHeight="1">
      <c r="A11" s="539"/>
      <c r="B11" s="164" t="s">
        <v>768</v>
      </c>
      <c r="C11" s="6"/>
      <c r="D11" s="490"/>
      <c r="E11"/>
      <c r="F11"/>
    </row>
    <row r="12" spans="1:7" ht="12.95" customHeight="1">
      <c r="A12" s="539"/>
      <c r="B12" s="164" t="s">
        <v>450</v>
      </c>
      <c r="C12" s="327"/>
      <c r="D12" s="490"/>
      <c r="E12"/>
      <c r="F12"/>
    </row>
    <row r="13" spans="1:7" ht="12.95" customHeight="1">
      <c r="A13" s="539"/>
      <c r="B13" s="164" t="s">
        <v>305</v>
      </c>
      <c r="C13" s="327"/>
      <c r="D13" s="490"/>
      <c r="E13"/>
      <c r="F13"/>
    </row>
    <row r="14" spans="1:7" ht="12.95" customHeight="1">
      <c r="A14" s="539"/>
      <c r="B14" s="164" t="s">
        <v>306</v>
      </c>
      <c r="C14" s="327"/>
      <c r="D14" s="490"/>
      <c r="E14"/>
      <c r="F14"/>
    </row>
    <row r="15" spans="1:7" ht="12.95" customHeight="1">
      <c r="A15" s="539"/>
      <c r="B15" s="164" t="s">
        <v>203</v>
      </c>
      <c r="C15" s="327"/>
      <c r="D15" s="490"/>
      <c r="E15"/>
      <c r="F15"/>
    </row>
    <row r="16" spans="1:7" ht="12.95" customHeight="1">
      <c r="A16" s="539"/>
      <c r="B16" s="164" t="s">
        <v>245</v>
      </c>
      <c r="C16" s="327"/>
      <c r="D16" s="490"/>
      <c r="E16"/>
      <c r="F16"/>
    </row>
    <row r="17" spans="1:6" ht="12.95" customHeight="1">
      <c r="A17" s="539"/>
      <c r="B17" s="164" t="s">
        <v>295</v>
      </c>
      <c r="C17" s="327"/>
      <c r="D17" s="490"/>
      <c r="E17"/>
      <c r="F17"/>
    </row>
    <row r="18" spans="1:6" ht="12.95" customHeight="1">
      <c r="A18" s="539"/>
      <c r="B18" s="164" t="s">
        <v>246</v>
      </c>
      <c r="C18" s="327"/>
      <c r="D18" s="491"/>
      <c r="E18"/>
      <c r="F18"/>
    </row>
    <row r="19" spans="1:6" ht="12.95" customHeight="1">
      <c r="A19" s="539"/>
      <c r="B19" s="164" t="s">
        <v>294</v>
      </c>
      <c r="C19" s="327"/>
      <c r="D19" s="490"/>
      <c r="E19"/>
      <c r="F19"/>
    </row>
    <row r="20" spans="1:6" ht="12.95" customHeight="1">
      <c r="A20" s="539"/>
      <c r="B20" s="164" t="s">
        <v>205</v>
      </c>
      <c r="C20" s="327"/>
      <c r="D20" s="490"/>
      <c r="E20"/>
      <c r="F20"/>
    </row>
    <row r="21" spans="1:6" ht="12.95" customHeight="1">
      <c r="A21" s="539"/>
      <c r="B21" s="164" t="s">
        <v>247</v>
      </c>
      <c r="C21" s="327"/>
      <c r="D21" s="490"/>
      <c r="E21"/>
      <c r="F21"/>
    </row>
    <row r="22" spans="1:6" ht="12.95" customHeight="1">
      <c r="A22" s="539"/>
      <c r="B22" s="164" t="s">
        <v>451</v>
      </c>
      <c r="C22" s="327"/>
      <c r="D22" s="490"/>
      <c r="E22"/>
      <c r="F22"/>
    </row>
    <row r="23" spans="1:6" ht="12.95" customHeight="1">
      <c r="A23" s="539"/>
      <c r="B23" s="164" t="s">
        <v>315</v>
      </c>
      <c r="C23" s="327"/>
      <c r="D23" s="490"/>
      <c r="E23"/>
      <c r="F23"/>
    </row>
    <row r="24" spans="1:6" ht="12.95" customHeight="1">
      <c r="A24" s="539"/>
      <c r="B24" s="164" t="s">
        <v>206</v>
      </c>
      <c r="C24" s="327"/>
      <c r="D24" s="490"/>
      <c r="E24"/>
      <c r="F24"/>
    </row>
    <row r="25" spans="1:6" ht="12.95" customHeight="1">
      <c r="A25" s="539"/>
      <c r="B25" s="164" t="s">
        <v>343</v>
      </c>
      <c r="C25" s="327" t="s">
        <v>769</v>
      </c>
      <c r="D25" s="490"/>
      <c r="E25"/>
      <c r="F25"/>
    </row>
    <row r="26" spans="1:6" ht="12.95" customHeight="1">
      <c r="A26" s="539"/>
      <c r="B26" s="164" t="s">
        <v>422</v>
      </c>
      <c r="C26" s="327"/>
      <c r="D26" s="490"/>
      <c r="E26"/>
      <c r="F26"/>
    </row>
    <row r="27" spans="1:6" ht="12.95" customHeight="1">
      <c r="A27" s="539"/>
      <c r="B27" s="164" t="s">
        <v>626</v>
      </c>
      <c r="C27" s="327" t="s">
        <v>770</v>
      </c>
      <c r="D27" s="490"/>
      <c r="E27"/>
      <c r="F27"/>
    </row>
    <row r="28" spans="1:6" ht="12.95" customHeight="1">
      <c r="A28" s="539"/>
      <c r="B28" s="164" t="s">
        <v>248</v>
      </c>
      <c r="C28" s="327"/>
      <c r="D28" s="490"/>
      <c r="E28"/>
      <c r="F28"/>
    </row>
    <row r="29" spans="1:6" ht="12.95" customHeight="1">
      <c r="A29" s="539"/>
      <c r="B29" s="164" t="s">
        <v>307</v>
      </c>
      <c r="C29" s="327"/>
      <c r="D29" s="490"/>
      <c r="E29"/>
      <c r="F29"/>
    </row>
    <row r="30" spans="1:6" ht="12.95" customHeight="1">
      <c r="A30" s="539"/>
      <c r="B30" s="164" t="s">
        <v>249</v>
      </c>
      <c r="C30" s="327"/>
      <c r="D30" s="490"/>
      <c r="E30"/>
      <c r="F30"/>
    </row>
    <row r="31" spans="1:6" ht="12.95" customHeight="1">
      <c r="A31" s="539"/>
      <c r="B31" s="164" t="s">
        <v>207</v>
      </c>
      <c r="C31" s="6"/>
      <c r="D31" s="490"/>
      <c r="E31"/>
      <c r="F31"/>
    </row>
    <row r="32" spans="1:6" ht="12.95" customHeight="1">
      <c r="A32" s="539"/>
      <c r="B32" s="164" t="s">
        <v>448</v>
      </c>
      <c r="C32" s="327"/>
      <c r="D32" s="490"/>
      <c r="E32"/>
      <c r="F32"/>
    </row>
    <row r="33" spans="1:6" ht="12.95" customHeight="1">
      <c r="A33" s="539"/>
      <c r="B33" s="164" t="s">
        <v>250</v>
      </c>
      <c r="C33" s="327"/>
      <c r="D33" s="490"/>
      <c r="E33"/>
      <c r="F33"/>
    </row>
    <row r="34" spans="1:6" ht="12.95" customHeight="1">
      <c r="A34" s="539"/>
      <c r="B34" s="164" t="s">
        <v>310</v>
      </c>
      <c r="C34" s="327"/>
      <c r="D34" s="490"/>
      <c r="E34"/>
      <c r="F34"/>
    </row>
    <row r="35" spans="1:6" ht="12.95" customHeight="1">
      <c r="A35" s="539"/>
      <c r="B35" s="164" t="s">
        <v>251</v>
      </c>
      <c r="C35" s="327"/>
      <c r="D35" s="490"/>
      <c r="E35"/>
      <c r="F35"/>
    </row>
    <row r="36" spans="1:6" ht="12.95" customHeight="1">
      <c r="A36" s="539"/>
      <c r="B36" s="164" t="s">
        <v>252</v>
      </c>
      <c r="C36" s="327"/>
      <c r="D36" s="490"/>
      <c r="E36"/>
      <c r="F36"/>
    </row>
    <row r="37" spans="1:6" ht="12.95" customHeight="1">
      <c r="A37" s="539"/>
      <c r="B37" s="164" t="s">
        <v>253</v>
      </c>
      <c r="C37" s="327"/>
      <c r="D37" s="490"/>
      <c r="E37"/>
      <c r="F37"/>
    </row>
    <row r="38" spans="1:6" ht="12.95" customHeight="1">
      <c r="A38" s="539"/>
      <c r="B38" s="164" t="s">
        <v>208</v>
      </c>
      <c r="C38" s="327"/>
      <c r="D38" s="490"/>
      <c r="E38"/>
      <c r="F38"/>
    </row>
    <row r="39" spans="1:6" ht="12.95" customHeight="1">
      <c r="A39" s="539"/>
      <c r="B39" s="164" t="s">
        <v>309</v>
      </c>
      <c r="C39" s="327"/>
      <c r="D39" s="490"/>
      <c r="E39"/>
      <c r="F39"/>
    </row>
    <row r="40" spans="1:6" ht="12.95" customHeight="1">
      <c r="A40" s="539"/>
      <c r="B40" s="164" t="s">
        <v>254</v>
      </c>
      <c r="C40" s="327"/>
      <c r="D40" s="490"/>
      <c r="E40"/>
      <c r="F40"/>
    </row>
    <row r="41" spans="1:6" ht="12.95" customHeight="1">
      <c r="A41" s="539"/>
      <c r="B41" s="164" t="s">
        <v>308</v>
      </c>
      <c r="C41" s="327"/>
      <c r="D41" s="490"/>
      <c r="E41"/>
      <c r="F41"/>
    </row>
    <row r="42" spans="1:6" ht="12.95" customHeight="1">
      <c r="A42" s="539"/>
      <c r="B42" s="164" t="s">
        <v>289</v>
      </c>
      <c r="C42" s="327"/>
      <c r="D42" s="490"/>
      <c r="E42"/>
      <c r="F42"/>
    </row>
    <row r="43" spans="1:6" ht="12.95" customHeight="1">
      <c r="A43" s="539"/>
      <c r="B43" s="164" t="s">
        <v>311</v>
      </c>
      <c r="C43" s="327"/>
      <c r="D43" s="490"/>
      <c r="E43"/>
      <c r="F43"/>
    </row>
    <row r="44" spans="1:6" ht="12.95" customHeight="1">
      <c r="A44" s="539"/>
      <c r="B44" s="541" t="s">
        <v>503</v>
      </c>
      <c r="C44" s="327"/>
      <c r="D44" s="490"/>
      <c r="E44"/>
      <c r="F44"/>
    </row>
    <row r="45" spans="1:6" ht="12.95" customHeight="1">
      <c r="A45" s="539"/>
      <c r="B45" s="541" t="s">
        <v>312</v>
      </c>
      <c r="C45" s="327"/>
      <c r="D45" s="490"/>
      <c r="E45"/>
      <c r="F45"/>
    </row>
    <row r="46" spans="1:6" ht="12.95" customHeight="1">
      <c r="A46" s="539"/>
      <c r="B46" s="164" t="s">
        <v>313</v>
      </c>
      <c r="C46" s="327"/>
      <c r="D46" s="118"/>
      <c r="E46"/>
      <c r="F46"/>
    </row>
    <row r="47" spans="1:6" ht="12.95" customHeight="1">
      <c r="A47" s="539"/>
      <c r="B47" s="541" t="s">
        <v>255</v>
      </c>
      <c r="C47" s="327" t="s">
        <v>771</v>
      </c>
      <c r="D47" s="490"/>
      <c r="E47"/>
      <c r="F47"/>
    </row>
    <row r="48" spans="1:6" ht="12.95" customHeight="1">
      <c r="A48" s="539"/>
      <c r="B48" s="541" t="s">
        <v>314</v>
      </c>
      <c r="C48" s="327"/>
      <c r="D48" s="6"/>
      <c r="E48" s="66"/>
    </row>
    <row r="49" spans="1:23" ht="12.95" customHeight="1">
      <c r="A49" s="539"/>
      <c r="B49" s="541" t="s">
        <v>449</v>
      </c>
      <c r="C49" s="327"/>
      <c r="D49" s="490"/>
      <c r="E49" s="66"/>
    </row>
    <row r="50" spans="1:23" ht="12.95" customHeight="1">
      <c r="A50" s="539"/>
      <c r="B50" s="541" t="s">
        <v>346</v>
      </c>
      <c r="C50" s="327"/>
      <c r="D50" s="490"/>
      <c r="E50" s="66"/>
    </row>
    <row r="51" spans="1:23" ht="12.95" customHeight="1">
      <c r="A51" s="539"/>
      <c r="B51" s="541" t="s">
        <v>256</v>
      </c>
      <c r="C51" s="327"/>
      <c r="D51" s="490"/>
      <c r="E51" s="66"/>
    </row>
    <row r="52" spans="1:23" ht="12.95" customHeight="1">
      <c r="A52" s="539"/>
      <c r="B52" s="164" t="s">
        <v>198</v>
      </c>
      <c r="C52" s="6"/>
      <c r="D52" s="490"/>
      <c r="E52" s="66"/>
      <c r="F52"/>
    </row>
    <row r="53" spans="1:23" ht="12.95" customHeight="1">
      <c r="A53" s="539"/>
      <c r="B53" s="541" t="s">
        <v>199</v>
      </c>
      <c r="C53" s="327"/>
      <c r="D53" s="492"/>
      <c r="E53" s="67"/>
    </row>
    <row r="54" spans="1:23">
      <c r="A54" s="539"/>
      <c r="C54" s="6"/>
      <c r="D54" s="492"/>
      <c r="E54" s="67"/>
    </row>
    <row r="55" spans="1:23">
      <c r="A55" s="539"/>
      <c r="C55" s="6"/>
      <c r="D55" s="492"/>
      <c r="E55" s="67"/>
    </row>
    <row r="56" spans="1:23">
      <c r="A56" s="539"/>
      <c r="C56" s="6"/>
      <c r="D56" s="492"/>
      <c r="E56" s="67"/>
    </row>
    <row r="57" spans="1:23">
      <c r="A57" s="539"/>
      <c r="C57" s="6"/>
      <c r="D57" s="490"/>
      <c r="E57" s="67"/>
    </row>
    <row r="58" spans="1:23">
      <c r="A58" s="539"/>
      <c r="B58" s="327"/>
      <c r="C58" s="327"/>
      <c r="D58" s="34"/>
      <c r="E58" s="327"/>
      <c r="F58" s="118"/>
      <c r="G58" s="118"/>
      <c r="H58" s="118"/>
      <c r="I58" s="118"/>
      <c r="J58" s="118"/>
      <c r="K58" s="118"/>
      <c r="L58" s="118"/>
      <c r="M58" s="118"/>
      <c r="N58" s="118"/>
      <c r="O58" s="118"/>
      <c r="P58" s="118"/>
      <c r="Q58" s="118"/>
      <c r="R58" s="118"/>
      <c r="S58" s="118"/>
      <c r="T58" s="118"/>
      <c r="U58" s="118"/>
      <c r="V58" s="118"/>
      <c r="W58" s="118"/>
    </row>
    <row r="59" spans="1:23">
      <c r="B59" s="417"/>
    </row>
    <row r="60" spans="1:23">
      <c r="A60" s="542" t="s">
        <v>51</v>
      </c>
      <c r="B60" s="475" t="s">
        <v>618</v>
      </c>
      <c r="E60" s="7"/>
    </row>
    <row r="61" spans="1:23" ht="22.5">
      <c r="B61" s="476" t="s">
        <v>622</v>
      </c>
      <c r="E61" s="199"/>
    </row>
    <row r="62" spans="1:23">
      <c r="B62" s="475" t="s">
        <v>619</v>
      </c>
      <c r="E62" s="199"/>
    </row>
    <row r="63" spans="1:23" ht="22.5">
      <c r="B63" s="476" t="s">
        <v>620</v>
      </c>
      <c r="E63" s="199"/>
    </row>
    <row r="64" spans="1:23">
      <c r="B64" s="475" t="s">
        <v>621</v>
      </c>
      <c r="E64" s="199"/>
    </row>
    <row r="65" spans="1:12">
      <c r="B65" s="475" t="s">
        <v>597</v>
      </c>
    </row>
    <row r="66" spans="1:12">
      <c r="B66" s="482"/>
    </row>
    <row r="67" spans="1:12" ht="15" thickBot="1">
      <c r="A67" s="543" t="s">
        <v>954</v>
      </c>
      <c r="B67" s="1001"/>
    </row>
    <row r="68" spans="1:12" s="257" customFormat="1" ht="12.75" thickBot="1">
      <c r="A68" s="544" t="s">
        <v>18</v>
      </c>
      <c r="B68" s="544" t="s">
        <v>109</v>
      </c>
      <c r="C68" s="544" t="s">
        <v>112</v>
      </c>
      <c r="D68" s="331" t="s">
        <v>113</v>
      </c>
      <c r="E68" s="331" t="s">
        <v>114</v>
      </c>
      <c r="F68" s="331" t="s">
        <v>19</v>
      </c>
      <c r="G68" s="331" t="s">
        <v>57</v>
      </c>
      <c r="H68" s="331" t="s">
        <v>115</v>
      </c>
      <c r="I68" s="331" t="s">
        <v>116</v>
      </c>
      <c r="J68" s="331" t="s">
        <v>117</v>
      </c>
      <c r="K68" s="331" t="s">
        <v>118</v>
      </c>
      <c r="L68" s="331" t="s">
        <v>120</v>
      </c>
    </row>
    <row r="69" spans="1:12" s="257" customFormat="1" ht="12.75" thickBot="1">
      <c r="A69" s="545" t="str">
        <f>IF(Basisdaten!C6="","",Basisdaten!C6)</f>
        <v/>
      </c>
      <c r="B69" s="546" t="str">
        <f>IF($A$69="","",VLOOKUP($A$69,$A$72:$J$210,2,FALSE))</f>
        <v/>
      </c>
      <c r="C69" s="546" t="str">
        <f>IF($A$69="","",VLOOKUP($A$69,$A$72:$J$210,3,FALSE))</f>
        <v/>
      </c>
      <c r="D69" s="332" t="str">
        <f>IF($A$69="","",VLOOKUP($A$69,$A$72:$J$210,4,FALSE))</f>
        <v/>
      </c>
      <c r="E69" s="332" t="str">
        <f>IF($A$69="","",VLOOKUP($A$69,$A$72:$J$210,5,FALSE))</f>
        <v/>
      </c>
      <c r="F69" s="332" t="str">
        <f>IF($A$69="","",VLOOKUP($A$69,$A$72:$J$210,6,FALSE))</f>
        <v/>
      </c>
      <c r="G69" s="333" t="str">
        <f>IF($A$69="","",VLOOKUP($A$69,$A$72:$J$210,7,FALSE))</f>
        <v/>
      </c>
      <c r="H69" s="332" t="str">
        <f>IF($A$69="","",VLOOKUP($A$69,$A$72:$J$210,8,FALSE))</f>
        <v/>
      </c>
      <c r="I69" s="332" t="str">
        <f>IF($A$69="","",VLOOKUP($A$69,$A$72:$J$210,9,FALSE))</f>
        <v/>
      </c>
      <c r="J69" s="333" t="str">
        <f>IF($A$69="","",VLOOKUP($A$69,$A$72:$J$210,10,FALSE))</f>
        <v/>
      </c>
      <c r="K69" s="333"/>
      <c r="L69" s="332"/>
    </row>
    <row r="71" spans="1:12" s="319" customFormat="1" ht="12" customHeight="1">
      <c r="A71" s="69" t="s">
        <v>18</v>
      </c>
      <c r="B71" s="69" t="s">
        <v>109</v>
      </c>
      <c r="C71" s="69" t="s">
        <v>112</v>
      </c>
      <c r="D71" s="69" t="s">
        <v>113</v>
      </c>
      <c r="E71" s="69" t="s">
        <v>114</v>
      </c>
      <c r="F71" s="69" t="s">
        <v>19</v>
      </c>
      <c r="G71" s="69" t="s">
        <v>57</v>
      </c>
      <c r="H71" s="69" t="s">
        <v>115</v>
      </c>
      <c r="I71" s="69" t="s">
        <v>119</v>
      </c>
      <c r="J71" s="69" t="s">
        <v>117</v>
      </c>
      <c r="K71" s="69"/>
      <c r="L71" s="69"/>
    </row>
    <row r="72" spans="1:12">
      <c r="A72" s="320" t="s">
        <v>679</v>
      </c>
      <c r="B72" s="321" t="s">
        <v>535</v>
      </c>
      <c r="C72" s="321" t="s">
        <v>536</v>
      </c>
      <c r="D72" s="321"/>
      <c r="E72" s="321" t="s">
        <v>158</v>
      </c>
      <c r="F72" s="321" t="s">
        <v>20</v>
      </c>
      <c r="G72" s="322">
        <v>39842</v>
      </c>
      <c r="H72" s="118"/>
      <c r="I72" s="118"/>
      <c r="J72" s="118"/>
      <c r="K72" s="118"/>
      <c r="L72" s="118"/>
    </row>
    <row r="73" spans="1:12">
      <c r="A73" s="189" t="s">
        <v>680</v>
      </c>
      <c r="B73" s="162" t="s">
        <v>159</v>
      </c>
      <c r="C73" s="162" t="s">
        <v>364</v>
      </c>
      <c r="D73" s="321"/>
      <c r="E73" s="162" t="s">
        <v>158</v>
      </c>
      <c r="F73" s="162" t="s">
        <v>27</v>
      </c>
      <c r="G73" s="323">
        <v>39948</v>
      </c>
      <c r="H73" s="118"/>
      <c r="I73" s="118"/>
      <c r="J73" s="118"/>
      <c r="K73" s="118"/>
      <c r="L73" s="118"/>
    </row>
    <row r="74" spans="1:12">
      <c r="A74" s="189" t="s">
        <v>681</v>
      </c>
      <c r="B74" s="162" t="s">
        <v>945</v>
      </c>
      <c r="C74" s="162" t="s">
        <v>351</v>
      </c>
      <c r="D74" s="321"/>
      <c r="E74" s="162" t="s">
        <v>158</v>
      </c>
      <c r="F74" s="162" t="s">
        <v>22</v>
      </c>
      <c r="G74" s="323">
        <v>39826</v>
      </c>
      <c r="H74" s="118"/>
      <c r="I74" s="118"/>
      <c r="J74" s="118"/>
      <c r="K74" s="118"/>
      <c r="L74" s="118"/>
    </row>
    <row r="75" spans="1:12">
      <c r="A75" s="189" t="s">
        <v>682</v>
      </c>
      <c r="B75" s="162" t="s">
        <v>160</v>
      </c>
      <c r="C75" s="162" t="s">
        <v>161</v>
      </c>
      <c r="D75" s="321"/>
      <c r="E75" s="162" t="s">
        <v>158</v>
      </c>
      <c r="F75" s="162" t="s">
        <v>28</v>
      </c>
      <c r="G75" s="323">
        <v>39848</v>
      </c>
      <c r="H75" s="118"/>
      <c r="I75" s="118"/>
      <c r="J75" s="118"/>
      <c r="K75" s="118"/>
      <c r="L75" s="118"/>
    </row>
    <row r="76" spans="1:12">
      <c r="A76" s="189" t="s">
        <v>683</v>
      </c>
      <c r="B76" s="162" t="s">
        <v>162</v>
      </c>
      <c r="C76" s="471" t="s">
        <v>430</v>
      </c>
      <c r="D76" s="321"/>
      <c r="E76" s="162" t="s">
        <v>158</v>
      </c>
      <c r="F76" s="162" t="s">
        <v>34</v>
      </c>
      <c r="G76" s="323">
        <v>39870</v>
      </c>
      <c r="H76" s="118"/>
      <c r="I76" s="118"/>
      <c r="J76" s="118"/>
      <c r="K76" s="118"/>
      <c r="L76" s="118"/>
    </row>
    <row r="77" spans="1:12">
      <c r="A77" s="189" t="s">
        <v>684</v>
      </c>
      <c r="B77" s="162" t="s">
        <v>163</v>
      </c>
      <c r="C77" s="162" t="s">
        <v>164</v>
      </c>
      <c r="D77" s="321"/>
      <c r="E77" s="162" t="s">
        <v>158</v>
      </c>
      <c r="F77" s="162" t="s">
        <v>30</v>
      </c>
      <c r="G77" s="323">
        <v>39854</v>
      </c>
      <c r="H77" s="118"/>
      <c r="I77" s="118"/>
      <c r="J77" s="118"/>
      <c r="K77" s="118"/>
      <c r="L77" s="118"/>
    </row>
    <row r="78" spans="1:12">
      <c r="A78" s="189" t="s">
        <v>685</v>
      </c>
      <c r="B78" s="162" t="s">
        <v>165</v>
      </c>
      <c r="C78" s="162" t="s">
        <v>166</v>
      </c>
      <c r="D78" s="321"/>
      <c r="E78" s="162" t="s">
        <v>158</v>
      </c>
      <c r="F78" s="162" t="s">
        <v>33</v>
      </c>
      <c r="G78" s="323">
        <v>39896</v>
      </c>
      <c r="H78" s="118"/>
      <c r="I78" s="118"/>
      <c r="J78" s="118"/>
      <c r="K78" s="118"/>
      <c r="L78" s="118"/>
    </row>
    <row r="79" spans="1:12">
      <c r="A79" s="189" t="s">
        <v>686</v>
      </c>
      <c r="B79" s="162" t="s">
        <v>587</v>
      </c>
      <c r="C79" s="162" t="s">
        <v>167</v>
      </c>
      <c r="D79" s="321"/>
      <c r="E79" s="162" t="s">
        <v>158</v>
      </c>
      <c r="F79" s="162" t="s">
        <v>20</v>
      </c>
      <c r="G79" s="323">
        <v>39903</v>
      </c>
      <c r="H79" s="118"/>
      <c r="I79" s="118"/>
      <c r="J79" s="118"/>
      <c r="K79" s="118"/>
      <c r="L79" s="118"/>
    </row>
    <row r="80" spans="1:12">
      <c r="A80" s="189" t="s">
        <v>687</v>
      </c>
      <c r="B80" s="162" t="s">
        <v>168</v>
      </c>
      <c r="C80" s="375" t="s">
        <v>569</v>
      </c>
      <c r="D80" s="321"/>
      <c r="E80" s="162" t="s">
        <v>158</v>
      </c>
      <c r="F80" s="162" t="s">
        <v>27</v>
      </c>
      <c r="G80" s="324">
        <v>41453</v>
      </c>
      <c r="H80" s="118"/>
      <c r="I80" s="118"/>
      <c r="J80" s="118"/>
      <c r="K80" s="118"/>
      <c r="L80" s="118"/>
    </row>
    <row r="81" spans="1:12">
      <c r="A81" s="189" t="s">
        <v>688</v>
      </c>
      <c r="B81" s="162" t="s">
        <v>452</v>
      </c>
      <c r="C81" s="470" t="s">
        <v>588</v>
      </c>
      <c r="D81" s="321"/>
      <c r="E81" s="162" t="s">
        <v>158</v>
      </c>
      <c r="F81" s="162" t="s">
        <v>22</v>
      </c>
      <c r="G81" s="323">
        <v>39944</v>
      </c>
      <c r="H81" s="118"/>
      <c r="I81" s="118"/>
      <c r="J81" s="118"/>
      <c r="K81" s="118"/>
      <c r="L81" s="118"/>
    </row>
    <row r="82" spans="1:12">
      <c r="A82" s="189" t="s">
        <v>689</v>
      </c>
      <c r="B82" s="162" t="s">
        <v>169</v>
      </c>
      <c r="C82" s="162" t="s">
        <v>365</v>
      </c>
      <c r="D82" s="321"/>
      <c r="E82" s="162" t="s">
        <v>158</v>
      </c>
      <c r="F82" s="162" t="s">
        <v>31</v>
      </c>
      <c r="G82" s="323">
        <v>40001</v>
      </c>
      <c r="H82" s="118"/>
      <c r="I82" s="118"/>
      <c r="J82" s="118"/>
      <c r="K82" s="118"/>
      <c r="L82" s="118"/>
    </row>
    <row r="83" spans="1:12">
      <c r="A83" s="189" t="s">
        <v>690</v>
      </c>
      <c r="B83" s="162" t="s">
        <v>170</v>
      </c>
      <c r="C83" s="470" t="s">
        <v>171</v>
      </c>
      <c r="D83" s="519"/>
      <c r="E83" s="162" t="s">
        <v>158</v>
      </c>
      <c r="F83" s="162" t="s">
        <v>22</v>
      </c>
      <c r="G83" s="323">
        <v>39994</v>
      </c>
      <c r="H83" s="118"/>
      <c r="I83" s="118"/>
      <c r="J83" s="118"/>
      <c r="K83" s="118"/>
      <c r="L83" s="118"/>
    </row>
    <row r="84" spans="1:12">
      <c r="A84" s="189" t="s">
        <v>691</v>
      </c>
      <c r="B84" s="162" t="s">
        <v>366</v>
      </c>
      <c r="C84" s="162" t="s">
        <v>367</v>
      </c>
      <c r="D84" s="321"/>
      <c r="E84" s="162" t="s">
        <v>158</v>
      </c>
      <c r="F84" s="162" t="s">
        <v>24</v>
      </c>
      <c r="G84" s="323">
        <v>40010</v>
      </c>
      <c r="H84" s="118"/>
      <c r="I84" s="118"/>
      <c r="J84" s="118"/>
      <c r="K84" s="118"/>
      <c r="L84" s="118"/>
    </row>
    <row r="85" spans="1:12">
      <c r="A85" s="189" t="s">
        <v>692</v>
      </c>
      <c r="B85" s="162" t="s">
        <v>172</v>
      </c>
      <c r="C85" s="162" t="s">
        <v>504</v>
      </c>
      <c r="D85" s="321"/>
      <c r="E85" s="162" t="s">
        <v>158</v>
      </c>
      <c r="F85" s="162" t="s">
        <v>27</v>
      </c>
      <c r="G85" s="323">
        <v>40156</v>
      </c>
      <c r="H85" s="118"/>
      <c r="I85" s="118"/>
      <c r="J85" s="118"/>
      <c r="K85" s="118"/>
      <c r="L85" s="118"/>
    </row>
    <row r="86" spans="1:12">
      <c r="A86" s="189" t="s">
        <v>693</v>
      </c>
      <c r="B86" s="162" t="s">
        <v>368</v>
      </c>
      <c r="C86" s="162" t="s">
        <v>173</v>
      </c>
      <c r="D86" s="321"/>
      <c r="E86" s="162" t="s">
        <v>158</v>
      </c>
      <c r="F86" s="162" t="s">
        <v>30</v>
      </c>
      <c r="G86" s="323">
        <v>40113</v>
      </c>
      <c r="H86" s="118"/>
      <c r="I86" s="118"/>
      <c r="J86" s="118"/>
      <c r="K86" s="118"/>
      <c r="L86" s="118"/>
    </row>
    <row r="87" spans="1:12">
      <c r="A87" s="189" t="s">
        <v>694</v>
      </c>
      <c r="B87" s="162" t="s">
        <v>174</v>
      </c>
      <c r="C87" s="162" t="s">
        <v>175</v>
      </c>
      <c r="D87" s="321"/>
      <c r="E87" s="162" t="s">
        <v>158</v>
      </c>
      <c r="F87" s="162" t="s">
        <v>23</v>
      </c>
      <c r="G87" s="323">
        <v>40099</v>
      </c>
      <c r="H87" s="118"/>
      <c r="I87" s="118"/>
      <c r="J87" s="118"/>
      <c r="K87" s="118"/>
      <c r="L87" s="118"/>
    </row>
    <row r="88" spans="1:12">
      <c r="A88" s="189" t="s">
        <v>695</v>
      </c>
      <c r="B88" s="162" t="s">
        <v>176</v>
      </c>
      <c r="C88" s="162" t="s">
        <v>177</v>
      </c>
      <c r="D88" s="321"/>
      <c r="E88" s="162" t="s">
        <v>158</v>
      </c>
      <c r="F88" s="162" t="s">
        <v>31</v>
      </c>
      <c r="G88" s="323">
        <v>40116</v>
      </c>
      <c r="H88" s="118"/>
      <c r="I88" s="118"/>
      <c r="J88" s="118"/>
      <c r="K88" s="118"/>
      <c r="L88" s="118"/>
    </row>
    <row r="89" spans="1:12">
      <c r="A89" s="189" t="s">
        <v>696</v>
      </c>
      <c r="B89" s="162" t="s">
        <v>178</v>
      </c>
      <c r="C89" s="470" t="s">
        <v>179</v>
      </c>
      <c r="D89" s="519"/>
      <c r="E89" s="162" t="s">
        <v>158</v>
      </c>
      <c r="F89" s="162" t="s">
        <v>23</v>
      </c>
      <c r="G89" s="323">
        <v>40144</v>
      </c>
      <c r="H89" s="118"/>
      <c r="I89" s="118"/>
      <c r="J89" s="118"/>
      <c r="K89" s="118"/>
      <c r="L89" s="118"/>
    </row>
    <row r="90" spans="1:12">
      <c r="A90" s="189" t="s">
        <v>697</v>
      </c>
      <c r="B90" s="162" t="s">
        <v>180</v>
      </c>
      <c r="C90" s="162" t="s">
        <v>589</v>
      </c>
      <c r="D90" s="321"/>
      <c r="E90" s="162" t="s">
        <v>158</v>
      </c>
      <c r="F90" s="162" t="s">
        <v>22</v>
      </c>
      <c r="G90" s="323">
        <v>40102</v>
      </c>
      <c r="H90" s="118"/>
      <c r="I90" s="118"/>
      <c r="J90" s="118"/>
      <c r="K90" s="118"/>
      <c r="L90" s="118"/>
    </row>
    <row r="91" spans="1:12">
      <c r="A91" s="189" t="s">
        <v>698</v>
      </c>
      <c r="B91" s="375" t="s">
        <v>302</v>
      </c>
      <c r="C91" s="471" t="s">
        <v>369</v>
      </c>
      <c r="D91" s="519"/>
      <c r="E91" s="162" t="s">
        <v>158</v>
      </c>
      <c r="F91" s="162" t="s">
        <v>30</v>
      </c>
      <c r="G91" s="323">
        <v>40120</v>
      </c>
      <c r="H91" s="118"/>
      <c r="I91" s="118"/>
      <c r="J91" s="118"/>
      <c r="K91" s="118"/>
      <c r="L91" s="118"/>
    </row>
    <row r="92" spans="1:12">
      <c r="A92" s="189" t="s">
        <v>699</v>
      </c>
      <c r="B92" s="162" t="s">
        <v>181</v>
      </c>
      <c r="C92" s="162" t="s">
        <v>182</v>
      </c>
      <c r="D92" s="321"/>
      <c r="E92" s="162" t="s">
        <v>158</v>
      </c>
      <c r="F92" s="162" t="s">
        <v>30</v>
      </c>
      <c r="G92" s="323">
        <v>40141</v>
      </c>
      <c r="H92" s="118"/>
      <c r="I92" s="118"/>
      <c r="J92" s="118"/>
      <c r="K92" s="118"/>
      <c r="L92" s="118"/>
    </row>
    <row r="93" spans="1:12">
      <c r="A93" s="189" t="s">
        <v>700</v>
      </c>
      <c r="B93" s="162" t="s">
        <v>183</v>
      </c>
      <c r="C93" s="375" t="s">
        <v>303</v>
      </c>
      <c r="D93" s="321"/>
      <c r="E93" s="162" t="s">
        <v>158</v>
      </c>
      <c r="F93" s="162" t="s">
        <v>22</v>
      </c>
      <c r="G93" s="323">
        <v>40268</v>
      </c>
      <c r="H93" s="118"/>
      <c r="I93" s="118"/>
      <c r="J93" s="118"/>
      <c r="K93" s="118"/>
      <c r="L93" s="118"/>
    </row>
    <row r="94" spans="1:12">
      <c r="A94" s="189" t="s">
        <v>701</v>
      </c>
      <c r="B94" s="162" t="s">
        <v>570</v>
      </c>
      <c r="C94" s="375" t="s">
        <v>344</v>
      </c>
      <c r="D94" s="321"/>
      <c r="E94" s="162" t="s">
        <v>158</v>
      </c>
      <c r="F94" s="162" t="s">
        <v>33</v>
      </c>
      <c r="G94" s="323">
        <v>40276</v>
      </c>
      <c r="H94" s="118"/>
      <c r="I94" s="118"/>
      <c r="J94" s="118"/>
      <c r="K94" s="118"/>
      <c r="L94" s="118"/>
    </row>
    <row r="95" spans="1:12">
      <c r="A95" s="189" t="s">
        <v>702</v>
      </c>
      <c r="B95" s="162" t="s">
        <v>348</v>
      </c>
      <c r="C95" s="162" t="s">
        <v>184</v>
      </c>
      <c r="D95" s="321"/>
      <c r="E95" s="162" t="s">
        <v>158</v>
      </c>
      <c r="F95" s="162" t="s">
        <v>30</v>
      </c>
      <c r="G95" s="323">
        <v>40290</v>
      </c>
      <c r="H95" s="118"/>
      <c r="I95" s="118"/>
      <c r="J95" s="118"/>
      <c r="K95" s="118"/>
      <c r="L95" s="118"/>
    </row>
    <row r="96" spans="1:12">
      <c r="A96" s="189" t="s">
        <v>703</v>
      </c>
      <c r="B96" s="162" t="s">
        <v>185</v>
      </c>
      <c r="C96" s="162" t="s">
        <v>505</v>
      </c>
      <c r="D96" s="321"/>
      <c r="E96" s="162" t="s">
        <v>158</v>
      </c>
      <c r="F96" s="162" t="s">
        <v>29</v>
      </c>
      <c r="G96" s="323">
        <v>40326</v>
      </c>
      <c r="H96" s="118"/>
      <c r="I96" s="118"/>
      <c r="J96" s="118"/>
      <c r="K96" s="118"/>
      <c r="L96" s="118"/>
    </row>
    <row r="97" spans="1:12">
      <c r="A97" s="189" t="s">
        <v>704</v>
      </c>
      <c r="B97" s="162" t="s">
        <v>349</v>
      </c>
      <c r="C97" s="162" t="s">
        <v>187</v>
      </c>
      <c r="D97" s="321"/>
      <c r="E97" s="162" t="s">
        <v>158</v>
      </c>
      <c r="F97" s="162" t="s">
        <v>22</v>
      </c>
      <c r="G97" s="323">
        <v>40354</v>
      </c>
      <c r="H97" s="118"/>
      <c r="I97" s="118"/>
      <c r="J97" s="118"/>
      <c r="K97" s="118"/>
      <c r="L97" s="118"/>
    </row>
    <row r="98" spans="1:12">
      <c r="A98" s="189" t="s">
        <v>705</v>
      </c>
      <c r="B98" s="162" t="s">
        <v>537</v>
      </c>
      <c r="C98" s="162" t="s">
        <v>506</v>
      </c>
      <c r="D98" s="321"/>
      <c r="E98" s="162" t="s">
        <v>158</v>
      </c>
      <c r="F98" s="162" t="s">
        <v>23</v>
      </c>
      <c r="G98" s="323">
        <v>40360</v>
      </c>
      <c r="H98" s="118"/>
      <c r="I98" s="118"/>
      <c r="J98" s="118"/>
      <c r="K98" s="118"/>
      <c r="L98" s="118"/>
    </row>
    <row r="99" spans="1:12">
      <c r="A99" s="189" t="s">
        <v>706</v>
      </c>
      <c r="B99" s="162" t="s">
        <v>188</v>
      </c>
      <c r="C99" s="162" t="s">
        <v>189</v>
      </c>
      <c r="D99" s="321"/>
      <c r="E99" s="162" t="s">
        <v>158</v>
      </c>
      <c r="F99" s="162" t="s">
        <v>33</v>
      </c>
      <c r="G99" s="323">
        <v>40501</v>
      </c>
      <c r="H99" s="118"/>
      <c r="I99" s="118"/>
      <c r="J99" s="118"/>
      <c r="K99" s="118"/>
      <c r="L99" s="118"/>
    </row>
    <row r="100" spans="1:12">
      <c r="A100" s="189" t="s">
        <v>707</v>
      </c>
      <c r="B100" s="162" t="s">
        <v>190</v>
      </c>
      <c r="C100" s="470" t="s">
        <v>946</v>
      </c>
      <c r="D100" s="519"/>
      <c r="E100" s="162" t="s">
        <v>158</v>
      </c>
      <c r="F100" s="162" t="s">
        <v>27</v>
      </c>
      <c r="G100" s="323">
        <v>40401</v>
      </c>
      <c r="H100" s="118"/>
      <c r="I100" s="118"/>
      <c r="J100" s="118"/>
      <c r="K100" s="118"/>
      <c r="L100" s="118"/>
    </row>
    <row r="101" spans="1:12">
      <c r="A101" s="189" t="s">
        <v>708</v>
      </c>
      <c r="B101" s="162" t="s">
        <v>507</v>
      </c>
      <c r="C101" s="471" t="s">
        <v>508</v>
      </c>
      <c r="D101" s="519"/>
      <c r="E101" s="162" t="s">
        <v>158</v>
      </c>
      <c r="F101" s="162" t="s">
        <v>30</v>
      </c>
      <c r="G101" s="323">
        <v>40422</v>
      </c>
      <c r="H101" s="118"/>
      <c r="I101" s="118"/>
      <c r="J101" s="118"/>
      <c r="K101" s="118"/>
      <c r="L101" s="118"/>
    </row>
    <row r="102" spans="1:12">
      <c r="A102" s="189" t="s">
        <v>709</v>
      </c>
      <c r="B102" s="375" t="s">
        <v>191</v>
      </c>
      <c r="C102" s="375" t="s">
        <v>610</v>
      </c>
      <c r="D102" s="321"/>
      <c r="E102" s="162" t="s">
        <v>158</v>
      </c>
      <c r="F102" s="162" t="s">
        <v>23</v>
      </c>
      <c r="G102" s="323">
        <v>40478</v>
      </c>
      <c r="H102" s="118"/>
      <c r="I102" s="118"/>
      <c r="J102" s="118"/>
      <c r="K102" s="118"/>
      <c r="L102" s="118"/>
    </row>
    <row r="103" spans="1:12">
      <c r="A103" s="189" t="s">
        <v>710</v>
      </c>
      <c r="B103" s="162" t="s">
        <v>192</v>
      </c>
      <c r="C103" s="470" t="s">
        <v>193</v>
      </c>
      <c r="D103" s="519"/>
      <c r="E103" s="162" t="s">
        <v>158</v>
      </c>
      <c r="F103" s="162" t="s">
        <v>23</v>
      </c>
      <c r="G103" s="323">
        <v>40498</v>
      </c>
      <c r="H103" s="118"/>
      <c r="I103" s="118"/>
      <c r="J103" s="118"/>
      <c r="K103" s="118"/>
      <c r="L103" s="118"/>
    </row>
    <row r="104" spans="1:12">
      <c r="A104" s="189" t="s">
        <v>711</v>
      </c>
      <c r="B104" s="162" t="s">
        <v>194</v>
      </c>
      <c r="C104" s="470" t="s">
        <v>611</v>
      </c>
      <c r="D104" s="519"/>
      <c r="E104" s="162" t="s">
        <v>158</v>
      </c>
      <c r="F104" s="162" t="s">
        <v>34</v>
      </c>
      <c r="G104" s="323">
        <v>40598</v>
      </c>
      <c r="H104" s="118"/>
      <c r="I104" s="118"/>
      <c r="J104" s="329"/>
      <c r="K104" s="329"/>
      <c r="L104" s="118"/>
    </row>
    <row r="105" spans="1:12">
      <c r="A105" s="189" t="s">
        <v>712</v>
      </c>
      <c r="B105" s="162" t="s">
        <v>195</v>
      </c>
      <c r="C105" s="470" t="s">
        <v>196</v>
      </c>
      <c r="D105" s="519"/>
      <c r="E105" s="162" t="s">
        <v>158</v>
      </c>
      <c r="F105" s="162" t="s">
        <v>27</v>
      </c>
      <c r="G105" s="323">
        <v>40897</v>
      </c>
      <c r="H105" s="118"/>
      <c r="I105" s="118"/>
      <c r="J105" s="329"/>
      <c r="K105" s="329"/>
      <c r="L105" s="118"/>
    </row>
    <row r="106" spans="1:12">
      <c r="A106" s="189" t="s">
        <v>713</v>
      </c>
      <c r="B106" s="162" t="s">
        <v>571</v>
      </c>
      <c r="C106" s="162" t="s">
        <v>431</v>
      </c>
      <c r="D106" s="321"/>
      <c r="E106" s="162" t="s">
        <v>158</v>
      </c>
      <c r="F106" s="162" t="s">
        <v>35</v>
      </c>
      <c r="G106" s="323">
        <v>40878</v>
      </c>
      <c r="H106" s="118"/>
      <c r="I106" s="118"/>
      <c r="J106" s="329"/>
      <c r="K106" s="329"/>
      <c r="L106" s="118"/>
    </row>
    <row r="107" spans="1:12">
      <c r="A107" s="189" t="s">
        <v>714</v>
      </c>
      <c r="B107" s="162" t="s">
        <v>612</v>
      </c>
      <c r="C107" s="162" t="s">
        <v>613</v>
      </c>
      <c r="D107" s="321"/>
      <c r="E107" s="162" t="s">
        <v>36</v>
      </c>
      <c r="F107" s="162" t="s">
        <v>36</v>
      </c>
      <c r="G107" s="323">
        <v>40869</v>
      </c>
      <c r="H107" s="118"/>
      <c r="I107" s="118"/>
      <c r="J107" s="329"/>
      <c r="K107" s="329"/>
      <c r="L107" s="118"/>
    </row>
    <row r="108" spans="1:12">
      <c r="A108" s="189" t="s">
        <v>715</v>
      </c>
      <c r="B108" s="162" t="s">
        <v>432</v>
      </c>
      <c r="C108" s="162" t="s">
        <v>433</v>
      </c>
      <c r="D108" s="321"/>
      <c r="E108" s="162" t="s">
        <v>158</v>
      </c>
      <c r="F108" s="162" t="s">
        <v>28</v>
      </c>
      <c r="G108" s="323">
        <v>40855</v>
      </c>
      <c r="H108" s="118"/>
      <c r="I108" s="118"/>
      <c r="J108" s="329"/>
      <c r="K108" s="329"/>
      <c r="L108" s="118"/>
    </row>
    <row r="109" spans="1:12">
      <c r="A109" s="189" t="s">
        <v>716</v>
      </c>
      <c r="B109" s="162" t="s">
        <v>525</v>
      </c>
      <c r="C109" s="162" t="s">
        <v>526</v>
      </c>
      <c r="D109" s="321"/>
      <c r="E109" s="162" t="s">
        <v>158</v>
      </c>
      <c r="F109" s="162" t="s">
        <v>29</v>
      </c>
      <c r="G109" s="323">
        <v>40891</v>
      </c>
      <c r="H109" s="118"/>
      <c r="I109" s="118"/>
      <c r="J109" s="329"/>
      <c r="K109" s="329"/>
      <c r="L109" s="118"/>
    </row>
    <row r="110" spans="1:12">
      <c r="A110" s="189" t="s">
        <v>717</v>
      </c>
      <c r="B110" s="162" t="s">
        <v>197</v>
      </c>
      <c r="C110" s="470" t="s">
        <v>947</v>
      </c>
      <c r="D110" s="519"/>
      <c r="E110" s="162" t="s">
        <v>158</v>
      </c>
      <c r="F110" s="162" t="s">
        <v>30</v>
      </c>
      <c r="G110" s="323">
        <v>41024</v>
      </c>
      <c r="H110" s="118"/>
      <c r="I110" s="118"/>
      <c r="J110" s="329"/>
      <c r="K110" s="329"/>
      <c r="L110" s="118"/>
    </row>
    <row r="111" spans="1:12">
      <c r="A111" s="189" t="s">
        <v>718</v>
      </c>
      <c r="B111" s="162" t="s">
        <v>288</v>
      </c>
      <c r="C111" s="470" t="s">
        <v>509</v>
      </c>
      <c r="D111" s="519"/>
      <c r="E111" s="162" t="s">
        <v>158</v>
      </c>
      <c r="F111" s="162" t="s">
        <v>30</v>
      </c>
      <c r="G111" s="323">
        <v>41359</v>
      </c>
      <c r="H111" s="118"/>
      <c r="I111" s="118"/>
      <c r="J111" s="329"/>
      <c r="K111" s="329"/>
      <c r="L111" s="118"/>
    </row>
    <row r="112" spans="1:12">
      <c r="A112" s="189" t="s">
        <v>719</v>
      </c>
      <c r="B112" s="162" t="s">
        <v>510</v>
      </c>
      <c r="C112" s="162" t="s">
        <v>511</v>
      </c>
      <c r="D112" s="321"/>
      <c r="E112" s="162" t="s">
        <v>158</v>
      </c>
      <c r="F112" s="162" t="s">
        <v>30</v>
      </c>
      <c r="G112" s="323">
        <v>41453</v>
      </c>
      <c r="H112" s="118"/>
      <c r="I112" s="118"/>
      <c r="J112" s="329"/>
      <c r="K112" s="329"/>
      <c r="L112" s="118"/>
    </row>
    <row r="113" spans="1:12">
      <c r="A113" s="189" t="s">
        <v>720</v>
      </c>
      <c r="B113" s="162" t="s">
        <v>350</v>
      </c>
      <c r="C113" s="162" t="s">
        <v>572</v>
      </c>
      <c r="D113" s="321"/>
      <c r="E113" s="162" t="s">
        <v>158</v>
      </c>
      <c r="F113" s="162" t="s">
        <v>35</v>
      </c>
      <c r="G113" s="323">
        <v>41628</v>
      </c>
      <c r="H113" s="118"/>
      <c r="I113" s="118"/>
      <c r="J113" s="329"/>
      <c r="K113" s="329"/>
      <c r="L113" s="118"/>
    </row>
    <row r="114" spans="1:12">
      <c r="A114" s="189" t="s">
        <v>721</v>
      </c>
      <c r="B114" s="162" t="s">
        <v>297</v>
      </c>
      <c r="C114" s="162" t="s">
        <v>370</v>
      </c>
      <c r="D114" s="321"/>
      <c r="E114" s="162" t="s">
        <v>158</v>
      </c>
      <c r="F114" s="162" t="s">
        <v>23</v>
      </c>
      <c r="G114" s="323">
        <v>41724</v>
      </c>
      <c r="H114" s="118"/>
      <c r="I114" s="118"/>
      <c r="J114" s="329"/>
      <c r="K114" s="329"/>
      <c r="L114" s="118"/>
    </row>
    <row r="115" spans="1:12">
      <c r="A115" s="189" t="s">
        <v>722</v>
      </c>
      <c r="B115" s="162" t="s">
        <v>371</v>
      </c>
      <c r="C115" s="162" t="s">
        <v>614</v>
      </c>
      <c r="D115" s="321"/>
      <c r="E115" s="162" t="s">
        <v>36</v>
      </c>
      <c r="F115" s="162" t="s">
        <v>36</v>
      </c>
      <c r="G115" s="323">
        <v>41971</v>
      </c>
      <c r="H115" s="118"/>
      <c r="I115" s="118"/>
      <c r="J115" s="329"/>
      <c r="K115" s="329"/>
      <c r="L115" s="118"/>
    </row>
    <row r="116" spans="1:12">
      <c r="A116" s="189" t="s">
        <v>723</v>
      </c>
      <c r="B116" s="162" t="s">
        <v>512</v>
      </c>
      <c r="C116" s="470" t="s">
        <v>513</v>
      </c>
      <c r="D116" s="519"/>
      <c r="E116" s="162" t="s">
        <v>158</v>
      </c>
      <c r="F116" s="162" t="s">
        <v>30</v>
      </c>
      <c r="G116" s="323">
        <v>42144</v>
      </c>
      <c r="H116" s="118"/>
      <c r="I116" s="118"/>
      <c r="J116" s="329"/>
      <c r="K116" s="329"/>
      <c r="L116" s="118"/>
    </row>
    <row r="117" spans="1:12">
      <c r="A117" s="189" t="s">
        <v>724</v>
      </c>
      <c r="B117" s="162" t="s">
        <v>590</v>
      </c>
      <c r="C117" s="162" t="s">
        <v>352</v>
      </c>
      <c r="D117" s="321"/>
      <c r="E117" s="162" t="s">
        <v>158</v>
      </c>
      <c r="F117" s="162" t="s">
        <v>34</v>
      </c>
      <c r="G117" s="323">
        <v>42251</v>
      </c>
      <c r="H117" s="118"/>
      <c r="I117" s="118"/>
      <c r="J117" s="329"/>
      <c r="K117" s="329"/>
      <c r="L117" s="118"/>
    </row>
    <row r="118" spans="1:12">
      <c r="A118" s="189" t="s">
        <v>725</v>
      </c>
      <c r="B118" s="162" t="s">
        <v>591</v>
      </c>
      <c r="C118" s="162" t="s">
        <v>453</v>
      </c>
      <c r="D118" s="321"/>
      <c r="E118" s="162" t="s">
        <v>158</v>
      </c>
      <c r="F118" s="162" t="s">
        <v>34</v>
      </c>
      <c r="G118" s="323">
        <v>43266</v>
      </c>
      <c r="H118" s="118"/>
      <c r="I118" s="118"/>
      <c r="J118" s="329"/>
      <c r="K118" s="329"/>
      <c r="L118" s="118"/>
    </row>
    <row r="119" spans="1:12">
      <c r="A119" s="189" t="s">
        <v>726</v>
      </c>
      <c r="B119" s="162" t="s">
        <v>372</v>
      </c>
      <c r="C119" s="162" t="s">
        <v>353</v>
      </c>
      <c r="D119" s="321"/>
      <c r="E119" s="162" t="s">
        <v>36</v>
      </c>
      <c r="F119" s="162" t="s">
        <v>36</v>
      </c>
      <c r="G119" s="323">
        <v>42173</v>
      </c>
      <c r="H119" s="118"/>
      <c r="I119" s="118"/>
      <c r="J119" s="329"/>
      <c r="K119" s="329"/>
      <c r="L119" s="118"/>
    </row>
    <row r="120" spans="1:12">
      <c r="A120" s="189" t="s">
        <v>727</v>
      </c>
      <c r="B120" s="162" t="s">
        <v>948</v>
      </c>
      <c r="C120" s="470" t="s">
        <v>949</v>
      </c>
      <c r="D120" s="519"/>
      <c r="E120" s="162" t="s">
        <v>158</v>
      </c>
      <c r="F120" s="162" t="s">
        <v>23</v>
      </c>
      <c r="G120" s="323">
        <v>42307</v>
      </c>
      <c r="H120" s="118"/>
      <c r="I120" s="118"/>
      <c r="J120" s="329"/>
      <c r="K120" s="329"/>
      <c r="L120" s="118"/>
    </row>
    <row r="121" spans="1:12">
      <c r="A121" s="189" t="s">
        <v>728</v>
      </c>
      <c r="B121" s="162" t="s">
        <v>573</v>
      </c>
      <c r="C121" s="162" t="s">
        <v>574</v>
      </c>
      <c r="D121" s="321"/>
      <c r="E121" s="162" t="s">
        <v>158</v>
      </c>
      <c r="F121" s="162" t="s">
        <v>25</v>
      </c>
      <c r="G121" s="323">
        <v>42348</v>
      </c>
      <c r="H121" s="118"/>
      <c r="I121" s="118"/>
      <c r="J121" s="329"/>
      <c r="K121" s="329"/>
      <c r="L121" s="118"/>
    </row>
    <row r="122" spans="1:12">
      <c r="A122" s="189" t="s">
        <v>729</v>
      </c>
      <c r="B122" s="162" t="s">
        <v>373</v>
      </c>
      <c r="C122" s="470" t="s">
        <v>374</v>
      </c>
      <c r="D122" s="519"/>
      <c r="E122" s="162" t="s">
        <v>158</v>
      </c>
      <c r="F122" s="162" t="s">
        <v>29</v>
      </c>
      <c r="G122" s="323">
        <v>42356</v>
      </c>
      <c r="H122" s="118"/>
      <c r="I122" s="118"/>
      <c r="J122" s="329"/>
      <c r="K122" s="329"/>
      <c r="L122" s="118"/>
    </row>
    <row r="123" spans="1:12">
      <c r="A123" s="189" t="s">
        <v>730</v>
      </c>
      <c r="B123" s="162" t="s">
        <v>375</v>
      </c>
      <c r="C123" s="162" t="s">
        <v>376</v>
      </c>
      <c r="D123" s="321"/>
      <c r="E123" s="162" t="s">
        <v>158</v>
      </c>
      <c r="F123" s="162" t="s">
        <v>30</v>
      </c>
      <c r="G123" s="323">
        <v>42502</v>
      </c>
      <c r="H123" s="118"/>
      <c r="I123" s="118"/>
      <c r="J123" s="329"/>
      <c r="K123" s="329"/>
      <c r="L123" s="118"/>
    </row>
    <row r="124" spans="1:12">
      <c r="A124" s="189" t="s">
        <v>731</v>
      </c>
      <c r="B124" s="162" t="s">
        <v>377</v>
      </c>
      <c r="C124" s="162" t="s">
        <v>378</v>
      </c>
      <c r="D124" s="321"/>
      <c r="E124" s="162" t="s">
        <v>158</v>
      </c>
      <c r="F124" s="162" t="s">
        <v>20</v>
      </c>
      <c r="G124" s="323">
        <v>42348</v>
      </c>
      <c r="H124" s="118"/>
      <c r="I124" s="118"/>
      <c r="J124" s="329"/>
      <c r="K124" s="329"/>
      <c r="L124" s="118"/>
    </row>
    <row r="125" spans="1:12">
      <c r="A125" s="189" t="s">
        <v>732</v>
      </c>
      <c r="B125" s="162" t="s">
        <v>514</v>
      </c>
      <c r="C125" s="470" t="s">
        <v>515</v>
      </c>
      <c r="D125" s="519"/>
      <c r="E125" s="162" t="s">
        <v>158</v>
      </c>
      <c r="F125" s="162" t="s">
        <v>30</v>
      </c>
      <c r="G125" s="323">
        <v>42557</v>
      </c>
      <c r="H125" s="118"/>
      <c r="I125" s="118"/>
      <c r="J125" s="329"/>
      <c r="K125" s="329"/>
      <c r="L125" s="118"/>
    </row>
    <row r="126" spans="1:12">
      <c r="A126" s="189" t="s">
        <v>733</v>
      </c>
      <c r="B126" s="162" t="s">
        <v>379</v>
      </c>
      <c r="C126" s="162" t="s">
        <v>380</v>
      </c>
      <c r="D126" s="321"/>
      <c r="E126" s="162" t="s">
        <v>158</v>
      </c>
      <c r="F126" s="162" t="s">
        <v>30</v>
      </c>
      <c r="G126" s="323">
        <v>42551</v>
      </c>
      <c r="H126" s="118"/>
      <c r="I126" s="118"/>
      <c r="J126" s="329"/>
      <c r="K126" s="329"/>
      <c r="L126" s="118"/>
    </row>
    <row r="127" spans="1:12">
      <c r="A127" s="189" t="s">
        <v>734</v>
      </c>
      <c r="B127" s="162" t="s">
        <v>381</v>
      </c>
      <c r="C127" s="162" t="s">
        <v>382</v>
      </c>
      <c r="D127" s="321"/>
      <c r="E127" s="162" t="s">
        <v>158</v>
      </c>
      <c r="F127" s="162" t="s">
        <v>30</v>
      </c>
      <c r="G127" s="323">
        <v>42824</v>
      </c>
      <c r="H127" s="118"/>
      <c r="I127" s="118"/>
      <c r="J127" s="329"/>
      <c r="K127" s="329"/>
      <c r="L127" s="118"/>
    </row>
    <row r="128" spans="1:12">
      <c r="A128" s="189" t="s">
        <v>735</v>
      </c>
      <c r="B128" s="162" t="s">
        <v>383</v>
      </c>
      <c r="C128" s="162" t="s">
        <v>384</v>
      </c>
      <c r="D128" s="321"/>
      <c r="E128" s="162" t="s">
        <v>158</v>
      </c>
      <c r="F128" s="162" t="s">
        <v>26</v>
      </c>
      <c r="G128" s="323">
        <v>42815</v>
      </c>
      <c r="H128" s="118"/>
      <c r="I128" s="118"/>
      <c r="J128" s="329"/>
      <c r="K128" s="329"/>
      <c r="L128" s="118"/>
    </row>
    <row r="129" spans="1:12">
      <c r="A129" s="189" t="s">
        <v>736</v>
      </c>
      <c r="B129" s="162" t="s">
        <v>385</v>
      </c>
      <c r="C129" s="470" t="s">
        <v>386</v>
      </c>
      <c r="D129" s="519"/>
      <c r="E129" s="162" t="s">
        <v>186</v>
      </c>
      <c r="F129" s="162" t="s">
        <v>186</v>
      </c>
      <c r="G129" s="323">
        <v>42717</v>
      </c>
      <c r="H129" s="118"/>
      <c r="I129" s="118"/>
      <c r="J129" s="329"/>
      <c r="K129" s="329"/>
      <c r="L129" s="118"/>
    </row>
    <row r="130" spans="1:12">
      <c r="A130" s="189" t="s">
        <v>737</v>
      </c>
      <c r="B130" s="162" t="s">
        <v>413</v>
      </c>
      <c r="C130" s="162" t="s">
        <v>414</v>
      </c>
      <c r="D130" s="321"/>
      <c r="E130" s="162" t="s">
        <v>36</v>
      </c>
      <c r="F130" s="162" t="s">
        <v>36</v>
      </c>
      <c r="G130" s="323">
        <v>42920</v>
      </c>
      <c r="H130" s="118"/>
      <c r="I130" s="118"/>
      <c r="J130" s="329"/>
      <c r="K130" s="329"/>
      <c r="L130" s="118"/>
    </row>
    <row r="131" spans="1:12">
      <c r="A131" s="189" t="s">
        <v>738</v>
      </c>
      <c r="B131" s="162" t="s">
        <v>415</v>
      </c>
      <c r="C131" s="162" t="s">
        <v>416</v>
      </c>
      <c r="D131" s="321"/>
      <c r="E131" s="162" t="s">
        <v>158</v>
      </c>
      <c r="F131" s="162" t="s">
        <v>22</v>
      </c>
      <c r="G131" s="323">
        <v>42832</v>
      </c>
      <c r="H131" s="118"/>
      <c r="I131" s="118"/>
      <c r="J131" s="329"/>
      <c r="K131" s="329"/>
      <c r="L131" s="118"/>
    </row>
    <row r="132" spans="1:12">
      <c r="A132" s="189" t="s">
        <v>739</v>
      </c>
      <c r="B132" s="162" t="s">
        <v>417</v>
      </c>
      <c r="C132" s="162" t="s">
        <v>418</v>
      </c>
      <c r="D132" s="321"/>
      <c r="E132" s="162" t="s">
        <v>36</v>
      </c>
      <c r="F132" s="162" t="s">
        <v>36</v>
      </c>
      <c r="G132" s="323">
        <v>42858</v>
      </c>
      <c r="H132" s="118"/>
      <c r="I132" s="118"/>
      <c r="J132" s="329"/>
      <c r="K132" s="329"/>
      <c r="L132" s="118"/>
    </row>
    <row r="133" spans="1:12">
      <c r="A133" s="189" t="s">
        <v>740</v>
      </c>
      <c r="B133" s="162" t="s">
        <v>434</v>
      </c>
      <c r="C133" s="470" t="s">
        <v>419</v>
      </c>
      <c r="D133" s="321"/>
      <c r="E133" s="162" t="s">
        <v>158</v>
      </c>
      <c r="F133" s="162" t="s">
        <v>28</v>
      </c>
      <c r="G133" s="323">
        <v>43049</v>
      </c>
      <c r="H133" s="118"/>
      <c r="I133" s="118"/>
      <c r="J133" s="329"/>
      <c r="K133" s="329"/>
      <c r="L133" s="118"/>
    </row>
    <row r="134" spans="1:12">
      <c r="A134" s="189" t="s">
        <v>741</v>
      </c>
      <c r="B134" s="162" t="s">
        <v>420</v>
      </c>
      <c r="C134" s="470" t="s">
        <v>421</v>
      </c>
      <c r="D134" s="519"/>
      <c r="E134" s="162" t="s">
        <v>158</v>
      </c>
      <c r="F134" s="162" t="s">
        <v>25</v>
      </c>
      <c r="G134" s="323">
        <v>43070</v>
      </c>
      <c r="H134" s="118"/>
      <c r="I134" s="118"/>
      <c r="J134" s="329"/>
      <c r="K134" s="329"/>
      <c r="L134" s="118"/>
    </row>
    <row r="135" spans="1:12">
      <c r="A135" s="189" t="s">
        <v>742</v>
      </c>
      <c r="B135" s="162" t="s">
        <v>435</v>
      </c>
      <c r="C135" s="162" t="s">
        <v>436</v>
      </c>
      <c r="D135" s="321"/>
      <c r="E135" s="162" t="s">
        <v>158</v>
      </c>
      <c r="F135" s="162" t="s">
        <v>33</v>
      </c>
      <c r="G135" s="323">
        <v>43343</v>
      </c>
      <c r="H135" s="118"/>
      <c r="I135" s="118"/>
      <c r="J135" s="329"/>
      <c r="K135" s="329"/>
      <c r="L135" s="118"/>
    </row>
    <row r="136" spans="1:12">
      <c r="A136" s="189" t="s">
        <v>743</v>
      </c>
      <c r="B136" s="162" t="s">
        <v>437</v>
      </c>
      <c r="C136" s="470" t="s">
        <v>516</v>
      </c>
      <c r="D136" s="321"/>
      <c r="E136" s="162" t="s">
        <v>158</v>
      </c>
      <c r="F136" s="162" t="s">
        <v>27</v>
      </c>
      <c r="G136" s="323">
        <v>43413</v>
      </c>
      <c r="H136" s="118"/>
      <c r="I136" s="118"/>
      <c r="J136" s="329"/>
      <c r="K136" s="329"/>
      <c r="L136" s="118"/>
    </row>
    <row r="137" spans="1:12">
      <c r="A137" s="189" t="s">
        <v>744</v>
      </c>
      <c r="B137" s="162" t="s">
        <v>615</v>
      </c>
      <c r="C137" s="162" t="s">
        <v>438</v>
      </c>
      <c r="D137" s="321"/>
      <c r="E137" s="162" t="s">
        <v>186</v>
      </c>
      <c r="F137" s="162" t="s">
        <v>186</v>
      </c>
      <c r="G137" s="323">
        <v>43419</v>
      </c>
      <c r="H137" s="118"/>
      <c r="I137" s="118"/>
      <c r="J137" s="329"/>
      <c r="K137" s="329"/>
      <c r="L137" s="118"/>
    </row>
    <row r="138" spans="1:12">
      <c r="A138" s="189" t="s">
        <v>745</v>
      </c>
      <c r="B138" s="162" t="s">
        <v>439</v>
      </c>
      <c r="C138" s="162" t="s">
        <v>440</v>
      </c>
      <c r="D138" s="321"/>
      <c r="E138" s="162" t="s">
        <v>158</v>
      </c>
      <c r="F138" s="162" t="s">
        <v>29</v>
      </c>
      <c r="G138" s="323">
        <v>43432</v>
      </c>
      <c r="H138" s="118"/>
      <c r="I138" s="118"/>
      <c r="J138" s="329"/>
      <c r="K138" s="329"/>
      <c r="L138" s="118"/>
    </row>
    <row r="139" spans="1:12">
      <c r="A139" s="189" t="s">
        <v>746</v>
      </c>
      <c r="B139" s="162" t="s">
        <v>517</v>
      </c>
      <c r="C139" s="162" t="s">
        <v>518</v>
      </c>
      <c r="D139" s="321"/>
      <c r="E139" s="162" t="s">
        <v>158</v>
      </c>
      <c r="F139" s="162" t="s">
        <v>24</v>
      </c>
      <c r="G139" s="323">
        <v>43665</v>
      </c>
      <c r="H139" s="118"/>
      <c r="I139" s="118"/>
      <c r="J139" s="329"/>
      <c r="K139" s="329"/>
      <c r="L139" s="118"/>
    </row>
    <row r="140" spans="1:12">
      <c r="A140" s="189" t="s">
        <v>747</v>
      </c>
      <c r="B140" s="162" t="s">
        <v>616</v>
      </c>
      <c r="C140" s="162" t="s">
        <v>519</v>
      </c>
      <c r="D140" s="321"/>
      <c r="E140" s="162" t="s">
        <v>158</v>
      </c>
      <c r="F140" s="162" t="s">
        <v>26</v>
      </c>
      <c r="G140" s="323">
        <v>43635</v>
      </c>
      <c r="H140" s="118"/>
      <c r="I140" s="118"/>
      <c r="J140" s="329"/>
      <c r="K140" s="329"/>
      <c r="L140" s="118"/>
    </row>
    <row r="141" spans="1:12">
      <c r="A141" s="189" t="s">
        <v>748</v>
      </c>
      <c r="B141" s="162" t="s">
        <v>520</v>
      </c>
      <c r="C141" s="162" t="s">
        <v>521</v>
      </c>
      <c r="D141" s="321"/>
      <c r="E141" s="162" t="s">
        <v>186</v>
      </c>
      <c r="F141" s="162" t="s">
        <v>186</v>
      </c>
      <c r="G141" s="323">
        <v>43655</v>
      </c>
      <c r="H141" s="118"/>
      <c r="I141" s="118"/>
      <c r="J141" s="329"/>
      <c r="K141" s="329"/>
      <c r="L141" s="118"/>
    </row>
    <row r="142" spans="1:12">
      <c r="A142" s="189" t="s">
        <v>749</v>
      </c>
      <c r="B142" s="162" t="s">
        <v>538</v>
      </c>
      <c r="C142" s="162" t="s">
        <v>539</v>
      </c>
      <c r="D142" s="321"/>
      <c r="E142" s="162" t="s">
        <v>158</v>
      </c>
      <c r="F142" s="162" t="s">
        <v>24</v>
      </c>
      <c r="G142" s="323">
        <v>43810</v>
      </c>
      <c r="H142" s="118"/>
      <c r="I142" s="118"/>
      <c r="J142" s="329"/>
      <c r="K142" s="329"/>
      <c r="L142" s="118"/>
    </row>
    <row r="143" spans="1:12">
      <c r="A143" s="189" t="s">
        <v>750</v>
      </c>
      <c r="B143" s="162" t="s">
        <v>538</v>
      </c>
      <c r="C143" s="162" t="s">
        <v>540</v>
      </c>
      <c r="D143" s="321"/>
      <c r="E143" s="162" t="s">
        <v>158</v>
      </c>
      <c r="F143" s="162" t="s">
        <v>24</v>
      </c>
      <c r="G143" s="323">
        <v>43810</v>
      </c>
      <c r="H143" s="118"/>
      <c r="I143" s="118"/>
      <c r="J143" s="329"/>
      <c r="K143" s="329"/>
      <c r="L143" s="118"/>
    </row>
    <row r="144" spans="1:12">
      <c r="A144" s="189" t="s">
        <v>751</v>
      </c>
      <c r="B144" s="162" t="s">
        <v>538</v>
      </c>
      <c r="C144" s="162" t="s">
        <v>541</v>
      </c>
      <c r="D144" s="321"/>
      <c r="E144" s="162" t="s">
        <v>158</v>
      </c>
      <c r="F144" s="162" t="s">
        <v>24</v>
      </c>
      <c r="G144" s="323">
        <v>43810</v>
      </c>
      <c r="H144" s="118"/>
      <c r="I144" s="118"/>
      <c r="J144" s="329"/>
      <c r="K144" s="329"/>
      <c r="L144" s="118"/>
    </row>
    <row r="145" spans="1:12">
      <c r="A145" s="189" t="s">
        <v>752</v>
      </c>
      <c r="B145" s="162" t="s">
        <v>575</v>
      </c>
      <c r="C145" s="470" t="s">
        <v>576</v>
      </c>
      <c r="D145" s="519"/>
      <c r="E145" s="162" t="s">
        <v>158</v>
      </c>
      <c r="F145" s="162" t="s">
        <v>29</v>
      </c>
      <c r="G145" s="323">
        <v>44140</v>
      </c>
      <c r="H145" s="118"/>
      <c r="I145" s="118"/>
      <c r="J145" s="329"/>
      <c r="K145" s="329"/>
      <c r="L145" s="118"/>
    </row>
    <row r="146" spans="1:12">
      <c r="A146" s="189" t="s">
        <v>753</v>
      </c>
      <c r="B146" s="162" t="s">
        <v>577</v>
      </c>
      <c r="C146" s="162" t="s">
        <v>578</v>
      </c>
      <c r="D146" s="321"/>
      <c r="E146" s="162" t="s">
        <v>186</v>
      </c>
      <c r="F146" s="162" t="s">
        <v>186</v>
      </c>
      <c r="G146" s="323">
        <v>44110</v>
      </c>
      <c r="H146" s="118"/>
      <c r="I146" s="118"/>
      <c r="J146" s="329"/>
      <c r="K146" s="329"/>
      <c r="L146" s="118"/>
    </row>
    <row r="147" spans="1:12">
      <c r="A147" s="189" t="s">
        <v>754</v>
      </c>
      <c r="B147" s="162" t="s">
        <v>579</v>
      </c>
      <c r="C147" s="162" t="s">
        <v>670</v>
      </c>
      <c r="D147" s="321"/>
      <c r="E147" s="162" t="s">
        <v>158</v>
      </c>
      <c r="F147" s="162" t="s">
        <v>30</v>
      </c>
      <c r="G147" s="323">
        <v>44176</v>
      </c>
      <c r="H147" s="118"/>
      <c r="I147" s="118"/>
      <c r="J147" s="329"/>
      <c r="K147" s="329"/>
      <c r="L147" s="118"/>
    </row>
    <row r="148" spans="1:12">
      <c r="A148" s="189" t="s">
        <v>755</v>
      </c>
      <c r="B148" s="162" t="s">
        <v>580</v>
      </c>
      <c r="C148" s="162" t="s">
        <v>581</v>
      </c>
      <c r="D148" s="321"/>
      <c r="E148" s="162" t="s">
        <v>158</v>
      </c>
      <c r="F148" s="162" t="s">
        <v>32</v>
      </c>
      <c r="G148" s="323">
        <v>44159</v>
      </c>
      <c r="H148" s="118"/>
      <c r="I148" s="118"/>
      <c r="J148" s="329"/>
      <c r="K148" s="329"/>
      <c r="L148" s="118"/>
    </row>
    <row r="149" spans="1:12">
      <c r="A149" s="189" t="s">
        <v>756</v>
      </c>
      <c r="B149" s="162" t="s">
        <v>592</v>
      </c>
      <c r="C149" s="470" t="s">
        <v>593</v>
      </c>
      <c r="D149" s="519"/>
      <c r="E149" s="162" t="s">
        <v>158</v>
      </c>
      <c r="F149" s="162" t="s">
        <v>23</v>
      </c>
      <c r="G149" s="323">
        <v>44334</v>
      </c>
      <c r="H149" s="118"/>
      <c r="I149" s="118"/>
      <c r="J149" s="329"/>
      <c r="K149" s="329"/>
      <c r="L149" s="118"/>
    </row>
    <row r="150" spans="1:12">
      <c r="A150" s="189" t="s">
        <v>757</v>
      </c>
      <c r="B150" s="162" t="s">
        <v>594</v>
      </c>
      <c r="C150" s="162" t="s">
        <v>595</v>
      </c>
      <c r="D150" s="321"/>
      <c r="E150" s="162" t="s">
        <v>158</v>
      </c>
      <c r="F150" s="162" t="s">
        <v>26</v>
      </c>
      <c r="G150" s="323">
        <v>44544</v>
      </c>
      <c r="H150" s="118"/>
      <c r="I150" s="118"/>
      <c r="J150" s="329"/>
      <c r="K150" s="329"/>
      <c r="L150" s="118"/>
    </row>
    <row r="151" spans="1:12">
      <c r="A151" s="189" t="s">
        <v>950</v>
      </c>
      <c r="B151" s="162" t="s">
        <v>951</v>
      </c>
      <c r="C151" s="162" t="s">
        <v>952</v>
      </c>
      <c r="D151" s="321"/>
      <c r="E151" s="162" t="s">
        <v>158</v>
      </c>
      <c r="F151" s="162" t="s">
        <v>30</v>
      </c>
      <c r="G151" s="323">
        <v>45758</v>
      </c>
      <c r="H151" s="118"/>
      <c r="I151" s="118"/>
      <c r="J151" s="329"/>
      <c r="K151" s="329"/>
      <c r="L151" s="118"/>
    </row>
    <row r="152" spans="1:12">
      <c r="A152" s="189" t="s">
        <v>758</v>
      </c>
      <c r="B152" s="162" t="s">
        <v>953</v>
      </c>
      <c r="C152" s="162" t="s">
        <v>617</v>
      </c>
      <c r="D152" s="321"/>
      <c r="E152" s="162" t="s">
        <v>158</v>
      </c>
      <c r="F152" s="162" t="s">
        <v>30</v>
      </c>
      <c r="G152" s="323">
        <v>44796</v>
      </c>
      <c r="H152" s="118"/>
      <c r="I152" s="118"/>
      <c r="J152" s="329"/>
      <c r="K152" s="329"/>
      <c r="L152" s="118"/>
    </row>
    <row r="153" spans="1:12">
      <c r="A153" s="189" t="s">
        <v>759</v>
      </c>
      <c r="B153" s="162" t="s">
        <v>671</v>
      </c>
      <c r="C153" s="162" t="s">
        <v>672</v>
      </c>
      <c r="D153" s="321"/>
      <c r="E153" s="162" t="s">
        <v>158</v>
      </c>
      <c r="F153" s="162" t="s">
        <v>30</v>
      </c>
      <c r="G153" s="323">
        <v>45366</v>
      </c>
      <c r="H153" s="118"/>
      <c r="I153" s="118"/>
      <c r="J153" s="329"/>
      <c r="K153" s="329"/>
      <c r="L153" s="118"/>
    </row>
    <row r="154" spans="1:12">
      <c r="A154" s="189" t="s">
        <v>760</v>
      </c>
      <c r="B154" s="162" t="s">
        <v>673</v>
      </c>
      <c r="C154" s="162" t="s">
        <v>674</v>
      </c>
      <c r="D154" s="321"/>
      <c r="E154" s="162" t="s">
        <v>158</v>
      </c>
      <c r="F154" s="162" t="s">
        <v>33</v>
      </c>
      <c r="G154" s="323">
        <v>45211</v>
      </c>
      <c r="H154" s="118"/>
      <c r="I154" s="118"/>
      <c r="J154" s="329"/>
      <c r="K154" s="329"/>
      <c r="L154" s="118"/>
    </row>
    <row r="155" spans="1:12">
      <c r="A155" s="189" t="s">
        <v>198</v>
      </c>
      <c r="B155" s="318" t="s">
        <v>223</v>
      </c>
      <c r="C155" s="318" t="s">
        <v>223</v>
      </c>
      <c r="D155" s="318" t="s">
        <v>223</v>
      </c>
      <c r="E155" s="318" t="s">
        <v>223</v>
      </c>
      <c r="F155" s="318" t="s">
        <v>223</v>
      </c>
      <c r="G155" s="323" t="s">
        <v>223</v>
      </c>
      <c r="H155" s="118"/>
      <c r="I155" s="118"/>
      <c r="J155" s="329"/>
      <c r="K155" s="329"/>
      <c r="L155" s="118"/>
    </row>
    <row r="156" spans="1:12">
      <c r="A156" s="68"/>
      <c r="D156" s="68"/>
      <c r="E156" s="68"/>
      <c r="F156" s="118"/>
      <c r="G156" s="330"/>
      <c r="H156" s="118"/>
      <c r="I156" s="118"/>
      <c r="J156" s="329"/>
      <c r="K156" s="329"/>
      <c r="L156" s="118"/>
    </row>
    <row r="157" spans="1:12">
      <c r="A157" s="68"/>
      <c r="D157" s="68"/>
      <c r="E157" s="68"/>
      <c r="F157" s="118"/>
      <c r="G157" s="330"/>
      <c r="H157" s="118"/>
      <c r="I157" s="118"/>
      <c r="J157" s="329"/>
      <c r="K157" s="329"/>
      <c r="L157" s="118"/>
    </row>
    <row r="158" spans="1:12">
      <c r="A158" s="68"/>
      <c r="D158" s="68"/>
      <c r="E158" s="68"/>
      <c r="F158" s="118"/>
      <c r="G158" s="330"/>
      <c r="H158" s="118"/>
      <c r="I158" s="118"/>
      <c r="J158" s="329"/>
      <c r="K158" s="329"/>
      <c r="L158" s="118"/>
    </row>
    <row r="159" spans="1:12">
      <c r="A159" s="68"/>
      <c r="D159" s="68"/>
      <c r="E159" s="68"/>
      <c r="F159" s="118"/>
      <c r="G159" s="330"/>
      <c r="H159" s="118"/>
      <c r="I159" s="118"/>
      <c r="J159" s="329"/>
      <c r="K159" s="329"/>
      <c r="L159" s="118"/>
    </row>
    <row r="160" spans="1:12">
      <c r="A160" s="68"/>
      <c r="D160" s="68"/>
      <c r="E160" s="68"/>
      <c r="F160" s="118"/>
      <c r="G160" s="330"/>
      <c r="H160" s="118"/>
      <c r="I160" s="118"/>
      <c r="J160" s="329"/>
      <c r="K160" s="329"/>
      <c r="L160" s="118"/>
    </row>
    <row r="161" spans="1:12">
      <c r="A161" s="68"/>
      <c r="D161" s="68"/>
      <c r="E161" s="68"/>
      <c r="F161" s="118"/>
      <c r="G161" s="330"/>
      <c r="H161" s="118"/>
      <c r="I161" s="118"/>
      <c r="J161" s="329"/>
      <c r="K161" s="329"/>
      <c r="L161" s="118"/>
    </row>
    <row r="162" spans="1:12">
      <c r="A162" s="68"/>
      <c r="D162" s="68"/>
      <c r="E162" s="68"/>
      <c r="F162" s="118"/>
      <c r="G162" s="330"/>
      <c r="H162" s="118"/>
      <c r="I162" s="118"/>
      <c r="J162" s="329"/>
      <c r="K162" s="329"/>
      <c r="L162" s="118"/>
    </row>
    <row r="163" spans="1:12">
      <c r="A163" s="68"/>
      <c r="D163" s="68"/>
      <c r="E163" s="68"/>
      <c r="F163" s="118"/>
      <c r="G163" s="330"/>
      <c r="H163" s="118"/>
      <c r="I163" s="118"/>
      <c r="J163" s="329"/>
      <c r="K163" s="329"/>
      <c r="L163" s="118"/>
    </row>
    <row r="164" spans="1:12">
      <c r="A164" s="68"/>
      <c r="D164" s="68"/>
      <c r="E164" s="68"/>
      <c r="F164" s="118"/>
      <c r="G164" s="330"/>
      <c r="H164" s="118"/>
      <c r="I164" s="118"/>
      <c r="J164" s="329"/>
      <c r="K164" s="329"/>
      <c r="L164" s="118"/>
    </row>
    <row r="165" spans="1:12">
      <c r="A165" s="68"/>
      <c r="D165" s="68"/>
      <c r="E165" s="68"/>
      <c r="F165" s="118"/>
      <c r="G165" s="330"/>
      <c r="H165" s="118"/>
      <c r="I165" s="118"/>
      <c r="J165" s="329"/>
      <c r="K165" s="329"/>
      <c r="L165" s="118"/>
    </row>
    <row r="166" spans="1:12">
      <c r="A166" s="68"/>
      <c r="D166" s="68"/>
      <c r="E166" s="68"/>
      <c r="F166" s="118"/>
      <c r="G166" s="330"/>
      <c r="H166" s="118"/>
      <c r="I166" s="118"/>
      <c r="J166" s="329"/>
      <c r="K166" s="329"/>
      <c r="L166" s="118"/>
    </row>
    <row r="167" spans="1:12">
      <c r="A167" s="68"/>
      <c r="D167" s="68"/>
      <c r="E167" s="68"/>
      <c r="F167" s="118"/>
      <c r="G167" s="330"/>
      <c r="H167" s="118"/>
      <c r="I167" s="118"/>
      <c r="J167" s="329"/>
      <c r="K167" s="329"/>
      <c r="L167" s="118"/>
    </row>
    <row r="168" spans="1:12">
      <c r="A168" s="68"/>
      <c r="D168" s="68"/>
      <c r="E168" s="68"/>
      <c r="F168" s="118"/>
      <c r="G168" s="330"/>
      <c r="H168" s="118"/>
      <c r="I168" s="118"/>
      <c r="J168" s="329"/>
      <c r="K168" s="329"/>
      <c r="L168" s="118"/>
    </row>
    <row r="169" spans="1:12">
      <c r="A169" s="68"/>
      <c r="D169" s="68"/>
      <c r="E169" s="68"/>
      <c r="F169" s="118"/>
      <c r="G169" s="330"/>
      <c r="H169" s="118"/>
      <c r="I169" s="118"/>
      <c r="J169" s="329"/>
      <c r="K169" s="329"/>
      <c r="L169" s="118"/>
    </row>
    <row r="170" spans="1:12">
      <c r="A170" s="68"/>
      <c r="D170" s="68"/>
      <c r="E170" s="68"/>
      <c r="F170" s="118"/>
      <c r="G170" s="330"/>
      <c r="H170" s="118"/>
      <c r="I170" s="118"/>
      <c r="J170" s="329"/>
      <c r="K170" s="329"/>
      <c r="L170" s="118"/>
    </row>
    <row r="171" spans="1:12">
      <c r="A171" s="68"/>
      <c r="D171" s="68"/>
      <c r="E171" s="68"/>
      <c r="F171" s="118"/>
      <c r="G171" s="330"/>
      <c r="H171" s="118"/>
      <c r="I171" s="118"/>
      <c r="J171" s="329"/>
      <c r="K171" s="329"/>
      <c r="L171" s="118"/>
    </row>
    <row r="172" spans="1:12">
      <c r="A172" s="68"/>
      <c r="D172" s="68"/>
      <c r="E172" s="68"/>
      <c r="F172" s="118"/>
      <c r="G172" s="330"/>
      <c r="H172" s="118"/>
      <c r="I172" s="118"/>
      <c r="J172" s="329"/>
      <c r="K172" s="329"/>
      <c r="L172" s="118"/>
    </row>
    <row r="173" spans="1:12">
      <c r="A173" s="68"/>
      <c r="D173" s="68"/>
      <c r="E173" s="68"/>
      <c r="F173" s="118"/>
      <c r="G173" s="330"/>
      <c r="H173" s="118"/>
      <c r="I173" s="118"/>
      <c r="J173" s="329"/>
      <c r="K173" s="329"/>
      <c r="L173" s="118"/>
    </row>
    <row r="174" spans="1:12">
      <c r="A174" s="68"/>
      <c r="D174" s="68"/>
      <c r="E174" s="68"/>
      <c r="F174" s="118"/>
      <c r="G174" s="330"/>
      <c r="H174" s="118"/>
      <c r="I174" s="118"/>
      <c r="J174" s="329"/>
      <c r="K174" s="329"/>
      <c r="L174" s="118"/>
    </row>
    <row r="175" spans="1:12">
      <c r="A175" s="68"/>
      <c r="D175" s="68"/>
      <c r="E175" s="68"/>
      <c r="F175" s="118"/>
      <c r="G175" s="330"/>
      <c r="H175" s="118"/>
      <c r="I175" s="118"/>
      <c r="J175" s="329"/>
      <c r="K175" s="329"/>
      <c r="L175" s="118"/>
    </row>
    <row r="176" spans="1:12">
      <c r="A176" s="68"/>
      <c r="D176" s="68"/>
      <c r="E176" s="68"/>
      <c r="F176" s="118"/>
      <c r="G176" s="330"/>
      <c r="H176" s="118"/>
      <c r="I176" s="118"/>
      <c r="J176" s="329"/>
      <c r="K176" s="329"/>
      <c r="L176" s="118"/>
    </row>
    <row r="177" spans="1:12">
      <c r="A177" s="68"/>
      <c r="D177" s="68"/>
      <c r="E177" s="68"/>
      <c r="F177" s="118"/>
      <c r="G177" s="330"/>
      <c r="H177" s="118"/>
      <c r="I177" s="118"/>
      <c r="J177" s="329"/>
      <c r="K177" s="329"/>
      <c r="L177" s="118"/>
    </row>
    <row r="178" spans="1:12">
      <c r="A178" s="68"/>
      <c r="D178" s="68"/>
      <c r="E178" s="68"/>
      <c r="F178" s="118"/>
      <c r="G178" s="330"/>
      <c r="H178" s="118"/>
      <c r="I178" s="118"/>
      <c r="J178" s="329"/>
      <c r="K178" s="329"/>
      <c r="L178" s="118"/>
    </row>
    <row r="179" spans="1:12">
      <c r="A179" s="68"/>
      <c r="D179" s="68"/>
      <c r="E179" s="68"/>
      <c r="F179" s="118"/>
      <c r="G179" s="330"/>
      <c r="H179" s="118"/>
      <c r="I179" s="118"/>
      <c r="J179" s="329"/>
      <c r="K179" s="329"/>
      <c r="L179" s="118"/>
    </row>
    <row r="180" spans="1:12">
      <c r="A180" s="68"/>
      <c r="D180" s="68"/>
      <c r="E180" s="68"/>
      <c r="F180" s="118"/>
      <c r="G180" s="330"/>
      <c r="H180" s="118"/>
      <c r="I180" s="118"/>
      <c r="J180" s="329"/>
      <c r="K180" s="329"/>
      <c r="L180" s="118"/>
    </row>
    <row r="181" spans="1:12">
      <c r="A181" s="68"/>
      <c r="D181" s="68"/>
      <c r="E181" s="68"/>
      <c r="F181" s="118"/>
      <c r="G181" s="330"/>
      <c r="H181" s="118"/>
      <c r="I181" s="118"/>
      <c r="J181" s="329"/>
      <c r="K181" s="329"/>
      <c r="L181" s="118"/>
    </row>
    <row r="182" spans="1:12">
      <c r="A182" s="68"/>
      <c r="D182" s="68"/>
      <c r="E182" s="68"/>
      <c r="F182" s="118"/>
      <c r="G182" s="330"/>
      <c r="H182" s="118"/>
      <c r="I182" s="118"/>
      <c r="J182" s="329"/>
      <c r="K182" s="329"/>
      <c r="L182" s="118"/>
    </row>
    <row r="183" spans="1:12">
      <c r="A183" s="68"/>
      <c r="D183" s="68"/>
      <c r="E183" s="68"/>
      <c r="F183" s="118"/>
      <c r="G183" s="330"/>
      <c r="H183" s="118"/>
      <c r="I183" s="118"/>
      <c r="J183" s="329"/>
      <c r="K183" s="329"/>
      <c r="L183" s="118"/>
    </row>
    <row r="184" spans="1:12">
      <c r="A184" s="68"/>
      <c r="D184" s="68"/>
      <c r="E184" s="68"/>
      <c r="F184" s="118"/>
      <c r="G184" s="330"/>
      <c r="H184" s="118"/>
      <c r="I184" s="118"/>
      <c r="J184" s="329"/>
      <c r="K184" s="329"/>
      <c r="L184" s="118"/>
    </row>
    <row r="185" spans="1:12">
      <c r="A185" s="68"/>
      <c r="D185" s="68"/>
      <c r="E185" s="68"/>
      <c r="F185" s="118"/>
      <c r="G185" s="330"/>
      <c r="H185" s="118"/>
      <c r="I185" s="118"/>
      <c r="J185" s="329"/>
      <c r="K185" s="329"/>
      <c r="L185" s="118"/>
    </row>
    <row r="186" spans="1:12">
      <c r="A186" s="68"/>
      <c r="D186" s="68"/>
      <c r="E186" s="68"/>
      <c r="F186" s="118"/>
      <c r="G186" s="330"/>
      <c r="H186" s="118"/>
      <c r="I186" s="118"/>
      <c r="J186" s="329"/>
      <c r="K186" s="329"/>
      <c r="L186" s="118"/>
    </row>
    <row r="187" spans="1:12">
      <c r="A187" s="68"/>
      <c r="D187" s="68"/>
      <c r="E187" s="68"/>
      <c r="F187" s="118"/>
      <c r="G187" s="330"/>
      <c r="H187" s="118"/>
      <c r="I187" s="118"/>
      <c r="J187" s="329"/>
      <c r="K187" s="329"/>
      <c r="L187" s="118"/>
    </row>
    <row r="188" spans="1:12">
      <c r="A188" s="68"/>
      <c r="D188" s="68"/>
      <c r="E188" s="68"/>
      <c r="F188" s="118"/>
      <c r="G188" s="330"/>
      <c r="H188" s="118"/>
      <c r="I188" s="118"/>
      <c r="J188" s="329"/>
      <c r="K188" s="329"/>
      <c r="L188" s="118"/>
    </row>
    <row r="189" spans="1:12">
      <c r="A189" s="68"/>
      <c r="D189" s="68"/>
      <c r="E189" s="68"/>
      <c r="F189" s="118"/>
      <c r="G189" s="330"/>
      <c r="H189" s="118"/>
      <c r="I189" s="118"/>
      <c r="J189" s="329"/>
      <c r="K189" s="329"/>
      <c r="L189" s="118"/>
    </row>
    <row r="190" spans="1:12">
      <c r="A190" s="68"/>
      <c r="D190" s="68"/>
      <c r="E190" s="68"/>
      <c r="F190" s="118"/>
      <c r="G190" s="330"/>
      <c r="H190" s="118"/>
      <c r="I190" s="118"/>
      <c r="J190" s="329"/>
      <c r="K190" s="329"/>
      <c r="L190" s="118"/>
    </row>
    <row r="191" spans="1:12">
      <c r="A191" s="68"/>
      <c r="D191" s="68"/>
      <c r="E191" s="68"/>
      <c r="F191" s="118"/>
      <c r="G191" s="330"/>
      <c r="H191" s="118"/>
      <c r="I191" s="118"/>
      <c r="J191" s="329"/>
      <c r="K191" s="329"/>
      <c r="L191" s="118"/>
    </row>
    <row r="192" spans="1:12">
      <c r="A192" s="68"/>
      <c r="D192" s="68"/>
      <c r="E192" s="68"/>
      <c r="F192" s="118"/>
      <c r="G192" s="330"/>
      <c r="H192" s="118"/>
      <c r="I192" s="118"/>
      <c r="J192" s="329"/>
      <c r="K192" s="329"/>
      <c r="L192" s="118"/>
    </row>
    <row r="193" spans="1:12">
      <c r="A193" s="68"/>
      <c r="D193" s="68"/>
      <c r="E193" s="68"/>
      <c r="F193" s="118"/>
      <c r="G193" s="330"/>
      <c r="H193" s="118"/>
      <c r="I193" s="118"/>
      <c r="J193" s="329"/>
      <c r="K193" s="329"/>
      <c r="L193" s="118"/>
    </row>
    <row r="194" spans="1:12">
      <c r="A194" s="68"/>
      <c r="D194" s="68"/>
      <c r="E194" s="68"/>
      <c r="F194" s="118"/>
      <c r="G194" s="330"/>
      <c r="H194" s="118"/>
      <c r="I194" s="118"/>
      <c r="J194" s="329"/>
      <c r="K194" s="329"/>
      <c r="L194" s="118"/>
    </row>
    <row r="195" spans="1:12">
      <c r="A195" s="68"/>
      <c r="D195" s="68"/>
      <c r="E195" s="68"/>
      <c r="F195" s="118"/>
      <c r="G195" s="330"/>
      <c r="H195" s="118"/>
      <c r="I195" s="118"/>
      <c r="J195" s="329"/>
      <c r="K195" s="329"/>
      <c r="L195" s="118"/>
    </row>
    <row r="196" spans="1:12">
      <c r="A196" s="68"/>
      <c r="D196" s="68"/>
      <c r="E196" s="68"/>
      <c r="F196" s="118"/>
      <c r="G196" s="330"/>
      <c r="H196" s="118"/>
      <c r="I196" s="118"/>
      <c r="J196" s="329"/>
      <c r="K196" s="329"/>
      <c r="L196" s="118"/>
    </row>
    <row r="197" spans="1:12">
      <c r="A197" s="68"/>
      <c r="D197" s="68"/>
      <c r="E197" s="68"/>
      <c r="F197" s="118"/>
      <c r="G197" s="330"/>
      <c r="H197" s="118"/>
      <c r="I197" s="118"/>
      <c r="J197" s="118"/>
      <c r="K197" s="118"/>
      <c r="L197" s="118"/>
    </row>
    <row r="198" spans="1:12">
      <c r="A198" s="68"/>
      <c r="D198" s="68"/>
      <c r="E198" s="68"/>
      <c r="F198" s="118"/>
      <c r="G198" s="330"/>
      <c r="H198" s="118"/>
      <c r="I198" s="118"/>
      <c r="J198" s="118"/>
      <c r="K198" s="118"/>
      <c r="L198" s="118"/>
    </row>
    <row r="199" spans="1:12">
      <c r="A199" s="68"/>
      <c r="D199" s="68"/>
      <c r="E199" s="68"/>
      <c r="F199" s="118"/>
      <c r="G199" s="330"/>
      <c r="H199" s="118"/>
      <c r="I199" s="118"/>
      <c r="J199" s="118"/>
      <c r="K199" s="118"/>
      <c r="L199" s="118"/>
    </row>
    <row r="200" spans="1:12">
      <c r="A200" s="68"/>
      <c r="D200" s="68"/>
      <c r="E200" s="68"/>
      <c r="F200" s="118"/>
      <c r="G200" s="330"/>
      <c r="H200" s="118"/>
      <c r="I200" s="118"/>
      <c r="J200" s="118"/>
      <c r="K200" s="118"/>
      <c r="L200" s="118"/>
    </row>
    <row r="201" spans="1:12">
      <c r="A201" s="68"/>
      <c r="D201" s="68"/>
      <c r="E201" s="68"/>
      <c r="F201" s="118"/>
      <c r="G201" s="330"/>
      <c r="H201" s="118"/>
      <c r="I201" s="118"/>
      <c r="J201" s="118"/>
      <c r="K201" s="118"/>
      <c r="L201" s="118"/>
    </row>
    <row r="202" spans="1:12">
      <c r="A202" s="68"/>
      <c r="D202" s="68"/>
      <c r="E202" s="68"/>
      <c r="F202" s="118"/>
      <c r="G202" s="330"/>
      <c r="H202" s="118"/>
      <c r="I202" s="118"/>
      <c r="J202" s="118"/>
      <c r="K202" s="118"/>
      <c r="L202" s="118"/>
    </row>
    <row r="203" spans="1:12">
      <c r="A203" s="68"/>
      <c r="D203" s="68"/>
      <c r="E203" s="68"/>
      <c r="F203" s="118"/>
      <c r="G203" s="330"/>
      <c r="H203" s="118"/>
      <c r="I203" s="118"/>
      <c r="J203" s="118"/>
      <c r="K203" s="118"/>
      <c r="L203" s="118"/>
    </row>
    <row r="204" spans="1:12">
      <c r="A204" s="68"/>
      <c r="D204" s="68"/>
      <c r="E204" s="68"/>
      <c r="F204" s="118"/>
      <c r="G204" s="330"/>
      <c r="H204" s="118"/>
      <c r="I204" s="118"/>
      <c r="J204" s="118"/>
      <c r="K204" s="118"/>
      <c r="L204" s="118"/>
    </row>
    <row r="205" spans="1:12">
      <c r="A205" s="68"/>
      <c r="D205" s="68"/>
      <c r="E205" s="68"/>
      <c r="F205" s="118"/>
      <c r="G205" s="330"/>
      <c r="H205" s="118"/>
      <c r="I205" s="118"/>
      <c r="J205" s="118"/>
      <c r="K205" s="118"/>
      <c r="L205" s="118"/>
    </row>
    <row r="206" spans="1:12">
      <c r="A206" s="68"/>
      <c r="D206" s="68"/>
      <c r="E206" s="68"/>
      <c r="F206" s="118"/>
      <c r="G206" s="330"/>
      <c r="H206" s="118"/>
      <c r="I206" s="118"/>
      <c r="J206" s="118"/>
      <c r="K206" s="118"/>
      <c r="L206" s="118"/>
    </row>
    <row r="207" spans="1:12">
      <c r="A207" s="68"/>
      <c r="D207" s="68"/>
      <c r="E207" s="68"/>
      <c r="F207" s="118"/>
      <c r="G207" s="330"/>
      <c r="H207" s="118"/>
      <c r="I207" s="118"/>
      <c r="J207" s="118"/>
      <c r="K207" s="118"/>
      <c r="L207" s="118"/>
    </row>
    <row r="208" spans="1:12">
      <c r="A208" s="68"/>
      <c r="D208" s="68"/>
      <c r="E208" s="68"/>
      <c r="F208" s="118"/>
      <c r="G208" s="330"/>
      <c r="H208" s="118"/>
      <c r="I208" s="118"/>
      <c r="J208" s="118"/>
      <c r="K208" s="118"/>
      <c r="L208" s="118"/>
    </row>
    <row r="209" spans="1:12">
      <c r="A209" s="68"/>
      <c r="D209" s="68"/>
      <c r="E209" s="68"/>
      <c r="F209" s="118"/>
      <c r="G209" s="330"/>
      <c r="H209" s="118"/>
      <c r="I209" s="118"/>
      <c r="J209" s="118"/>
      <c r="K209" s="118"/>
      <c r="L209" s="118"/>
    </row>
    <row r="210" spans="1:12">
      <c r="A210" s="68"/>
      <c r="D210" s="68"/>
      <c r="E210" s="68"/>
      <c r="F210" s="118"/>
      <c r="G210" s="330"/>
      <c r="H210" s="329"/>
      <c r="I210" s="118"/>
      <c r="J210" s="329"/>
      <c r="K210" s="329"/>
      <c r="L210" s="118"/>
    </row>
    <row r="211" spans="1:12">
      <c r="D211" s="68"/>
      <c r="E211" s="68"/>
      <c r="F211" s="118"/>
      <c r="G211" s="329"/>
      <c r="H211" s="329"/>
      <c r="I211" s="118"/>
      <c r="J211" s="329"/>
      <c r="K211" s="329"/>
      <c r="L211" s="118"/>
    </row>
    <row r="212" spans="1:12">
      <c r="D212" s="68"/>
      <c r="E212" s="68"/>
      <c r="F212" s="118"/>
      <c r="G212" s="329"/>
      <c r="H212" s="329"/>
      <c r="I212" s="118"/>
      <c r="J212" s="329"/>
      <c r="K212" s="329"/>
      <c r="L212" s="118"/>
    </row>
    <row r="213" spans="1:12">
      <c r="D213" s="68"/>
      <c r="E213" s="68"/>
      <c r="F213" s="118"/>
      <c r="G213" s="329"/>
      <c r="H213" s="329"/>
      <c r="I213" s="118"/>
      <c r="J213" s="329"/>
      <c r="K213" s="329"/>
      <c r="L213" s="118"/>
    </row>
    <row r="214" spans="1:12">
      <c r="D214" s="68"/>
      <c r="E214" s="68"/>
      <c r="F214" s="118"/>
      <c r="G214" s="329"/>
      <c r="H214" s="329"/>
      <c r="I214" s="118"/>
      <c r="J214" s="329"/>
      <c r="K214" s="329"/>
      <c r="L214" s="118"/>
    </row>
    <row r="215" spans="1:12">
      <c r="D215" s="68"/>
      <c r="E215" s="68"/>
      <c r="F215" s="118"/>
      <c r="G215" s="329"/>
      <c r="H215" s="329"/>
      <c r="I215" s="118"/>
      <c r="J215" s="329"/>
      <c r="K215" s="329"/>
      <c r="L215" s="118"/>
    </row>
    <row r="216" spans="1:12">
      <c r="D216" s="68"/>
      <c r="E216" s="68"/>
      <c r="F216" s="118"/>
      <c r="G216" s="329"/>
      <c r="H216" s="329"/>
      <c r="I216" s="118"/>
      <c r="J216" s="329"/>
      <c r="K216" s="329"/>
      <c r="L216" s="118"/>
    </row>
    <row r="217" spans="1:12">
      <c r="D217" s="68"/>
      <c r="E217" s="68"/>
      <c r="F217" s="118"/>
      <c r="G217" s="329"/>
      <c r="H217" s="329"/>
      <c r="I217" s="118"/>
      <c r="J217" s="329"/>
      <c r="K217" s="329"/>
      <c r="L217" s="118"/>
    </row>
    <row r="218" spans="1:12">
      <c r="D218" s="68"/>
      <c r="E218" s="68"/>
      <c r="F218" s="118"/>
      <c r="G218" s="329"/>
      <c r="H218" s="329"/>
      <c r="I218" s="118"/>
      <c r="J218" s="329"/>
      <c r="K218" s="329"/>
      <c r="L218" s="118"/>
    </row>
    <row r="235" spans="4:12">
      <c r="D235" s="68"/>
      <c r="E235" s="68"/>
      <c r="F235" s="118"/>
      <c r="G235" s="329"/>
      <c r="H235" s="329"/>
      <c r="I235" s="118"/>
      <c r="J235" s="329"/>
      <c r="K235" s="329"/>
      <c r="L235" s="118"/>
    </row>
    <row r="236" spans="4:12">
      <c r="D236" s="68"/>
      <c r="E236" s="68"/>
      <c r="F236" s="118"/>
      <c r="G236" s="329"/>
      <c r="H236" s="329"/>
      <c r="I236" s="118"/>
      <c r="J236" s="329"/>
      <c r="K236" s="329"/>
      <c r="L236" s="118"/>
    </row>
    <row r="237" spans="4:12">
      <c r="D237" s="68"/>
      <c r="E237" s="68"/>
      <c r="F237" s="118"/>
      <c r="G237" s="329"/>
      <c r="H237" s="329"/>
      <c r="I237" s="118"/>
      <c r="J237" s="329"/>
      <c r="K237" s="329"/>
      <c r="L237" s="118"/>
    </row>
    <row r="238" spans="4:12">
      <c r="D238" s="68"/>
      <c r="E238" s="68"/>
      <c r="F238" s="118"/>
      <c r="G238" s="329"/>
      <c r="H238" s="329"/>
      <c r="I238" s="118"/>
      <c r="J238" s="329"/>
      <c r="K238" s="329"/>
      <c r="L238" s="118"/>
    </row>
    <row r="239" spans="4:12">
      <c r="D239" s="68"/>
      <c r="E239" s="68"/>
      <c r="F239" s="118"/>
      <c r="G239" s="329"/>
      <c r="H239" s="329"/>
      <c r="I239" s="118"/>
      <c r="J239" s="329"/>
      <c r="K239" s="329"/>
      <c r="L239" s="118"/>
    </row>
    <row r="240" spans="4:12">
      <c r="D240" s="68"/>
      <c r="E240" s="68"/>
      <c r="F240" s="118"/>
      <c r="G240" s="329"/>
      <c r="H240" s="329"/>
      <c r="I240" s="118"/>
      <c r="J240" s="329"/>
      <c r="K240" s="329"/>
      <c r="L240" s="118"/>
    </row>
    <row r="241" spans="4:12">
      <c r="D241" s="68"/>
      <c r="E241" s="68"/>
      <c r="F241" s="118"/>
      <c r="G241" s="329"/>
      <c r="H241" s="329"/>
      <c r="I241" s="118"/>
      <c r="J241" s="329"/>
      <c r="K241" s="329"/>
      <c r="L241" s="118"/>
    </row>
    <row r="242" spans="4:12">
      <c r="D242" s="68"/>
      <c r="E242" s="68"/>
      <c r="F242" s="118"/>
      <c r="G242" s="329"/>
      <c r="H242" s="329"/>
      <c r="I242" s="118"/>
      <c r="J242" s="329"/>
      <c r="K242" s="329"/>
      <c r="L242" s="118"/>
    </row>
    <row r="243" spans="4:12">
      <c r="D243" s="68"/>
      <c r="E243" s="68"/>
      <c r="F243" s="118"/>
      <c r="G243" s="329"/>
      <c r="H243" s="329"/>
      <c r="I243" s="118"/>
      <c r="J243" s="329"/>
      <c r="K243" s="329"/>
      <c r="L243" s="118"/>
    </row>
    <row r="244" spans="4:12">
      <c r="D244" s="68"/>
      <c r="E244" s="68"/>
      <c r="F244" s="118"/>
      <c r="G244" s="329"/>
      <c r="H244" s="329"/>
      <c r="I244" s="118"/>
      <c r="J244" s="329"/>
      <c r="K244" s="329"/>
      <c r="L244" s="118"/>
    </row>
    <row r="245" spans="4:12">
      <c r="D245" s="68"/>
      <c r="E245" s="68"/>
      <c r="F245" s="118"/>
      <c r="G245" s="329"/>
      <c r="H245" s="329"/>
      <c r="I245" s="118"/>
      <c r="J245" s="329"/>
      <c r="K245" s="329"/>
      <c r="L245" s="118"/>
    </row>
    <row r="246" spans="4:12">
      <c r="D246" s="68"/>
      <c r="E246" s="68"/>
      <c r="F246" s="118"/>
      <c r="G246" s="329"/>
      <c r="H246" s="329"/>
      <c r="I246" s="118"/>
      <c r="J246" s="329"/>
      <c r="K246" s="329"/>
      <c r="L246" s="118"/>
    </row>
    <row r="247" spans="4:12">
      <c r="D247" s="68"/>
      <c r="E247" s="68"/>
      <c r="F247" s="118"/>
      <c r="G247" s="329"/>
      <c r="H247" s="329"/>
      <c r="I247" s="118"/>
      <c r="J247" s="329"/>
      <c r="K247" s="329"/>
      <c r="L247" s="118"/>
    </row>
    <row r="248" spans="4:12">
      <c r="D248" s="68"/>
      <c r="E248" s="68"/>
      <c r="F248" s="118"/>
      <c r="G248" s="329"/>
      <c r="H248" s="329"/>
      <c r="I248" s="118"/>
      <c r="J248" s="329"/>
      <c r="K248" s="329"/>
      <c r="L248" s="118"/>
    </row>
    <row r="249" spans="4:12">
      <c r="D249" s="68"/>
      <c r="E249" s="68"/>
      <c r="F249" s="118"/>
      <c r="G249" s="329"/>
      <c r="H249" s="329"/>
      <c r="I249" s="118"/>
      <c r="J249" s="329"/>
      <c r="K249" s="329"/>
      <c r="L249" s="118"/>
    </row>
    <row r="250" spans="4:12">
      <c r="D250" s="68"/>
      <c r="E250" s="68"/>
      <c r="F250" s="118"/>
      <c r="G250" s="329"/>
      <c r="H250" s="329"/>
      <c r="I250" s="118"/>
      <c r="J250" s="329"/>
      <c r="K250" s="329"/>
      <c r="L250" s="118"/>
    </row>
    <row r="251" spans="4:12">
      <c r="D251" s="68"/>
      <c r="E251" s="68"/>
      <c r="F251" s="118"/>
      <c r="G251" s="329"/>
      <c r="H251" s="329"/>
      <c r="I251" s="118"/>
      <c r="J251" s="329"/>
      <c r="K251" s="329"/>
      <c r="L251" s="118"/>
    </row>
    <row r="252" spans="4:12">
      <c r="D252" s="68"/>
      <c r="E252" s="68"/>
      <c r="F252" s="118"/>
      <c r="G252" s="329"/>
      <c r="H252" s="329"/>
      <c r="I252" s="118"/>
      <c r="J252" s="329"/>
      <c r="K252" s="329"/>
      <c r="L252" s="118"/>
    </row>
    <row r="253" spans="4:12">
      <c r="D253" s="68"/>
      <c r="E253" s="68"/>
      <c r="F253" s="118"/>
      <c r="G253" s="329"/>
      <c r="H253" s="329"/>
      <c r="I253" s="118"/>
      <c r="J253" s="329"/>
      <c r="K253" s="329"/>
      <c r="L253" s="118"/>
    </row>
    <row r="254" spans="4:12">
      <c r="D254" s="68"/>
      <c r="E254" s="68"/>
      <c r="F254" s="118"/>
      <c r="G254" s="329"/>
      <c r="H254" s="329"/>
      <c r="I254" s="118"/>
      <c r="J254" s="329"/>
      <c r="K254" s="329"/>
      <c r="L254" s="118"/>
    </row>
    <row r="255" spans="4:12">
      <c r="D255" s="68"/>
      <c r="E255" s="68"/>
      <c r="F255" s="118"/>
      <c r="G255" s="329"/>
      <c r="H255" s="329"/>
      <c r="I255" s="118"/>
      <c r="J255" s="329"/>
      <c r="K255" s="329"/>
      <c r="L255" s="118"/>
    </row>
    <row r="256" spans="4:12">
      <c r="D256" s="68"/>
      <c r="E256" s="68"/>
      <c r="F256" s="118"/>
      <c r="G256" s="329"/>
      <c r="H256" s="329"/>
      <c r="I256" s="118"/>
      <c r="J256" s="329"/>
      <c r="K256" s="329"/>
      <c r="L256" s="118"/>
    </row>
    <row r="257" spans="4:12">
      <c r="D257" s="68"/>
      <c r="E257" s="68"/>
      <c r="F257" s="118"/>
      <c r="G257" s="329"/>
      <c r="H257" s="329"/>
      <c r="I257" s="118"/>
      <c r="J257" s="329"/>
      <c r="K257" s="329"/>
      <c r="L257" s="118"/>
    </row>
    <row r="258" spans="4:12">
      <c r="D258" s="68"/>
      <c r="E258" s="68"/>
      <c r="F258" s="118"/>
      <c r="G258" s="329"/>
      <c r="H258" s="329"/>
      <c r="I258" s="118"/>
      <c r="J258" s="329"/>
      <c r="K258" s="329"/>
      <c r="L258" s="118"/>
    </row>
    <row r="259" spans="4:12">
      <c r="D259" s="68"/>
      <c r="E259" s="68"/>
      <c r="F259" s="118"/>
      <c r="G259" s="329"/>
      <c r="H259" s="329"/>
      <c r="I259" s="118"/>
      <c r="J259" s="329"/>
      <c r="K259" s="329"/>
      <c r="L259" s="118"/>
    </row>
    <row r="260" spans="4:12">
      <c r="D260" s="68"/>
      <c r="E260" s="68"/>
      <c r="F260" s="118"/>
      <c r="G260" s="329"/>
      <c r="H260" s="329"/>
      <c r="I260" s="118"/>
      <c r="J260" s="329"/>
      <c r="K260" s="329"/>
      <c r="L260" s="118"/>
    </row>
    <row r="261" spans="4:12">
      <c r="D261" s="68"/>
      <c r="E261" s="68"/>
      <c r="F261" s="118"/>
      <c r="G261" s="329"/>
      <c r="H261" s="329"/>
      <c r="I261" s="118"/>
      <c r="J261" s="329"/>
      <c r="K261" s="329"/>
      <c r="L261" s="118"/>
    </row>
    <row r="262" spans="4:12">
      <c r="D262" s="68"/>
      <c r="E262" s="68"/>
      <c r="F262" s="118"/>
      <c r="G262" s="329"/>
      <c r="H262" s="329"/>
      <c r="I262" s="118"/>
      <c r="J262" s="329"/>
      <c r="K262" s="329"/>
      <c r="L262" s="118"/>
    </row>
    <row r="263" spans="4:12">
      <c r="D263" s="68"/>
      <c r="E263" s="68"/>
      <c r="F263" s="118"/>
      <c r="G263" s="329"/>
      <c r="H263" s="329"/>
      <c r="I263" s="118"/>
      <c r="J263" s="329"/>
      <c r="K263" s="329"/>
      <c r="L263" s="118"/>
    </row>
    <row r="264" spans="4:12">
      <c r="D264" s="68"/>
      <c r="E264" s="68"/>
      <c r="F264" s="118"/>
      <c r="G264" s="329"/>
      <c r="H264" s="329"/>
      <c r="I264" s="118"/>
      <c r="J264" s="329"/>
      <c r="K264" s="329"/>
      <c r="L264" s="118"/>
    </row>
    <row r="265" spans="4:12">
      <c r="D265" s="68"/>
      <c r="E265" s="68"/>
      <c r="F265" s="118"/>
      <c r="G265" s="329"/>
      <c r="H265" s="329"/>
      <c r="I265" s="118"/>
      <c r="J265" s="329"/>
      <c r="K265" s="329"/>
      <c r="L265" s="118"/>
    </row>
    <row r="266" spans="4:12">
      <c r="D266" s="68"/>
      <c r="E266" s="68"/>
      <c r="F266" s="118"/>
      <c r="G266" s="329"/>
      <c r="H266" s="329"/>
      <c r="I266" s="118"/>
      <c r="J266" s="329"/>
      <c r="K266" s="329"/>
      <c r="L266" s="118"/>
    </row>
    <row r="267" spans="4:12">
      <c r="D267" s="68"/>
      <c r="E267" s="68"/>
      <c r="F267" s="118"/>
      <c r="G267" s="329"/>
      <c r="H267" s="329"/>
      <c r="I267" s="118"/>
      <c r="J267" s="329"/>
      <c r="K267" s="329"/>
      <c r="L267" s="118"/>
    </row>
    <row r="268" spans="4:12">
      <c r="D268" s="68"/>
      <c r="E268" s="68"/>
      <c r="F268" s="118"/>
      <c r="G268" s="329"/>
      <c r="H268" s="329"/>
      <c r="I268" s="118"/>
      <c r="J268" s="329"/>
      <c r="K268" s="329"/>
      <c r="L268" s="118"/>
    </row>
    <row r="269" spans="4:12">
      <c r="D269" s="68"/>
      <c r="E269" s="68"/>
      <c r="F269" s="118"/>
      <c r="G269" s="329"/>
      <c r="H269" s="329"/>
      <c r="I269" s="118"/>
      <c r="J269" s="329"/>
      <c r="K269" s="329"/>
      <c r="L269" s="118"/>
    </row>
    <row r="270" spans="4:12">
      <c r="D270" s="68"/>
      <c r="E270" s="68"/>
      <c r="F270" s="118"/>
      <c r="G270" s="329"/>
      <c r="H270" s="329"/>
      <c r="I270" s="118"/>
      <c r="J270" s="329"/>
      <c r="K270" s="329"/>
      <c r="L270" s="118"/>
    </row>
    <row r="271" spans="4:12">
      <c r="D271" s="68"/>
      <c r="E271" s="68"/>
      <c r="F271" s="118"/>
      <c r="G271" s="329"/>
      <c r="H271" s="329"/>
      <c r="I271" s="118"/>
      <c r="J271" s="329"/>
      <c r="K271" s="329"/>
      <c r="L271" s="118"/>
    </row>
    <row r="272" spans="4:12">
      <c r="D272" s="68"/>
      <c r="E272" s="68"/>
      <c r="F272" s="118"/>
      <c r="G272" s="329"/>
      <c r="H272" s="329"/>
      <c r="I272" s="118"/>
      <c r="J272" s="329"/>
      <c r="K272" s="329"/>
      <c r="L272" s="118"/>
    </row>
    <row r="273" spans="4:12">
      <c r="D273" s="68"/>
      <c r="E273" s="68"/>
      <c r="F273" s="118"/>
      <c r="G273" s="329"/>
      <c r="H273" s="329"/>
      <c r="I273" s="118"/>
      <c r="J273" s="329"/>
      <c r="K273" s="329"/>
      <c r="L273" s="118"/>
    </row>
    <row r="274" spans="4:12">
      <c r="D274" s="68"/>
      <c r="E274" s="68"/>
      <c r="F274" s="118"/>
      <c r="G274" s="329"/>
      <c r="H274" s="329"/>
      <c r="I274" s="118"/>
      <c r="J274" s="329"/>
      <c r="K274" s="329"/>
      <c r="L274" s="118"/>
    </row>
    <row r="275" spans="4:12">
      <c r="D275" s="68"/>
      <c r="E275" s="68"/>
      <c r="F275" s="118"/>
      <c r="G275" s="329"/>
      <c r="H275" s="329"/>
      <c r="I275" s="118"/>
      <c r="J275" s="329"/>
      <c r="K275" s="329"/>
      <c r="L275" s="118"/>
    </row>
    <row r="276" spans="4:12">
      <c r="D276" s="68"/>
      <c r="E276" s="68"/>
      <c r="F276" s="118"/>
      <c r="G276" s="329"/>
      <c r="H276" s="329"/>
      <c r="I276" s="118"/>
      <c r="J276" s="329"/>
      <c r="K276" s="329"/>
      <c r="L276" s="118"/>
    </row>
    <row r="277" spans="4:12">
      <c r="D277" s="68"/>
      <c r="E277" s="68"/>
      <c r="F277" s="118"/>
      <c r="G277" s="329"/>
      <c r="H277" s="329"/>
      <c r="I277" s="118"/>
      <c r="J277" s="329"/>
      <c r="K277" s="329"/>
      <c r="L277" s="118"/>
    </row>
    <row r="278" spans="4:12">
      <c r="D278" s="68"/>
      <c r="E278" s="68"/>
      <c r="F278" s="118"/>
      <c r="G278" s="329"/>
      <c r="H278" s="329"/>
      <c r="I278" s="118"/>
      <c r="J278" s="329"/>
      <c r="K278" s="329"/>
      <c r="L278" s="118"/>
    </row>
    <row r="279" spans="4:12">
      <c r="D279" s="68"/>
      <c r="E279" s="68"/>
      <c r="F279" s="118"/>
      <c r="G279" s="329"/>
      <c r="H279" s="329"/>
      <c r="I279" s="118"/>
      <c r="J279" s="329"/>
      <c r="K279" s="329"/>
      <c r="L279" s="118"/>
    </row>
    <row r="280" spans="4:12">
      <c r="D280" s="68"/>
      <c r="E280" s="68"/>
      <c r="F280" s="118"/>
      <c r="G280" s="329"/>
      <c r="H280" s="329"/>
      <c r="I280" s="118"/>
      <c r="J280" s="329"/>
      <c r="K280" s="329"/>
      <c r="L280" s="118"/>
    </row>
    <row r="281" spans="4:12">
      <c r="D281" s="68"/>
      <c r="E281" s="68"/>
      <c r="F281" s="118"/>
      <c r="G281" s="329"/>
      <c r="H281" s="329"/>
      <c r="I281" s="118"/>
      <c r="J281" s="329"/>
      <c r="K281" s="329"/>
      <c r="L281" s="118"/>
    </row>
    <row r="282" spans="4:12">
      <c r="D282" s="68"/>
      <c r="E282" s="68"/>
      <c r="F282" s="118"/>
      <c r="G282" s="329"/>
      <c r="H282" s="329"/>
      <c r="I282" s="118"/>
      <c r="J282" s="329"/>
      <c r="K282" s="329"/>
      <c r="L282" s="118"/>
    </row>
    <row r="283" spans="4:12">
      <c r="D283" s="68"/>
      <c r="E283" s="68"/>
      <c r="F283" s="118"/>
      <c r="G283" s="329"/>
      <c r="H283" s="329"/>
      <c r="I283" s="118"/>
      <c r="J283" s="329"/>
      <c r="K283" s="329"/>
      <c r="L283" s="118"/>
    </row>
    <row r="284" spans="4:12">
      <c r="D284" s="68"/>
      <c r="E284" s="68"/>
      <c r="F284" s="118"/>
      <c r="G284" s="329"/>
      <c r="H284" s="329"/>
      <c r="I284" s="118"/>
      <c r="J284" s="329"/>
      <c r="K284" s="329"/>
      <c r="L284" s="118"/>
    </row>
    <row r="285" spans="4:12">
      <c r="D285" s="68"/>
      <c r="E285" s="68"/>
      <c r="F285" s="118"/>
      <c r="G285" s="329"/>
      <c r="H285" s="329"/>
      <c r="I285" s="118"/>
      <c r="J285" s="329"/>
      <c r="K285" s="329"/>
      <c r="L285" s="118"/>
    </row>
    <row r="286" spans="4:12">
      <c r="D286" s="68"/>
      <c r="E286" s="68"/>
      <c r="F286" s="118"/>
      <c r="G286" s="329"/>
      <c r="H286" s="329"/>
      <c r="I286" s="118"/>
      <c r="J286" s="329"/>
      <c r="K286" s="329"/>
      <c r="L286" s="118"/>
    </row>
    <row r="287" spans="4:12">
      <c r="D287" s="68"/>
      <c r="E287" s="68"/>
      <c r="F287" s="118"/>
      <c r="G287" s="329"/>
      <c r="H287" s="329"/>
      <c r="I287" s="118"/>
      <c r="J287" s="329"/>
      <c r="K287" s="329"/>
      <c r="L287" s="118"/>
    </row>
    <row r="288" spans="4:12">
      <c r="D288" s="68"/>
      <c r="E288" s="68"/>
      <c r="F288" s="118"/>
      <c r="G288" s="329"/>
      <c r="H288" s="329"/>
      <c r="I288" s="118"/>
      <c r="J288" s="329"/>
      <c r="K288" s="329"/>
      <c r="L288" s="118"/>
    </row>
    <row r="289" spans="4:12">
      <c r="D289" s="68"/>
      <c r="E289" s="68"/>
      <c r="F289" s="118"/>
      <c r="G289" s="329"/>
      <c r="H289" s="329"/>
      <c r="I289" s="118"/>
      <c r="J289" s="329"/>
      <c r="K289" s="329"/>
      <c r="L289" s="118"/>
    </row>
    <row r="290" spans="4:12">
      <c r="D290" s="68"/>
      <c r="E290" s="68"/>
      <c r="F290" s="118"/>
      <c r="G290" s="329"/>
      <c r="H290" s="329"/>
      <c r="I290" s="118"/>
      <c r="J290" s="329"/>
      <c r="K290" s="329"/>
      <c r="L290" s="118"/>
    </row>
    <row r="291" spans="4:12">
      <c r="D291" s="68"/>
      <c r="E291" s="68"/>
      <c r="F291" s="118"/>
      <c r="G291" s="329"/>
      <c r="H291" s="329"/>
      <c r="I291" s="118"/>
      <c r="J291" s="329"/>
      <c r="K291" s="329"/>
      <c r="L291" s="118"/>
    </row>
    <row r="292" spans="4:12">
      <c r="D292" s="68"/>
      <c r="E292" s="68"/>
      <c r="F292" s="118"/>
      <c r="G292" s="329"/>
      <c r="H292" s="329"/>
      <c r="I292" s="118"/>
      <c r="J292" s="329"/>
      <c r="K292" s="329"/>
      <c r="L292" s="118"/>
    </row>
    <row r="293" spans="4:12">
      <c r="D293" s="68"/>
      <c r="E293" s="68"/>
      <c r="F293" s="118"/>
      <c r="G293" s="329"/>
      <c r="H293" s="329"/>
      <c r="I293" s="118"/>
      <c r="J293" s="329"/>
      <c r="K293" s="329"/>
      <c r="L293" s="118"/>
    </row>
    <row r="294" spans="4:12">
      <c r="D294" s="68"/>
      <c r="E294" s="68"/>
      <c r="F294" s="118"/>
      <c r="G294" s="329"/>
      <c r="H294" s="329"/>
      <c r="I294" s="118"/>
      <c r="J294" s="329"/>
      <c r="K294" s="329"/>
      <c r="L294" s="118"/>
    </row>
    <row r="295" spans="4:12">
      <c r="D295" s="68"/>
      <c r="E295" s="68"/>
      <c r="F295" s="118"/>
      <c r="G295" s="329"/>
      <c r="H295" s="329"/>
      <c r="I295" s="118"/>
      <c r="J295" s="329"/>
      <c r="K295" s="329"/>
      <c r="L295" s="118"/>
    </row>
    <row r="296" spans="4:12">
      <c r="D296" s="68"/>
      <c r="E296" s="68"/>
      <c r="F296" s="118"/>
      <c r="G296" s="329"/>
      <c r="H296" s="329"/>
      <c r="I296" s="118"/>
      <c r="J296" s="329"/>
      <c r="K296" s="329"/>
      <c r="L296" s="118"/>
    </row>
    <row r="297" spans="4:12">
      <c r="D297" s="68"/>
      <c r="E297" s="68"/>
      <c r="F297" s="118"/>
      <c r="G297" s="329"/>
      <c r="H297" s="329"/>
      <c r="I297" s="118"/>
      <c r="J297" s="329"/>
      <c r="K297" s="329"/>
      <c r="L297" s="118"/>
    </row>
    <row r="298" spans="4:12">
      <c r="D298" s="68"/>
      <c r="E298" s="68"/>
      <c r="F298" s="118"/>
      <c r="G298" s="329"/>
      <c r="H298" s="329"/>
      <c r="I298" s="118"/>
      <c r="J298" s="329"/>
      <c r="K298" s="329"/>
      <c r="L298" s="118"/>
    </row>
    <row r="299" spans="4:12">
      <c r="D299" s="68"/>
      <c r="E299" s="68"/>
      <c r="F299" s="118"/>
      <c r="G299" s="329"/>
      <c r="H299" s="329"/>
      <c r="I299" s="118"/>
      <c r="J299" s="329"/>
      <c r="K299" s="329"/>
      <c r="L299" s="118"/>
    </row>
    <row r="300" spans="4:12">
      <c r="D300" s="68"/>
      <c r="E300" s="68"/>
      <c r="F300" s="118"/>
      <c r="G300" s="329"/>
      <c r="H300" s="329"/>
      <c r="I300" s="118"/>
      <c r="J300" s="329"/>
      <c r="K300" s="329"/>
      <c r="L300" s="118"/>
    </row>
    <row r="301" spans="4:12">
      <c r="D301" s="68"/>
      <c r="E301" s="68"/>
      <c r="F301" s="118"/>
      <c r="G301" s="329"/>
      <c r="H301" s="329"/>
      <c r="I301" s="118"/>
      <c r="J301" s="329"/>
      <c r="K301" s="329"/>
      <c r="L301" s="118"/>
    </row>
    <row r="302" spans="4:12">
      <c r="D302" s="68"/>
      <c r="E302" s="68"/>
      <c r="F302" s="118"/>
      <c r="G302" s="329"/>
      <c r="H302" s="329"/>
      <c r="I302" s="118"/>
      <c r="J302" s="329"/>
      <c r="K302" s="329"/>
      <c r="L302" s="118"/>
    </row>
    <row r="303" spans="4:12">
      <c r="D303" s="68"/>
      <c r="E303" s="68"/>
      <c r="F303" s="118"/>
      <c r="G303" s="329"/>
      <c r="H303" s="329"/>
      <c r="I303" s="118"/>
      <c r="J303" s="329"/>
      <c r="K303" s="329"/>
      <c r="L303" s="118"/>
    </row>
    <row r="304" spans="4:12">
      <c r="D304" s="68"/>
      <c r="E304" s="68"/>
      <c r="F304" s="118"/>
      <c r="G304" s="329"/>
      <c r="H304" s="329"/>
      <c r="I304" s="118"/>
      <c r="J304" s="329"/>
      <c r="K304" s="329"/>
      <c r="L304" s="118"/>
    </row>
    <row r="305" spans="4:12">
      <c r="D305" s="68"/>
      <c r="E305" s="68"/>
      <c r="F305" s="118"/>
      <c r="G305" s="329"/>
      <c r="H305" s="329"/>
      <c r="I305" s="118"/>
      <c r="J305" s="329"/>
      <c r="K305" s="329"/>
      <c r="L305" s="118"/>
    </row>
    <row r="306" spans="4:12">
      <c r="D306" s="68"/>
      <c r="E306" s="68"/>
      <c r="F306" s="118"/>
      <c r="G306" s="329"/>
      <c r="H306" s="329"/>
      <c r="I306" s="118"/>
      <c r="J306" s="329"/>
      <c r="K306" s="329"/>
      <c r="L306" s="118"/>
    </row>
    <row r="307" spans="4:12">
      <c r="D307" s="68"/>
      <c r="E307" s="68"/>
      <c r="F307" s="118"/>
      <c r="G307" s="329"/>
      <c r="H307" s="329"/>
      <c r="I307" s="118"/>
      <c r="J307" s="329"/>
      <c r="K307" s="329"/>
      <c r="L307" s="118"/>
    </row>
    <row r="308" spans="4:12">
      <c r="D308" s="68"/>
      <c r="E308" s="68"/>
      <c r="F308" s="118"/>
      <c r="G308" s="329"/>
      <c r="H308" s="329"/>
      <c r="I308" s="118"/>
      <c r="J308" s="329"/>
      <c r="K308" s="329"/>
      <c r="L308" s="118"/>
    </row>
    <row r="309" spans="4:12">
      <c r="D309" s="68"/>
      <c r="E309" s="68"/>
      <c r="F309" s="118"/>
      <c r="G309" s="329"/>
      <c r="H309" s="329"/>
      <c r="I309" s="118"/>
      <c r="J309" s="329"/>
      <c r="K309" s="329"/>
      <c r="L309" s="118"/>
    </row>
    <row r="310" spans="4:12">
      <c r="D310" s="68"/>
      <c r="E310" s="68"/>
      <c r="F310" s="118"/>
      <c r="G310" s="329"/>
      <c r="H310" s="329"/>
      <c r="I310" s="118"/>
      <c r="J310" s="329"/>
      <c r="K310" s="329"/>
      <c r="L310" s="118"/>
    </row>
    <row r="311" spans="4:12">
      <c r="D311" s="68"/>
      <c r="E311" s="68"/>
      <c r="F311" s="118"/>
      <c r="G311" s="329"/>
      <c r="H311" s="329"/>
      <c r="I311" s="118"/>
      <c r="J311" s="329"/>
      <c r="K311" s="329"/>
      <c r="L311" s="118"/>
    </row>
    <row r="312" spans="4:12">
      <c r="D312" s="68"/>
      <c r="E312" s="68"/>
      <c r="F312" s="118"/>
      <c r="G312" s="329"/>
      <c r="H312" s="329"/>
      <c r="I312" s="118"/>
      <c r="J312" s="329"/>
      <c r="K312" s="329"/>
      <c r="L312" s="118"/>
    </row>
    <row r="313" spans="4:12">
      <c r="D313" s="68"/>
      <c r="E313" s="68"/>
      <c r="F313" s="118"/>
      <c r="G313" s="329"/>
      <c r="H313" s="329"/>
      <c r="I313" s="118"/>
      <c r="J313" s="329"/>
      <c r="K313" s="329"/>
      <c r="L313" s="118"/>
    </row>
    <row r="314" spans="4:12">
      <c r="D314" s="68"/>
      <c r="E314" s="68"/>
      <c r="F314" s="118"/>
      <c r="G314" s="329"/>
      <c r="H314" s="329"/>
      <c r="I314" s="118"/>
      <c r="J314" s="329"/>
      <c r="K314" s="329"/>
      <c r="L314" s="118"/>
    </row>
    <row r="315" spans="4:12">
      <c r="D315" s="68"/>
      <c r="E315" s="68"/>
      <c r="F315" s="118"/>
      <c r="G315" s="329"/>
      <c r="H315" s="329"/>
      <c r="I315" s="118"/>
      <c r="J315" s="329"/>
      <c r="K315" s="329"/>
      <c r="L315" s="118"/>
    </row>
    <row r="316" spans="4:12">
      <c r="D316" s="68"/>
      <c r="E316" s="68"/>
      <c r="F316" s="118"/>
      <c r="G316" s="329"/>
      <c r="H316" s="329"/>
      <c r="I316" s="118"/>
      <c r="J316" s="329"/>
      <c r="K316" s="329"/>
      <c r="L316" s="118"/>
    </row>
    <row r="317" spans="4:12">
      <c r="D317" s="68"/>
      <c r="E317" s="68"/>
      <c r="F317" s="118"/>
      <c r="G317" s="329"/>
      <c r="H317" s="329"/>
      <c r="I317" s="118"/>
      <c r="J317" s="329"/>
      <c r="K317" s="329"/>
      <c r="L317" s="118"/>
    </row>
    <row r="318" spans="4:12">
      <c r="D318" s="68"/>
      <c r="E318" s="68"/>
      <c r="F318" s="118"/>
      <c r="G318" s="329"/>
      <c r="H318" s="329"/>
      <c r="I318" s="118"/>
      <c r="J318" s="329"/>
      <c r="K318" s="329"/>
      <c r="L318" s="118"/>
    </row>
    <row r="319" spans="4:12">
      <c r="D319" s="68"/>
      <c r="E319" s="68"/>
      <c r="F319" s="118"/>
      <c r="G319" s="329"/>
      <c r="H319" s="329"/>
      <c r="I319" s="118"/>
      <c r="J319" s="329"/>
      <c r="K319" s="329"/>
      <c r="L319" s="118"/>
    </row>
    <row r="320" spans="4:12">
      <c r="D320" s="68"/>
      <c r="E320" s="68"/>
      <c r="F320" s="118"/>
      <c r="G320" s="329"/>
      <c r="H320" s="329"/>
      <c r="I320" s="118"/>
      <c r="J320" s="329"/>
      <c r="K320" s="329"/>
      <c r="L320" s="118"/>
    </row>
    <row r="321" spans="4:12">
      <c r="D321" s="68"/>
      <c r="E321" s="68"/>
      <c r="F321" s="118"/>
      <c r="G321" s="329"/>
      <c r="H321" s="329"/>
      <c r="I321" s="118"/>
      <c r="J321" s="329"/>
      <c r="K321" s="329"/>
      <c r="L321" s="118"/>
    </row>
    <row r="322" spans="4:12">
      <c r="D322" s="68"/>
      <c r="E322" s="68"/>
      <c r="F322" s="118"/>
      <c r="G322" s="329"/>
      <c r="H322" s="329"/>
      <c r="I322" s="118"/>
      <c r="J322" s="329"/>
      <c r="K322" s="329"/>
      <c r="L322" s="118"/>
    </row>
    <row r="323" spans="4:12">
      <c r="D323" s="68"/>
      <c r="E323" s="68"/>
      <c r="F323" s="118"/>
      <c r="G323" s="329"/>
      <c r="H323" s="329"/>
      <c r="I323" s="118"/>
      <c r="J323" s="329"/>
      <c r="K323" s="329"/>
      <c r="L323" s="118"/>
    </row>
    <row r="324" spans="4:12">
      <c r="D324" s="68"/>
      <c r="E324" s="68"/>
      <c r="F324" s="118"/>
      <c r="G324" s="329"/>
      <c r="H324" s="329"/>
      <c r="I324" s="118"/>
      <c r="J324" s="329"/>
      <c r="K324" s="329"/>
      <c r="L324" s="118"/>
    </row>
    <row r="325" spans="4:12">
      <c r="D325" s="68"/>
      <c r="E325" s="68"/>
      <c r="F325" s="118"/>
      <c r="G325" s="329"/>
      <c r="H325" s="329"/>
      <c r="I325" s="118"/>
      <c r="J325" s="329"/>
      <c r="K325" s="329"/>
      <c r="L325" s="118"/>
    </row>
    <row r="326" spans="4:12">
      <c r="D326" s="68"/>
      <c r="E326" s="68"/>
      <c r="F326" s="118"/>
      <c r="G326" s="329"/>
      <c r="H326" s="329"/>
      <c r="I326" s="118"/>
      <c r="J326" s="329"/>
      <c r="K326" s="329"/>
      <c r="L326" s="118"/>
    </row>
    <row r="327" spans="4:12">
      <c r="D327" s="68"/>
      <c r="E327" s="68"/>
      <c r="F327" s="118"/>
      <c r="G327" s="329"/>
      <c r="H327" s="329"/>
      <c r="I327" s="118"/>
      <c r="J327" s="329"/>
      <c r="K327" s="329"/>
      <c r="L327" s="118"/>
    </row>
    <row r="328" spans="4:12">
      <c r="D328" s="68"/>
      <c r="E328" s="68"/>
      <c r="F328" s="118"/>
      <c r="G328" s="329"/>
      <c r="H328" s="329"/>
      <c r="I328" s="118"/>
      <c r="J328" s="329"/>
      <c r="K328" s="329"/>
      <c r="L328" s="118"/>
    </row>
    <row r="329" spans="4:12">
      <c r="D329" s="68"/>
      <c r="E329" s="68"/>
      <c r="F329" s="118"/>
      <c r="G329" s="329"/>
      <c r="H329" s="329"/>
      <c r="I329" s="118"/>
      <c r="J329" s="329"/>
      <c r="K329" s="329"/>
      <c r="L329" s="118"/>
    </row>
    <row r="330" spans="4:12">
      <c r="D330" s="68"/>
      <c r="E330" s="68"/>
      <c r="F330" s="118"/>
      <c r="G330" s="329"/>
      <c r="H330" s="329"/>
      <c r="I330" s="118"/>
      <c r="J330" s="329"/>
      <c r="K330" s="329"/>
      <c r="L330" s="118"/>
    </row>
    <row r="331" spans="4:12">
      <c r="D331" s="68"/>
      <c r="E331" s="68"/>
      <c r="F331" s="118"/>
      <c r="G331" s="329"/>
      <c r="H331" s="329"/>
      <c r="I331" s="118"/>
      <c r="J331" s="329"/>
      <c r="K331" s="329"/>
      <c r="L331" s="118"/>
    </row>
    <row r="332" spans="4:12">
      <c r="D332" s="68"/>
      <c r="E332" s="68"/>
      <c r="F332" s="118"/>
      <c r="G332" s="329"/>
      <c r="H332" s="329"/>
      <c r="I332" s="118"/>
      <c r="J332" s="329"/>
      <c r="K332" s="329"/>
      <c r="L332" s="118"/>
    </row>
    <row r="333" spans="4:12">
      <c r="D333" s="68"/>
      <c r="E333" s="68"/>
      <c r="F333" s="118"/>
      <c r="G333" s="329"/>
      <c r="H333" s="329"/>
      <c r="I333" s="118"/>
      <c r="J333" s="329"/>
      <c r="K333" s="329"/>
      <c r="L333" s="118"/>
    </row>
    <row r="334" spans="4:12">
      <c r="D334" s="68"/>
      <c r="E334" s="68"/>
      <c r="F334" s="118"/>
      <c r="G334" s="329"/>
      <c r="H334" s="329"/>
      <c r="I334" s="118"/>
      <c r="J334" s="329"/>
      <c r="K334" s="329"/>
      <c r="L334" s="118"/>
    </row>
    <row r="335" spans="4:12">
      <c r="D335" s="68"/>
      <c r="E335" s="68"/>
      <c r="F335" s="118"/>
      <c r="G335" s="329"/>
      <c r="H335" s="329"/>
      <c r="I335" s="118"/>
      <c r="J335" s="329"/>
      <c r="K335" s="329"/>
      <c r="L335" s="118"/>
    </row>
    <row r="336" spans="4:12">
      <c r="D336" s="68"/>
      <c r="E336" s="68"/>
      <c r="F336" s="118"/>
      <c r="G336" s="329"/>
      <c r="H336" s="329"/>
      <c r="I336" s="118"/>
      <c r="J336" s="329"/>
      <c r="K336" s="329"/>
      <c r="L336" s="118"/>
    </row>
    <row r="337" spans="4:12">
      <c r="D337" s="68"/>
      <c r="E337" s="68"/>
      <c r="F337" s="118"/>
      <c r="G337" s="329"/>
      <c r="H337" s="329"/>
      <c r="I337" s="118"/>
      <c r="J337" s="329"/>
      <c r="K337" s="329"/>
      <c r="L337" s="118"/>
    </row>
    <row r="338" spans="4:12">
      <c r="D338" s="68"/>
      <c r="E338" s="68"/>
      <c r="F338" s="118"/>
      <c r="G338" s="329"/>
      <c r="H338" s="329"/>
      <c r="I338" s="118"/>
      <c r="J338" s="329"/>
      <c r="K338" s="329"/>
      <c r="L338" s="118"/>
    </row>
    <row r="339" spans="4:12">
      <c r="D339" s="68"/>
      <c r="E339" s="68"/>
      <c r="F339" s="118"/>
      <c r="G339" s="329"/>
      <c r="H339" s="329"/>
      <c r="I339" s="118"/>
      <c r="J339" s="329"/>
      <c r="K339" s="329"/>
      <c r="L339" s="118"/>
    </row>
    <row r="340" spans="4:12">
      <c r="D340" s="68"/>
      <c r="E340" s="68"/>
      <c r="F340" s="118"/>
      <c r="G340" s="329"/>
      <c r="H340" s="329"/>
      <c r="I340" s="118"/>
      <c r="J340" s="329"/>
      <c r="K340" s="329"/>
      <c r="L340" s="118"/>
    </row>
    <row r="341" spans="4:12">
      <c r="D341" s="68"/>
      <c r="E341" s="68"/>
      <c r="F341" s="118"/>
      <c r="G341" s="329"/>
      <c r="H341" s="329"/>
      <c r="I341" s="118"/>
      <c r="J341" s="329"/>
      <c r="K341" s="329"/>
      <c r="L341" s="118"/>
    </row>
    <row r="342" spans="4:12">
      <c r="D342" s="68"/>
      <c r="E342" s="68"/>
      <c r="F342" s="118"/>
      <c r="G342" s="329"/>
      <c r="H342" s="329"/>
      <c r="I342" s="118"/>
      <c r="J342" s="329"/>
      <c r="K342" s="329"/>
      <c r="L342" s="118"/>
    </row>
    <row r="343" spans="4:12">
      <c r="D343" s="68"/>
      <c r="E343" s="68"/>
      <c r="F343" s="118"/>
      <c r="G343" s="329"/>
      <c r="H343" s="329"/>
      <c r="I343" s="118"/>
      <c r="J343" s="329"/>
      <c r="K343" s="329"/>
      <c r="L343" s="118"/>
    </row>
    <row r="344" spans="4:12">
      <c r="D344" s="68"/>
      <c r="E344" s="68"/>
      <c r="F344" s="118"/>
      <c r="G344" s="329"/>
      <c r="H344" s="329"/>
      <c r="I344" s="118"/>
      <c r="J344" s="329"/>
      <c r="K344" s="329"/>
      <c r="L344" s="118"/>
    </row>
    <row r="345" spans="4:12">
      <c r="D345" s="68"/>
      <c r="E345" s="68"/>
      <c r="F345" s="118"/>
      <c r="G345" s="329"/>
      <c r="H345" s="329"/>
      <c r="I345" s="118"/>
      <c r="J345" s="329"/>
      <c r="K345" s="329"/>
      <c r="L345" s="118"/>
    </row>
    <row r="346" spans="4:12">
      <c r="D346" s="68"/>
      <c r="E346" s="68"/>
      <c r="F346" s="118"/>
      <c r="G346" s="329"/>
      <c r="H346" s="329"/>
      <c r="I346" s="118"/>
      <c r="J346" s="329"/>
      <c r="K346" s="329"/>
      <c r="L346" s="118"/>
    </row>
    <row r="347" spans="4:12">
      <c r="D347" s="68"/>
      <c r="E347" s="68"/>
      <c r="F347" s="118"/>
      <c r="G347" s="329"/>
      <c r="H347" s="329"/>
      <c r="I347" s="118"/>
      <c r="J347" s="329"/>
      <c r="K347" s="329"/>
      <c r="L347" s="118"/>
    </row>
    <row r="348" spans="4:12">
      <c r="D348" s="68"/>
      <c r="E348" s="68"/>
      <c r="F348" s="118"/>
      <c r="G348" s="329"/>
      <c r="H348" s="329"/>
      <c r="I348" s="118"/>
      <c r="J348" s="329"/>
      <c r="K348" s="329"/>
      <c r="L348" s="118"/>
    </row>
    <row r="349" spans="4:12">
      <c r="D349" s="68"/>
      <c r="E349" s="68"/>
      <c r="F349" s="118"/>
      <c r="G349" s="329"/>
      <c r="H349" s="329"/>
      <c r="I349" s="118"/>
      <c r="J349" s="329"/>
      <c r="K349" s="329"/>
      <c r="L349" s="118"/>
    </row>
    <row r="350" spans="4:12">
      <c r="D350" s="68"/>
      <c r="E350" s="68"/>
      <c r="F350" s="118"/>
      <c r="G350" s="329"/>
      <c r="H350" s="329"/>
      <c r="I350" s="118"/>
      <c r="J350" s="329"/>
      <c r="K350" s="329"/>
      <c r="L350" s="118"/>
    </row>
    <row r="351" spans="4:12">
      <c r="D351" s="68"/>
      <c r="E351" s="68"/>
      <c r="F351" s="118"/>
      <c r="G351" s="329"/>
      <c r="H351" s="329"/>
      <c r="I351" s="118"/>
      <c r="J351" s="329"/>
      <c r="K351" s="329"/>
      <c r="L351" s="118"/>
    </row>
    <row r="352" spans="4:12">
      <c r="D352" s="68"/>
      <c r="E352" s="68"/>
      <c r="F352" s="118"/>
      <c r="G352" s="329"/>
      <c r="H352" s="329"/>
      <c r="I352" s="118"/>
      <c r="J352" s="329"/>
      <c r="K352" s="329"/>
      <c r="L352" s="118"/>
    </row>
    <row r="353" spans="4:12">
      <c r="D353" s="68"/>
      <c r="E353" s="68"/>
      <c r="F353" s="118"/>
      <c r="G353" s="329"/>
      <c r="H353" s="329"/>
      <c r="I353" s="118"/>
      <c r="J353" s="329"/>
      <c r="K353" s="329"/>
      <c r="L353" s="118"/>
    </row>
    <row r="354" spans="4:12">
      <c r="D354" s="68"/>
      <c r="E354" s="68"/>
      <c r="F354" s="118"/>
      <c r="G354" s="329"/>
      <c r="H354" s="329"/>
      <c r="I354" s="118"/>
      <c r="J354" s="329"/>
      <c r="K354" s="329"/>
      <c r="L354" s="118"/>
    </row>
    <row r="355" spans="4:12">
      <c r="D355" s="68"/>
      <c r="E355" s="68"/>
      <c r="F355" s="118"/>
      <c r="G355" s="329"/>
      <c r="H355" s="329"/>
      <c r="I355" s="118"/>
      <c r="J355" s="329"/>
      <c r="K355" s="329"/>
      <c r="L355" s="118"/>
    </row>
    <row r="356" spans="4:12">
      <c r="D356" s="68"/>
      <c r="E356" s="68"/>
      <c r="F356" s="118"/>
      <c r="G356" s="329"/>
      <c r="H356" s="329"/>
      <c r="I356" s="118"/>
      <c r="J356" s="329"/>
      <c r="K356" s="329"/>
      <c r="L356" s="118"/>
    </row>
    <row r="357" spans="4:12">
      <c r="D357" s="68"/>
      <c r="E357" s="68"/>
      <c r="F357" s="118"/>
      <c r="G357" s="329"/>
      <c r="H357" s="329"/>
      <c r="I357" s="118"/>
      <c r="J357" s="329"/>
      <c r="K357" s="329"/>
      <c r="L357" s="118"/>
    </row>
    <row r="358" spans="4:12">
      <c r="D358" s="68"/>
      <c r="E358" s="68"/>
      <c r="F358" s="118"/>
      <c r="G358" s="329"/>
      <c r="H358" s="329"/>
      <c r="I358" s="118"/>
      <c r="J358" s="329"/>
      <c r="K358" s="329"/>
      <c r="L358" s="118"/>
    </row>
    <row r="359" spans="4:12">
      <c r="D359" s="68"/>
      <c r="E359" s="68"/>
      <c r="F359" s="118"/>
      <c r="G359" s="329"/>
      <c r="H359" s="329"/>
      <c r="I359" s="118"/>
      <c r="J359" s="329"/>
      <c r="K359" s="329"/>
      <c r="L359" s="118"/>
    </row>
    <row r="360" spans="4:12">
      <c r="D360" s="68"/>
      <c r="E360" s="68"/>
      <c r="F360" s="118"/>
      <c r="G360" s="329"/>
      <c r="H360" s="329"/>
      <c r="I360" s="118"/>
      <c r="J360" s="329"/>
      <c r="K360" s="329"/>
      <c r="L360" s="118"/>
    </row>
    <row r="361" spans="4:12">
      <c r="D361" s="68"/>
      <c r="E361" s="68"/>
      <c r="F361" s="118"/>
      <c r="G361" s="329"/>
      <c r="H361" s="329"/>
      <c r="I361" s="118"/>
      <c r="J361" s="329"/>
      <c r="K361" s="329"/>
      <c r="L361" s="118"/>
    </row>
    <row r="362" spans="4:12">
      <c r="D362" s="68"/>
      <c r="E362" s="68"/>
      <c r="F362" s="118"/>
      <c r="G362" s="329"/>
      <c r="H362" s="329"/>
      <c r="I362" s="118"/>
      <c r="J362" s="329"/>
      <c r="K362" s="329"/>
      <c r="L362" s="118"/>
    </row>
    <row r="363" spans="4:12">
      <c r="D363" s="68"/>
      <c r="E363" s="68"/>
      <c r="F363" s="118"/>
      <c r="G363" s="329"/>
      <c r="H363" s="329"/>
      <c r="I363" s="118"/>
      <c r="J363" s="329"/>
      <c r="K363" s="329"/>
      <c r="L363" s="118"/>
    </row>
    <row r="364" spans="4:12">
      <c r="D364" s="68"/>
      <c r="E364" s="68"/>
      <c r="F364" s="118"/>
      <c r="G364" s="329"/>
      <c r="H364" s="329"/>
      <c r="I364" s="118"/>
      <c r="J364" s="329"/>
      <c r="K364" s="329"/>
      <c r="L364" s="118"/>
    </row>
    <row r="365" spans="4:12">
      <c r="D365" s="68"/>
      <c r="E365" s="68"/>
      <c r="F365" s="118"/>
      <c r="G365" s="329"/>
      <c r="H365" s="329"/>
      <c r="I365" s="118"/>
      <c r="J365" s="329"/>
      <c r="K365" s="329"/>
      <c r="L365" s="118"/>
    </row>
    <row r="366" spans="4:12">
      <c r="D366" s="68"/>
      <c r="E366" s="68"/>
      <c r="F366" s="118"/>
      <c r="G366" s="329"/>
      <c r="H366" s="329"/>
      <c r="I366" s="118"/>
      <c r="J366" s="329"/>
      <c r="K366" s="329"/>
      <c r="L366" s="118"/>
    </row>
    <row r="367" spans="4:12">
      <c r="D367" s="68"/>
      <c r="E367" s="68"/>
      <c r="F367" s="118"/>
      <c r="G367" s="329"/>
      <c r="H367" s="329"/>
      <c r="I367" s="118"/>
      <c r="J367" s="329"/>
      <c r="K367" s="329"/>
      <c r="L367" s="118"/>
    </row>
    <row r="368" spans="4:12">
      <c r="D368" s="68"/>
      <c r="E368" s="68"/>
      <c r="F368" s="118"/>
      <c r="G368" s="329"/>
      <c r="H368" s="329"/>
      <c r="I368" s="118"/>
      <c r="J368" s="329"/>
      <c r="K368" s="329"/>
      <c r="L368" s="118"/>
    </row>
    <row r="369" spans="4:12">
      <c r="D369" s="68"/>
      <c r="E369" s="68"/>
      <c r="F369" s="118"/>
      <c r="G369" s="329"/>
      <c r="H369" s="329"/>
      <c r="I369" s="118"/>
      <c r="J369" s="329"/>
      <c r="K369" s="329"/>
      <c r="L369" s="118"/>
    </row>
    <row r="370" spans="4:12">
      <c r="D370" s="68"/>
      <c r="E370" s="68"/>
      <c r="F370" s="118"/>
      <c r="G370" s="329"/>
      <c r="H370" s="329"/>
      <c r="I370" s="118"/>
      <c r="J370" s="329"/>
      <c r="K370" s="329"/>
      <c r="L370" s="118"/>
    </row>
    <row r="371" spans="4:12">
      <c r="D371" s="68"/>
      <c r="E371" s="68"/>
      <c r="F371" s="118"/>
      <c r="G371" s="329"/>
      <c r="H371" s="329"/>
      <c r="I371" s="118"/>
      <c r="J371" s="329"/>
      <c r="K371" s="329"/>
      <c r="L371" s="118"/>
    </row>
    <row r="372" spans="4:12">
      <c r="D372" s="68"/>
      <c r="E372" s="68"/>
      <c r="F372" s="118"/>
      <c r="G372" s="329"/>
      <c r="H372" s="329"/>
      <c r="I372" s="118"/>
      <c r="J372" s="329"/>
      <c r="K372" s="329"/>
      <c r="L372" s="118"/>
    </row>
    <row r="373" spans="4:12">
      <c r="D373" s="68"/>
      <c r="E373" s="68"/>
      <c r="F373" s="118"/>
      <c r="G373" s="329"/>
      <c r="H373" s="329"/>
      <c r="I373" s="118"/>
      <c r="J373" s="329"/>
      <c r="K373" s="329"/>
      <c r="L373" s="118"/>
    </row>
    <row r="374" spans="4:12">
      <c r="D374" s="68"/>
      <c r="E374" s="68"/>
      <c r="F374" s="118"/>
      <c r="G374" s="329"/>
      <c r="H374" s="329"/>
      <c r="I374" s="118"/>
      <c r="J374" s="329"/>
      <c r="K374" s="329"/>
      <c r="L374" s="118"/>
    </row>
    <row r="375" spans="4:12">
      <c r="D375" s="68"/>
      <c r="E375" s="68"/>
      <c r="F375" s="118"/>
      <c r="G375" s="329"/>
      <c r="H375" s="329"/>
      <c r="I375" s="118"/>
      <c r="J375" s="329"/>
      <c r="K375" s="329"/>
      <c r="L375" s="118"/>
    </row>
    <row r="376" spans="4:12">
      <c r="D376" s="68"/>
      <c r="E376" s="68"/>
      <c r="F376" s="118"/>
      <c r="G376" s="329"/>
      <c r="H376" s="329"/>
      <c r="I376" s="118"/>
      <c r="J376" s="329"/>
      <c r="K376" s="329"/>
      <c r="L376" s="118"/>
    </row>
    <row r="377" spans="4:12">
      <c r="D377" s="68"/>
      <c r="E377" s="68"/>
      <c r="F377" s="118"/>
      <c r="G377" s="329"/>
      <c r="H377" s="329"/>
      <c r="I377" s="118"/>
      <c r="J377" s="329"/>
      <c r="K377" s="329"/>
      <c r="L377" s="118"/>
    </row>
    <row r="378" spans="4:12">
      <c r="D378" s="68"/>
      <c r="E378" s="68"/>
      <c r="F378" s="118"/>
      <c r="G378" s="329"/>
      <c r="H378" s="329"/>
      <c r="I378" s="118"/>
      <c r="J378" s="329"/>
      <c r="K378" s="329"/>
      <c r="L378" s="118"/>
    </row>
    <row r="379" spans="4:12">
      <c r="D379" s="68"/>
      <c r="E379" s="68"/>
      <c r="F379" s="118"/>
      <c r="G379" s="329"/>
      <c r="H379" s="329"/>
      <c r="I379" s="118"/>
      <c r="J379" s="329"/>
      <c r="K379" s="329"/>
      <c r="L379" s="118"/>
    </row>
    <row r="380" spans="4:12">
      <c r="D380" s="68"/>
      <c r="E380" s="68"/>
      <c r="F380" s="118"/>
      <c r="G380" s="329"/>
      <c r="H380" s="329"/>
      <c r="I380" s="118"/>
      <c r="J380" s="329"/>
      <c r="K380" s="329"/>
      <c r="L380" s="118"/>
    </row>
    <row r="381" spans="4:12">
      <c r="D381" s="68"/>
      <c r="E381" s="68"/>
      <c r="F381" s="118"/>
      <c r="G381" s="329"/>
      <c r="H381" s="329"/>
      <c r="I381" s="118"/>
      <c r="J381" s="329"/>
      <c r="K381" s="329"/>
      <c r="L381" s="118"/>
    </row>
    <row r="382" spans="4:12">
      <c r="D382" s="68"/>
      <c r="E382" s="68"/>
      <c r="F382" s="118"/>
      <c r="G382" s="329"/>
      <c r="H382" s="329"/>
      <c r="I382" s="118"/>
      <c r="J382" s="329"/>
      <c r="K382" s="329"/>
      <c r="L382" s="118"/>
    </row>
    <row r="383" spans="4:12">
      <c r="D383" s="68"/>
      <c r="E383" s="68"/>
      <c r="F383" s="118"/>
      <c r="G383" s="329"/>
      <c r="H383" s="329"/>
      <c r="I383" s="118"/>
      <c r="J383" s="329"/>
      <c r="K383" s="329"/>
      <c r="L383" s="118"/>
    </row>
    <row r="384" spans="4:12">
      <c r="D384" s="68"/>
      <c r="E384" s="68"/>
      <c r="F384" s="118"/>
      <c r="G384" s="329"/>
      <c r="H384" s="329"/>
      <c r="I384" s="118"/>
      <c r="J384" s="329"/>
      <c r="K384" s="329"/>
      <c r="L384" s="118"/>
    </row>
    <row r="385" spans="4:12">
      <c r="D385" s="68"/>
      <c r="E385" s="68"/>
      <c r="F385" s="118"/>
      <c r="G385" s="329"/>
      <c r="H385" s="329"/>
      <c r="I385" s="118"/>
      <c r="J385" s="329"/>
      <c r="K385" s="329"/>
      <c r="L385" s="118"/>
    </row>
    <row r="386" spans="4:12">
      <c r="D386" s="68"/>
      <c r="E386" s="68"/>
      <c r="F386" s="118"/>
      <c r="G386" s="118"/>
      <c r="H386" s="118"/>
      <c r="I386" s="118"/>
      <c r="J386" s="329"/>
      <c r="K386" s="329"/>
      <c r="L386" s="118"/>
    </row>
    <row r="387" spans="4:12">
      <c r="D387" s="68"/>
      <c r="E387" s="68"/>
      <c r="F387" s="118"/>
      <c r="G387" s="329"/>
      <c r="H387" s="329"/>
      <c r="I387" s="118"/>
      <c r="J387" s="329"/>
      <c r="K387" s="329"/>
      <c r="L387" s="118"/>
    </row>
    <row r="388" spans="4:12">
      <c r="D388" s="68"/>
      <c r="E388" s="68"/>
      <c r="F388" s="118"/>
      <c r="G388" s="329"/>
      <c r="H388" s="329"/>
      <c r="I388" s="118"/>
      <c r="J388" s="329"/>
      <c r="K388" s="329"/>
      <c r="L388" s="118"/>
    </row>
    <row r="389" spans="4:12">
      <c r="D389" s="68"/>
      <c r="E389" s="68"/>
      <c r="F389" s="118"/>
      <c r="G389" s="329"/>
      <c r="H389" s="329"/>
      <c r="I389" s="118"/>
      <c r="J389" s="329"/>
      <c r="K389" s="329"/>
      <c r="L389" s="118"/>
    </row>
    <row r="390" spans="4:12">
      <c r="D390" s="68"/>
      <c r="E390" s="68"/>
      <c r="F390" s="118"/>
      <c r="G390" s="329"/>
      <c r="H390" s="329"/>
      <c r="I390" s="118"/>
      <c r="J390" s="329"/>
      <c r="K390" s="329"/>
      <c r="L390" s="118"/>
    </row>
    <row r="391" spans="4:12">
      <c r="D391" s="68"/>
      <c r="E391" s="68"/>
      <c r="F391" s="118"/>
      <c r="G391" s="329"/>
      <c r="H391" s="329"/>
      <c r="I391" s="118"/>
      <c r="J391" s="329"/>
      <c r="K391" s="329"/>
      <c r="L391" s="118"/>
    </row>
    <row r="392" spans="4:12">
      <c r="D392" s="68"/>
      <c r="E392" s="68"/>
      <c r="F392" s="118"/>
      <c r="G392" s="329"/>
      <c r="H392" s="329"/>
      <c r="I392" s="118"/>
      <c r="J392" s="329"/>
      <c r="K392" s="329"/>
      <c r="L392" s="118"/>
    </row>
    <row r="393" spans="4:12">
      <c r="D393" s="68"/>
      <c r="E393" s="68"/>
      <c r="F393" s="118"/>
      <c r="G393" s="118"/>
      <c r="H393" s="118"/>
      <c r="I393" s="118"/>
      <c r="J393" s="329"/>
      <c r="K393" s="329"/>
      <c r="L393" s="118"/>
    </row>
    <row r="394" spans="4:12">
      <c r="D394" s="68"/>
      <c r="E394" s="68"/>
      <c r="F394" s="118"/>
      <c r="G394" s="118"/>
      <c r="H394" s="118"/>
      <c r="I394" s="118"/>
      <c r="J394" s="329"/>
      <c r="K394" s="329"/>
      <c r="L394" s="118"/>
    </row>
    <row r="395" spans="4:12">
      <c r="D395" s="68"/>
      <c r="E395" s="68"/>
      <c r="F395" s="118"/>
      <c r="G395" s="118"/>
      <c r="H395" s="118"/>
      <c r="I395" s="118"/>
      <c r="J395" s="329"/>
      <c r="K395" s="329"/>
      <c r="L395" s="118"/>
    </row>
    <row r="396" spans="4:12">
      <c r="D396" s="68"/>
      <c r="E396" s="68"/>
      <c r="F396" s="118"/>
      <c r="G396" s="118"/>
      <c r="H396" s="118"/>
      <c r="I396" s="118"/>
      <c r="J396" s="329"/>
      <c r="K396" s="329"/>
      <c r="L396" s="118"/>
    </row>
    <row r="397" spans="4:12">
      <c r="D397" s="68"/>
      <c r="E397" s="68"/>
      <c r="F397" s="118"/>
      <c r="G397" s="118"/>
      <c r="H397" s="118"/>
      <c r="I397" s="118"/>
      <c r="J397" s="329"/>
      <c r="K397" s="329"/>
      <c r="L397" s="118"/>
    </row>
    <row r="398" spans="4:12">
      <c r="D398" s="68"/>
      <c r="E398" s="68"/>
      <c r="F398" s="118"/>
      <c r="G398" s="329"/>
      <c r="H398" s="329"/>
      <c r="I398" s="118"/>
      <c r="J398" s="329"/>
      <c r="K398" s="329"/>
      <c r="L398" s="118"/>
    </row>
    <row r="399" spans="4:12">
      <c r="D399" s="68"/>
      <c r="E399" s="68"/>
      <c r="F399" s="118"/>
      <c r="G399" s="118"/>
      <c r="H399" s="118"/>
      <c r="I399" s="118"/>
      <c r="J399" s="329"/>
      <c r="K399" s="329"/>
      <c r="L399" s="118"/>
    </row>
    <row r="400" spans="4:12">
      <c r="D400" s="68"/>
      <c r="E400" s="68"/>
      <c r="F400" s="118"/>
      <c r="G400" s="118"/>
      <c r="H400" s="118"/>
      <c r="I400" s="118"/>
      <c r="J400" s="329"/>
      <c r="K400" s="329"/>
      <c r="L400" s="118"/>
    </row>
    <row r="401" spans="4:12">
      <c r="D401" s="68"/>
      <c r="E401" s="68"/>
      <c r="F401" s="118"/>
      <c r="G401" s="118"/>
      <c r="H401" s="118"/>
      <c r="I401" s="118"/>
      <c r="J401" s="329"/>
      <c r="K401" s="329"/>
      <c r="L401" s="118"/>
    </row>
  </sheetData>
  <autoFilter ref="A71:J155"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61"/>
  <sheetViews>
    <sheetView showGridLines="0" zoomScaleNormal="100" workbookViewId="0">
      <pane ySplit="10" topLeftCell="A11" activePane="bottomLeft" state="frozen"/>
      <selection pane="bottomLeft" activeCell="A11" sqref="A11"/>
    </sheetView>
  </sheetViews>
  <sheetFormatPr defaultColWidth="9.140625" defaultRowHeight="15"/>
  <cols>
    <col min="1" max="1" width="46.7109375" customWidth="1"/>
    <col min="2" max="2" width="50.7109375" customWidth="1"/>
    <col min="3" max="5" width="17.7109375" customWidth="1"/>
    <col min="6" max="7" width="9.7109375" customWidth="1"/>
    <col min="8" max="8" width="9.140625" customWidth="1"/>
    <col min="9" max="11" width="9.140625" style="534" hidden="1" customWidth="1"/>
    <col min="12" max="13" width="9.140625" hidden="1" customWidth="1"/>
  </cols>
  <sheetData>
    <row r="1" spans="1:13" ht="6.75" customHeight="1"/>
    <row r="2" spans="1:13">
      <c r="A2" s="496" t="str">
        <f>Basisdaten!B2</f>
        <v>Anlage EB Version M1.1 (Auditjahr 2026 / Kennzahlenjahr 2025)</v>
      </c>
    </row>
    <row r="3" spans="1:13" ht="15.75">
      <c r="A3" s="497" t="s">
        <v>642</v>
      </c>
    </row>
    <row r="4" spans="1:13" ht="18" customHeight="1" thickBot="1"/>
    <row r="5" spans="1:13" ht="18" customHeight="1" thickBot="1">
      <c r="E5" s="498" t="s">
        <v>628</v>
      </c>
      <c r="F5" s="675">
        <f>SUM(K11:K60)</f>
        <v>0</v>
      </c>
      <c r="G5" s="676"/>
    </row>
    <row r="6" spans="1:13" ht="12" customHeight="1"/>
    <row r="7" spans="1:13" ht="12" customHeight="1">
      <c r="A7" s="681" t="s">
        <v>909</v>
      </c>
      <c r="B7" s="682"/>
      <c r="C7" s="682"/>
      <c r="D7" s="682"/>
      <c r="E7" s="682"/>
    </row>
    <row r="8" spans="1:13" ht="6" customHeight="1" thickBot="1"/>
    <row r="9" spans="1:13" ht="24.95" customHeight="1">
      <c r="A9" s="683" t="s">
        <v>629</v>
      </c>
      <c r="B9" s="685" t="s">
        <v>630</v>
      </c>
      <c r="C9" s="687" t="s">
        <v>631</v>
      </c>
      <c r="D9" s="688"/>
      <c r="E9" s="677" t="s">
        <v>942</v>
      </c>
      <c r="F9" s="677" t="s">
        <v>910</v>
      </c>
      <c r="G9" s="678"/>
    </row>
    <row r="10" spans="1:13" ht="24.95" customHeight="1" thickBot="1">
      <c r="A10" s="684"/>
      <c r="B10" s="686"/>
      <c r="C10" s="499" t="s">
        <v>632</v>
      </c>
      <c r="D10" s="499" t="s">
        <v>633</v>
      </c>
      <c r="E10" s="679"/>
      <c r="F10" s="679"/>
      <c r="G10" s="680"/>
    </row>
    <row r="11" spans="1:13" ht="26.1" customHeight="1">
      <c r="A11" s="520"/>
      <c r="B11" s="521"/>
      <c r="C11" s="585"/>
      <c r="D11" s="585"/>
      <c r="E11" s="586"/>
      <c r="F11" s="579"/>
      <c r="G11" s="580"/>
      <c r="I11" s="534">
        <f>IF(A11&lt;&gt;"",1,0)</f>
        <v>0</v>
      </c>
      <c r="J11" s="534">
        <f>IF(B11&lt;&gt;"",1,0)</f>
        <v>0</v>
      </c>
      <c r="K11" s="534">
        <f t="shared" ref="K11" si="0">IF((SUM(I11:J11)=2),E11,0)</f>
        <v>0</v>
      </c>
      <c r="M11" s="565"/>
    </row>
    <row r="12" spans="1:13" ht="26.1" customHeight="1">
      <c r="A12" s="522"/>
      <c r="B12" s="523"/>
      <c r="C12" s="587"/>
      <c r="D12" s="587"/>
      <c r="E12" s="588"/>
      <c r="F12" s="581"/>
      <c r="G12" s="582"/>
      <c r="I12" s="534">
        <f t="shared" ref="I12:I60" si="1">IF(A12&lt;&gt;"",1,0)</f>
        <v>0</v>
      </c>
      <c r="J12" s="534">
        <f t="shared" ref="J12:J60" si="2">IF(B12&lt;&gt;"",1,0)</f>
        <v>0</v>
      </c>
      <c r="K12" s="534">
        <f t="shared" ref="K12:K60" si="3">IF((SUM(I12:J12)=2),E12,0)</f>
        <v>0</v>
      </c>
      <c r="M12" s="565" t="s">
        <v>330</v>
      </c>
    </row>
    <row r="13" spans="1:13" ht="26.1" customHeight="1">
      <c r="A13" s="522"/>
      <c r="B13" s="523"/>
      <c r="C13" s="587"/>
      <c r="D13" s="587"/>
      <c r="E13" s="588"/>
      <c r="F13" s="581"/>
      <c r="G13" s="582"/>
      <c r="I13" s="534">
        <f t="shared" si="1"/>
        <v>0</v>
      </c>
      <c r="J13" s="534">
        <f t="shared" si="2"/>
        <v>0</v>
      </c>
      <c r="K13" s="534">
        <f t="shared" si="3"/>
        <v>0</v>
      </c>
    </row>
    <row r="14" spans="1:13" ht="26.1" customHeight="1">
      <c r="A14" s="522"/>
      <c r="B14" s="523"/>
      <c r="C14" s="587"/>
      <c r="D14" s="587"/>
      <c r="E14" s="588"/>
      <c r="F14" s="581"/>
      <c r="G14" s="582"/>
      <c r="I14" s="534">
        <f t="shared" si="1"/>
        <v>0</v>
      </c>
      <c r="J14" s="534">
        <f t="shared" si="2"/>
        <v>0</v>
      </c>
      <c r="K14" s="534">
        <f t="shared" si="3"/>
        <v>0</v>
      </c>
    </row>
    <row r="15" spans="1:13" ht="26.1" customHeight="1">
      <c r="A15" s="522"/>
      <c r="B15" s="523"/>
      <c r="C15" s="587"/>
      <c r="D15" s="587"/>
      <c r="E15" s="588"/>
      <c r="F15" s="581"/>
      <c r="G15" s="582"/>
      <c r="I15" s="534">
        <f t="shared" si="1"/>
        <v>0</v>
      </c>
      <c r="J15" s="534">
        <f t="shared" si="2"/>
        <v>0</v>
      </c>
      <c r="K15" s="534">
        <f t="shared" si="3"/>
        <v>0</v>
      </c>
    </row>
    <row r="16" spans="1:13" ht="26.1" customHeight="1">
      <c r="A16" s="522"/>
      <c r="B16" s="523"/>
      <c r="C16" s="587"/>
      <c r="D16" s="587"/>
      <c r="E16" s="588"/>
      <c r="F16" s="581"/>
      <c r="G16" s="582"/>
      <c r="I16" s="534">
        <f t="shared" si="1"/>
        <v>0</v>
      </c>
      <c r="J16" s="534">
        <f t="shared" si="2"/>
        <v>0</v>
      </c>
      <c r="K16" s="534">
        <f t="shared" si="3"/>
        <v>0</v>
      </c>
    </row>
    <row r="17" spans="1:11" ht="26.1" customHeight="1">
      <c r="A17" s="522"/>
      <c r="B17" s="523"/>
      <c r="C17" s="587"/>
      <c r="D17" s="587"/>
      <c r="E17" s="588"/>
      <c r="F17" s="581"/>
      <c r="G17" s="582"/>
      <c r="I17" s="534">
        <f t="shared" si="1"/>
        <v>0</v>
      </c>
      <c r="J17" s="534">
        <f t="shared" si="2"/>
        <v>0</v>
      </c>
      <c r="K17" s="534">
        <f t="shared" si="3"/>
        <v>0</v>
      </c>
    </row>
    <row r="18" spans="1:11" ht="26.1" customHeight="1">
      <c r="A18" s="522"/>
      <c r="B18" s="523"/>
      <c r="C18" s="587"/>
      <c r="D18" s="587"/>
      <c r="E18" s="588"/>
      <c r="F18" s="581"/>
      <c r="G18" s="582"/>
      <c r="I18" s="534">
        <f t="shared" si="1"/>
        <v>0</v>
      </c>
      <c r="J18" s="534">
        <f t="shared" si="2"/>
        <v>0</v>
      </c>
      <c r="K18" s="534">
        <f t="shared" si="3"/>
        <v>0</v>
      </c>
    </row>
    <row r="19" spans="1:11" ht="26.1" customHeight="1">
      <c r="A19" s="522"/>
      <c r="B19" s="523"/>
      <c r="C19" s="587"/>
      <c r="D19" s="587"/>
      <c r="E19" s="588"/>
      <c r="F19" s="581"/>
      <c r="G19" s="582"/>
      <c r="I19" s="534">
        <f t="shared" si="1"/>
        <v>0</v>
      </c>
      <c r="J19" s="534">
        <f t="shared" si="2"/>
        <v>0</v>
      </c>
      <c r="K19" s="534">
        <f t="shared" si="3"/>
        <v>0</v>
      </c>
    </row>
    <row r="20" spans="1:11" ht="26.1" customHeight="1">
      <c r="A20" s="522"/>
      <c r="B20" s="523"/>
      <c r="C20" s="587"/>
      <c r="D20" s="587"/>
      <c r="E20" s="588"/>
      <c r="F20" s="581"/>
      <c r="G20" s="582"/>
      <c r="I20" s="534">
        <f t="shared" si="1"/>
        <v>0</v>
      </c>
      <c r="J20" s="534">
        <f t="shared" si="2"/>
        <v>0</v>
      </c>
      <c r="K20" s="534">
        <f t="shared" si="3"/>
        <v>0</v>
      </c>
    </row>
    <row r="21" spans="1:11" ht="26.1" customHeight="1">
      <c r="A21" s="522"/>
      <c r="B21" s="523"/>
      <c r="C21" s="587"/>
      <c r="D21" s="587"/>
      <c r="E21" s="588"/>
      <c r="F21" s="581"/>
      <c r="G21" s="582"/>
      <c r="I21" s="534">
        <f t="shared" si="1"/>
        <v>0</v>
      </c>
      <c r="J21" s="534">
        <f t="shared" si="2"/>
        <v>0</v>
      </c>
      <c r="K21" s="534">
        <f t="shared" si="3"/>
        <v>0</v>
      </c>
    </row>
    <row r="22" spans="1:11" ht="26.1" customHeight="1">
      <c r="A22" s="522"/>
      <c r="B22" s="523"/>
      <c r="C22" s="587"/>
      <c r="D22" s="587"/>
      <c r="E22" s="588"/>
      <c r="F22" s="581"/>
      <c r="G22" s="582"/>
      <c r="I22" s="534">
        <f t="shared" si="1"/>
        <v>0</v>
      </c>
      <c r="J22" s="534">
        <f t="shared" si="2"/>
        <v>0</v>
      </c>
      <c r="K22" s="534">
        <f t="shared" si="3"/>
        <v>0</v>
      </c>
    </row>
    <row r="23" spans="1:11" ht="26.1" customHeight="1">
      <c r="A23" s="522"/>
      <c r="B23" s="523"/>
      <c r="C23" s="587"/>
      <c r="D23" s="587"/>
      <c r="E23" s="588"/>
      <c r="F23" s="581"/>
      <c r="G23" s="582"/>
      <c r="I23" s="534">
        <f t="shared" si="1"/>
        <v>0</v>
      </c>
      <c r="J23" s="534">
        <f t="shared" si="2"/>
        <v>0</v>
      </c>
      <c r="K23" s="534">
        <f t="shared" si="3"/>
        <v>0</v>
      </c>
    </row>
    <row r="24" spans="1:11" ht="26.1" customHeight="1">
      <c r="A24" s="522"/>
      <c r="B24" s="523"/>
      <c r="C24" s="587"/>
      <c r="D24" s="587"/>
      <c r="E24" s="588"/>
      <c r="F24" s="581"/>
      <c r="G24" s="582"/>
      <c r="I24" s="534">
        <f t="shared" si="1"/>
        <v>0</v>
      </c>
      <c r="J24" s="534">
        <f t="shared" si="2"/>
        <v>0</v>
      </c>
      <c r="K24" s="534">
        <f t="shared" si="3"/>
        <v>0</v>
      </c>
    </row>
    <row r="25" spans="1:11" ht="26.1" customHeight="1">
      <c r="A25" s="522"/>
      <c r="B25" s="523"/>
      <c r="C25" s="587"/>
      <c r="D25" s="587"/>
      <c r="E25" s="588"/>
      <c r="F25" s="581"/>
      <c r="G25" s="582"/>
      <c r="I25" s="534">
        <f t="shared" si="1"/>
        <v>0</v>
      </c>
      <c r="J25" s="534">
        <f t="shared" si="2"/>
        <v>0</v>
      </c>
      <c r="K25" s="534">
        <f t="shared" si="3"/>
        <v>0</v>
      </c>
    </row>
    <row r="26" spans="1:11" ht="26.1" customHeight="1">
      <c r="A26" s="522"/>
      <c r="B26" s="523"/>
      <c r="C26" s="587"/>
      <c r="D26" s="587"/>
      <c r="E26" s="588"/>
      <c r="F26" s="581"/>
      <c r="G26" s="582"/>
      <c r="I26" s="534">
        <f t="shared" si="1"/>
        <v>0</v>
      </c>
      <c r="J26" s="534">
        <f t="shared" si="2"/>
        <v>0</v>
      </c>
      <c r="K26" s="534">
        <f t="shared" si="3"/>
        <v>0</v>
      </c>
    </row>
    <row r="27" spans="1:11" ht="26.1" customHeight="1">
      <c r="A27" s="522"/>
      <c r="B27" s="523"/>
      <c r="C27" s="587"/>
      <c r="D27" s="587"/>
      <c r="E27" s="588"/>
      <c r="F27" s="581"/>
      <c r="G27" s="582"/>
      <c r="I27" s="534">
        <f t="shared" si="1"/>
        <v>0</v>
      </c>
      <c r="J27" s="534">
        <f t="shared" si="2"/>
        <v>0</v>
      </c>
      <c r="K27" s="534">
        <f t="shared" si="3"/>
        <v>0</v>
      </c>
    </row>
    <row r="28" spans="1:11" ht="26.1" customHeight="1">
      <c r="A28" s="522"/>
      <c r="B28" s="523"/>
      <c r="C28" s="587"/>
      <c r="D28" s="587"/>
      <c r="E28" s="588"/>
      <c r="F28" s="581"/>
      <c r="G28" s="582"/>
      <c r="I28" s="534">
        <f t="shared" si="1"/>
        <v>0</v>
      </c>
      <c r="J28" s="534">
        <f t="shared" si="2"/>
        <v>0</v>
      </c>
      <c r="K28" s="534">
        <f t="shared" si="3"/>
        <v>0</v>
      </c>
    </row>
    <row r="29" spans="1:11" ht="26.1" customHeight="1">
      <c r="A29" s="522"/>
      <c r="B29" s="523"/>
      <c r="C29" s="587"/>
      <c r="D29" s="587"/>
      <c r="E29" s="588"/>
      <c r="F29" s="581"/>
      <c r="G29" s="582"/>
      <c r="I29" s="534">
        <f t="shared" si="1"/>
        <v>0</v>
      </c>
      <c r="J29" s="534">
        <f t="shared" si="2"/>
        <v>0</v>
      </c>
      <c r="K29" s="534">
        <f t="shared" si="3"/>
        <v>0</v>
      </c>
    </row>
    <row r="30" spans="1:11" ht="26.1" customHeight="1">
      <c r="A30" s="522"/>
      <c r="B30" s="523"/>
      <c r="C30" s="587"/>
      <c r="D30" s="587"/>
      <c r="E30" s="588"/>
      <c r="F30" s="581"/>
      <c r="G30" s="582"/>
      <c r="I30" s="534">
        <f t="shared" si="1"/>
        <v>0</v>
      </c>
      <c r="J30" s="534">
        <f t="shared" si="2"/>
        <v>0</v>
      </c>
      <c r="K30" s="534">
        <f t="shared" si="3"/>
        <v>0</v>
      </c>
    </row>
    <row r="31" spans="1:11" ht="26.1" customHeight="1">
      <c r="A31" s="522"/>
      <c r="B31" s="523"/>
      <c r="C31" s="587"/>
      <c r="D31" s="587"/>
      <c r="E31" s="588"/>
      <c r="F31" s="581"/>
      <c r="G31" s="582"/>
      <c r="I31" s="534">
        <f t="shared" si="1"/>
        <v>0</v>
      </c>
      <c r="J31" s="534">
        <f t="shared" si="2"/>
        <v>0</v>
      </c>
      <c r="K31" s="534">
        <f t="shared" si="3"/>
        <v>0</v>
      </c>
    </row>
    <row r="32" spans="1:11" ht="26.1" customHeight="1">
      <c r="A32" s="522"/>
      <c r="B32" s="523"/>
      <c r="C32" s="587"/>
      <c r="D32" s="587"/>
      <c r="E32" s="588"/>
      <c r="F32" s="581"/>
      <c r="G32" s="582"/>
      <c r="I32" s="534">
        <f t="shared" si="1"/>
        <v>0</v>
      </c>
      <c r="J32" s="534">
        <f t="shared" si="2"/>
        <v>0</v>
      </c>
      <c r="K32" s="534">
        <f t="shared" si="3"/>
        <v>0</v>
      </c>
    </row>
    <row r="33" spans="1:11" ht="26.1" customHeight="1">
      <c r="A33" s="522"/>
      <c r="B33" s="523"/>
      <c r="C33" s="587"/>
      <c r="D33" s="587"/>
      <c r="E33" s="588"/>
      <c r="F33" s="581"/>
      <c r="G33" s="582"/>
      <c r="I33" s="534">
        <f t="shared" si="1"/>
        <v>0</v>
      </c>
      <c r="J33" s="534">
        <f t="shared" si="2"/>
        <v>0</v>
      </c>
      <c r="K33" s="534">
        <f t="shared" si="3"/>
        <v>0</v>
      </c>
    </row>
    <row r="34" spans="1:11" ht="26.1" customHeight="1">
      <c r="A34" s="522"/>
      <c r="B34" s="523"/>
      <c r="C34" s="587"/>
      <c r="D34" s="587"/>
      <c r="E34" s="588"/>
      <c r="F34" s="581"/>
      <c r="G34" s="582"/>
      <c r="I34" s="534">
        <f t="shared" si="1"/>
        <v>0</v>
      </c>
      <c r="J34" s="534">
        <f t="shared" si="2"/>
        <v>0</v>
      </c>
      <c r="K34" s="534">
        <f t="shared" si="3"/>
        <v>0</v>
      </c>
    </row>
    <row r="35" spans="1:11" ht="26.1" customHeight="1">
      <c r="A35" s="522"/>
      <c r="B35" s="523"/>
      <c r="C35" s="587"/>
      <c r="D35" s="587"/>
      <c r="E35" s="588"/>
      <c r="F35" s="581"/>
      <c r="G35" s="582"/>
      <c r="I35" s="534">
        <f t="shared" si="1"/>
        <v>0</v>
      </c>
      <c r="J35" s="534">
        <f t="shared" si="2"/>
        <v>0</v>
      </c>
      <c r="K35" s="534">
        <f t="shared" si="3"/>
        <v>0</v>
      </c>
    </row>
    <row r="36" spans="1:11" ht="26.1" customHeight="1">
      <c r="A36" s="522"/>
      <c r="B36" s="523"/>
      <c r="C36" s="587"/>
      <c r="D36" s="587"/>
      <c r="E36" s="588"/>
      <c r="F36" s="581"/>
      <c r="G36" s="582"/>
      <c r="I36" s="534">
        <f t="shared" si="1"/>
        <v>0</v>
      </c>
      <c r="J36" s="534">
        <f t="shared" si="2"/>
        <v>0</v>
      </c>
      <c r="K36" s="534">
        <f t="shared" si="3"/>
        <v>0</v>
      </c>
    </row>
    <row r="37" spans="1:11" ht="26.1" customHeight="1">
      <c r="A37" s="522"/>
      <c r="B37" s="523"/>
      <c r="C37" s="587"/>
      <c r="D37" s="587"/>
      <c r="E37" s="588"/>
      <c r="F37" s="581"/>
      <c r="G37" s="582"/>
      <c r="I37" s="534">
        <f t="shared" si="1"/>
        <v>0</v>
      </c>
      <c r="J37" s="534">
        <f t="shared" si="2"/>
        <v>0</v>
      </c>
      <c r="K37" s="534">
        <f t="shared" si="3"/>
        <v>0</v>
      </c>
    </row>
    <row r="38" spans="1:11" ht="26.1" customHeight="1">
      <c r="A38" s="522"/>
      <c r="B38" s="523"/>
      <c r="C38" s="587"/>
      <c r="D38" s="587"/>
      <c r="E38" s="588"/>
      <c r="F38" s="581"/>
      <c r="G38" s="582"/>
      <c r="I38" s="534">
        <f t="shared" si="1"/>
        <v>0</v>
      </c>
      <c r="J38" s="534">
        <f t="shared" si="2"/>
        <v>0</v>
      </c>
      <c r="K38" s="534">
        <f t="shared" si="3"/>
        <v>0</v>
      </c>
    </row>
    <row r="39" spans="1:11" ht="26.1" customHeight="1">
      <c r="A39" s="522"/>
      <c r="B39" s="523"/>
      <c r="C39" s="587"/>
      <c r="D39" s="587"/>
      <c r="E39" s="588"/>
      <c r="F39" s="581"/>
      <c r="G39" s="582"/>
      <c r="I39" s="534">
        <f t="shared" si="1"/>
        <v>0</v>
      </c>
      <c r="J39" s="534">
        <f t="shared" si="2"/>
        <v>0</v>
      </c>
      <c r="K39" s="534">
        <f t="shared" si="3"/>
        <v>0</v>
      </c>
    </row>
    <row r="40" spans="1:11" ht="26.1" customHeight="1">
      <c r="A40" s="589"/>
      <c r="B40" s="590"/>
      <c r="C40" s="591"/>
      <c r="D40" s="591"/>
      <c r="E40" s="592"/>
      <c r="F40" s="581"/>
      <c r="G40" s="582"/>
      <c r="I40" s="534">
        <f t="shared" si="1"/>
        <v>0</v>
      </c>
      <c r="J40" s="534">
        <f t="shared" si="2"/>
        <v>0</v>
      </c>
      <c r="K40" s="534">
        <f t="shared" si="3"/>
        <v>0</v>
      </c>
    </row>
    <row r="41" spans="1:11" ht="26.1" customHeight="1">
      <c r="A41" s="589"/>
      <c r="B41" s="590"/>
      <c r="C41" s="591"/>
      <c r="D41" s="591"/>
      <c r="E41" s="592"/>
      <c r="F41" s="581"/>
      <c r="G41" s="582"/>
      <c r="I41" s="534">
        <f t="shared" si="1"/>
        <v>0</v>
      </c>
      <c r="J41" s="534">
        <f t="shared" si="2"/>
        <v>0</v>
      </c>
      <c r="K41" s="534">
        <f t="shared" si="3"/>
        <v>0</v>
      </c>
    </row>
    <row r="42" spans="1:11" ht="26.1" customHeight="1">
      <c r="A42" s="589"/>
      <c r="B42" s="590"/>
      <c r="C42" s="591"/>
      <c r="D42" s="591"/>
      <c r="E42" s="592"/>
      <c r="F42" s="581"/>
      <c r="G42" s="582"/>
      <c r="I42" s="534">
        <f t="shared" si="1"/>
        <v>0</v>
      </c>
      <c r="J42" s="534">
        <f t="shared" si="2"/>
        <v>0</v>
      </c>
      <c r="K42" s="534">
        <f t="shared" si="3"/>
        <v>0</v>
      </c>
    </row>
    <row r="43" spans="1:11" ht="26.1" customHeight="1">
      <c r="A43" s="589"/>
      <c r="B43" s="590"/>
      <c r="C43" s="591"/>
      <c r="D43" s="591"/>
      <c r="E43" s="592"/>
      <c r="F43" s="581"/>
      <c r="G43" s="582"/>
      <c r="I43" s="534">
        <f t="shared" si="1"/>
        <v>0</v>
      </c>
      <c r="J43" s="534">
        <f t="shared" si="2"/>
        <v>0</v>
      </c>
      <c r="K43" s="534">
        <f t="shared" si="3"/>
        <v>0</v>
      </c>
    </row>
    <row r="44" spans="1:11" ht="26.1" customHeight="1">
      <c r="A44" s="589"/>
      <c r="B44" s="590"/>
      <c r="C44" s="591"/>
      <c r="D44" s="591"/>
      <c r="E44" s="592"/>
      <c r="F44" s="581"/>
      <c r="G44" s="582"/>
      <c r="I44" s="534">
        <f t="shared" si="1"/>
        <v>0</v>
      </c>
      <c r="J44" s="534">
        <f t="shared" si="2"/>
        <v>0</v>
      </c>
      <c r="K44" s="534">
        <f t="shared" si="3"/>
        <v>0</v>
      </c>
    </row>
    <row r="45" spans="1:11" ht="26.1" customHeight="1">
      <c r="A45" s="589"/>
      <c r="B45" s="590"/>
      <c r="C45" s="591"/>
      <c r="D45" s="591"/>
      <c r="E45" s="592"/>
      <c r="F45" s="581"/>
      <c r="G45" s="582"/>
      <c r="I45" s="534">
        <f t="shared" si="1"/>
        <v>0</v>
      </c>
      <c r="J45" s="534">
        <f t="shared" si="2"/>
        <v>0</v>
      </c>
      <c r="K45" s="534">
        <f t="shared" si="3"/>
        <v>0</v>
      </c>
    </row>
    <row r="46" spans="1:11" ht="26.1" customHeight="1">
      <c r="A46" s="589"/>
      <c r="B46" s="590"/>
      <c r="C46" s="591"/>
      <c r="D46" s="591"/>
      <c r="E46" s="592"/>
      <c r="F46" s="581"/>
      <c r="G46" s="582"/>
      <c r="I46" s="534">
        <f t="shared" si="1"/>
        <v>0</v>
      </c>
      <c r="J46" s="534">
        <f t="shared" si="2"/>
        <v>0</v>
      </c>
      <c r="K46" s="534">
        <f t="shared" si="3"/>
        <v>0</v>
      </c>
    </row>
    <row r="47" spans="1:11" ht="26.1" customHeight="1">
      <c r="A47" s="589"/>
      <c r="B47" s="590"/>
      <c r="C47" s="591"/>
      <c r="D47" s="591"/>
      <c r="E47" s="592"/>
      <c r="F47" s="581"/>
      <c r="G47" s="582"/>
      <c r="I47" s="534">
        <f t="shared" si="1"/>
        <v>0</v>
      </c>
      <c r="J47" s="534">
        <f t="shared" si="2"/>
        <v>0</v>
      </c>
      <c r="K47" s="534">
        <f t="shared" si="3"/>
        <v>0</v>
      </c>
    </row>
    <row r="48" spans="1:11" ht="26.1" customHeight="1">
      <c r="A48" s="589"/>
      <c r="B48" s="590"/>
      <c r="C48" s="591"/>
      <c r="D48" s="591"/>
      <c r="E48" s="592"/>
      <c r="F48" s="581"/>
      <c r="G48" s="582"/>
      <c r="I48" s="534">
        <f t="shared" si="1"/>
        <v>0</v>
      </c>
      <c r="J48" s="534">
        <f t="shared" si="2"/>
        <v>0</v>
      </c>
      <c r="K48" s="534">
        <f t="shared" si="3"/>
        <v>0</v>
      </c>
    </row>
    <row r="49" spans="1:11" ht="26.1" customHeight="1">
      <c r="A49" s="589"/>
      <c r="B49" s="590"/>
      <c r="C49" s="591"/>
      <c r="D49" s="591"/>
      <c r="E49" s="592"/>
      <c r="F49" s="581"/>
      <c r="G49" s="582"/>
      <c r="I49" s="534">
        <f t="shared" si="1"/>
        <v>0</v>
      </c>
      <c r="J49" s="534">
        <f t="shared" si="2"/>
        <v>0</v>
      </c>
      <c r="K49" s="534">
        <f t="shared" si="3"/>
        <v>0</v>
      </c>
    </row>
    <row r="50" spans="1:11" ht="26.1" customHeight="1">
      <c r="A50" s="589"/>
      <c r="B50" s="590"/>
      <c r="C50" s="591"/>
      <c r="D50" s="591"/>
      <c r="E50" s="592"/>
      <c r="F50" s="581"/>
      <c r="G50" s="582"/>
      <c r="I50" s="534">
        <f t="shared" si="1"/>
        <v>0</v>
      </c>
      <c r="J50" s="534">
        <f t="shared" si="2"/>
        <v>0</v>
      </c>
      <c r="K50" s="534">
        <f t="shared" si="3"/>
        <v>0</v>
      </c>
    </row>
    <row r="51" spans="1:11" ht="26.1" customHeight="1">
      <c r="A51" s="589"/>
      <c r="B51" s="590"/>
      <c r="C51" s="591"/>
      <c r="D51" s="591"/>
      <c r="E51" s="592"/>
      <c r="F51" s="581"/>
      <c r="G51" s="582"/>
      <c r="I51" s="534">
        <f t="shared" si="1"/>
        <v>0</v>
      </c>
      <c r="J51" s="534">
        <f t="shared" si="2"/>
        <v>0</v>
      </c>
      <c r="K51" s="534">
        <f t="shared" si="3"/>
        <v>0</v>
      </c>
    </row>
    <row r="52" spans="1:11" ht="26.1" customHeight="1">
      <c r="A52" s="589"/>
      <c r="B52" s="590"/>
      <c r="C52" s="591"/>
      <c r="D52" s="591"/>
      <c r="E52" s="592"/>
      <c r="F52" s="581"/>
      <c r="G52" s="582"/>
      <c r="I52" s="534">
        <f t="shared" si="1"/>
        <v>0</v>
      </c>
      <c r="J52" s="534">
        <f t="shared" si="2"/>
        <v>0</v>
      </c>
      <c r="K52" s="534">
        <f t="shared" si="3"/>
        <v>0</v>
      </c>
    </row>
    <row r="53" spans="1:11" ht="26.1" customHeight="1">
      <c r="A53" s="589"/>
      <c r="B53" s="590"/>
      <c r="C53" s="591"/>
      <c r="D53" s="591"/>
      <c r="E53" s="592"/>
      <c r="F53" s="581"/>
      <c r="G53" s="582"/>
      <c r="I53" s="534">
        <f t="shared" si="1"/>
        <v>0</v>
      </c>
      <c r="J53" s="534">
        <f t="shared" si="2"/>
        <v>0</v>
      </c>
      <c r="K53" s="534">
        <f t="shared" si="3"/>
        <v>0</v>
      </c>
    </row>
    <row r="54" spans="1:11" ht="26.1" customHeight="1">
      <c r="A54" s="589"/>
      <c r="B54" s="590"/>
      <c r="C54" s="591"/>
      <c r="D54" s="591"/>
      <c r="E54" s="592"/>
      <c r="F54" s="581"/>
      <c r="G54" s="582"/>
      <c r="I54" s="534">
        <f t="shared" si="1"/>
        <v>0</v>
      </c>
      <c r="J54" s="534">
        <f t="shared" si="2"/>
        <v>0</v>
      </c>
      <c r="K54" s="534">
        <f t="shared" si="3"/>
        <v>0</v>
      </c>
    </row>
    <row r="55" spans="1:11" ht="26.1" customHeight="1">
      <c r="A55" s="522"/>
      <c r="B55" s="523"/>
      <c r="C55" s="587"/>
      <c r="D55" s="587"/>
      <c r="E55" s="588"/>
      <c r="F55" s="581"/>
      <c r="G55" s="582"/>
      <c r="I55" s="534">
        <f t="shared" si="1"/>
        <v>0</v>
      </c>
      <c r="J55" s="534">
        <f t="shared" si="2"/>
        <v>0</v>
      </c>
      <c r="K55" s="534">
        <f t="shared" si="3"/>
        <v>0</v>
      </c>
    </row>
    <row r="56" spans="1:11" ht="26.1" customHeight="1">
      <c r="A56" s="522"/>
      <c r="B56" s="523"/>
      <c r="C56" s="587"/>
      <c r="D56" s="587"/>
      <c r="E56" s="588"/>
      <c r="F56" s="581"/>
      <c r="G56" s="582"/>
      <c r="I56" s="534">
        <f t="shared" si="1"/>
        <v>0</v>
      </c>
      <c r="J56" s="534">
        <f t="shared" si="2"/>
        <v>0</v>
      </c>
      <c r="K56" s="534">
        <f t="shared" si="3"/>
        <v>0</v>
      </c>
    </row>
    <row r="57" spans="1:11" ht="26.1" customHeight="1">
      <c r="A57" s="589"/>
      <c r="B57" s="590"/>
      <c r="C57" s="591"/>
      <c r="D57" s="591"/>
      <c r="E57" s="592"/>
      <c r="F57" s="581"/>
      <c r="G57" s="582"/>
      <c r="I57" s="534">
        <f t="shared" si="1"/>
        <v>0</v>
      </c>
      <c r="J57" s="534">
        <f t="shared" si="2"/>
        <v>0</v>
      </c>
      <c r="K57" s="534">
        <f t="shared" si="3"/>
        <v>0</v>
      </c>
    </row>
    <row r="58" spans="1:11" ht="26.1" customHeight="1">
      <c r="A58" s="589"/>
      <c r="B58" s="590"/>
      <c r="C58" s="591"/>
      <c r="D58" s="591"/>
      <c r="E58" s="592"/>
      <c r="F58" s="581"/>
      <c r="G58" s="582"/>
      <c r="I58" s="534">
        <f t="shared" si="1"/>
        <v>0</v>
      </c>
      <c r="J58" s="534">
        <f t="shared" si="2"/>
        <v>0</v>
      </c>
      <c r="K58" s="534">
        <f t="shared" si="3"/>
        <v>0</v>
      </c>
    </row>
    <row r="59" spans="1:11" ht="26.1" customHeight="1">
      <c r="A59" s="589"/>
      <c r="B59" s="590"/>
      <c r="C59" s="591"/>
      <c r="D59" s="591"/>
      <c r="E59" s="592"/>
      <c r="F59" s="581"/>
      <c r="G59" s="582"/>
      <c r="I59" s="534">
        <f t="shared" si="1"/>
        <v>0</v>
      </c>
      <c r="J59" s="534">
        <f t="shared" si="2"/>
        <v>0</v>
      </c>
      <c r="K59" s="534">
        <f t="shared" si="3"/>
        <v>0</v>
      </c>
    </row>
    <row r="60" spans="1:11" ht="26.1" customHeight="1" thickBot="1">
      <c r="A60" s="524"/>
      <c r="B60" s="525"/>
      <c r="C60" s="593"/>
      <c r="D60" s="593"/>
      <c r="E60" s="594"/>
      <c r="F60" s="583"/>
      <c r="G60" s="584"/>
      <c r="I60" s="534">
        <f t="shared" si="1"/>
        <v>0</v>
      </c>
      <c r="J60" s="534">
        <f t="shared" si="2"/>
        <v>0</v>
      </c>
      <c r="K60" s="534">
        <f t="shared" si="3"/>
        <v>0</v>
      </c>
    </row>
    <row r="61" spans="1:11">
      <c r="J61" s="534">
        <f>IF(B61&lt;&gt;"",1,0)</f>
        <v>0</v>
      </c>
    </row>
  </sheetData>
  <sheetProtection algorithmName="SHA-512" hashValue="Ikk9DA4ls2/QzYCW65fHiEnaB41rd5zHVnw8Er1Cx7uX3H/zVU4CFfyvxaZy80p1TG4H6ZFaKzJLElfAxK59ag==" saltValue="G6Jw3jk17RadAL8lYPylGw==" spinCount="100000" sheet="1" objects="1" selectLockedCells="1"/>
  <mergeCells count="7">
    <mergeCell ref="F5:G5"/>
    <mergeCell ref="F9:G10"/>
    <mergeCell ref="A7:E7"/>
    <mergeCell ref="A9:A10"/>
    <mergeCell ref="B9:B10"/>
    <mergeCell ref="C9:D9"/>
    <mergeCell ref="E9:E10"/>
  </mergeCells>
  <phoneticPr fontId="137" type="noConversion"/>
  <conditionalFormatting sqref="A11:E60">
    <cfRule type="expression" dxfId="141" priority="10" stopIfTrue="1">
      <formula>LEN(TRIM(A11))=0</formula>
    </cfRule>
  </conditionalFormatting>
  <conditionalFormatting sqref="B11:B60">
    <cfRule type="duplicateValues" dxfId="140" priority="1"/>
  </conditionalFormatting>
  <conditionalFormatting sqref="C11:C60">
    <cfRule type="expression" dxfId="139" priority="5">
      <formula>D11&lt;&gt;0</formula>
    </cfRule>
  </conditionalFormatting>
  <conditionalFormatting sqref="D11:D60">
    <cfRule type="expression" dxfId="138" priority="4">
      <formula>C11&lt;&gt;0</formula>
    </cfRule>
  </conditionalFormatting>
  <conditionalFormatting sqref="D11:E11 E15 E19 E23 E27 E31 E35 E39:E59">
    <cfRule type="expression" dxfId="137" priority="11" stopIfTrue="1">
      <formula>LEN(TRIM(D11))=0</formula>
    </cfRule>
  </conditionalFormatting>
  <dataValidations count="85">
    <dataValidation type="textLength" allowBlank="1" showInputMessage="1" showErrorMessage="1" errorTitle="Zeichenlänge" error="Nur Texteingabe bis 200 Zeichen möglich." sqref="A11:B60" xr:uid="{00000000-0002-0000-0400-000000000000}">
      <formula1>2</formula1>
      <formula2>200</formula2>
    </dataValidation>
    <dataValidation type="whole" allowBlank="1" showInputMessage="1" showErrorMessage="1" errorTitle="Eingabefehler" error="Ganze Zahl zwischen 0 und 5000 eingeben." sqref="E11:E60" xr:uid="{00000000-0002-0000-0400-000001000000}">
      <formula1>0</formula1>
      <formula2>5000</formula2>
    </dataValidation>
    <dataValidation type="list" showInputMessage="1" showErrorMessage="1" errorTitle="Hinweis" error="Auswahl treffen über Dropdown-Liste." sqref="F11 F43:F48 F50:F60" xr:uid="{6FA51EE9-680D-4BE2-A78C-7180CB9ACF3A}">
      <formula1>IF($G$11="X",$M$11,$M$11:$M$12)</formula1>
    </dataValidation>
    <dataValidation type="list" showInputMessage="1" showErrorMessage="1" errorTitle="Hinweis" error="Auswahl treffen über Dropdown-Liste." sqref="G60" xr:uid="{236FAB77-F746-4AC5-9767-AD8255C5E341}">
      <formula1>IF($F$60="X",$M$11,$M$11:$M$12)</formula1>
    </dataValidation>
    <dataValidation type="list" showInputMessage="1" showErrorMessage="1" errorTitle="Hinweis" error="Auswahl treffen über Dropdown-Liste." sqref="F12" xr:uid="{41D0899A-5929-4DE3-9F1B-5C82DE53C3AA}">
      <formula1>IF($G$12="X",$M$11,$M$11:$M$12)</formula1>
    </dataValidation>
    <dataValidation type="list" showInputMessage="1" showErrorMessage="1" errorTitle="Hinweis" error="Auswahl treffen über Dropdown-Liste." sqref="G12" xr:uid="{3C38042E-58CE-4BD3-A23B-647063DB0D61}">
      <formula1>IF($F$12="X",$M$11,$M$11:$M$12)</formula1>
    </dataValidation>
    <dataValidation type="list" showInputMessage="1" showErrorMessage="1" errorTitle="Hinweis" error="Auswahl treffen über Dropdown-Liste." sqref="F13" xr:uid="{C8638613-1A82-4CA0-8E85-35FA77CDC8CA}">
      <formula1>IF($G$13="X",$M$11,$M$11:$M$12)</formula1>
    </dataValidation>
    <dataValidation type="list" showInputMessage="1" showErrorMessage="1" errorTitle="Hinweis" error="Auswahl treffen über Dropdown-Liste." sqref="F14" xr:uid="{5ECA60B4-8C3B-4438-93C4-F3E343765982}">
      <formula1>IF($G$14="X",$M$11,$M$11:$M$12)</formula1>
    </dataValidation>
    <dataValidation type="list" showInputMessage="1" showErrorMessage="1" errorTitle="Hinweis" error="Auswahl treffen über Dropdown-Liste." sqref="F15" xr:uid="{1F2FBC0C-6FE6-4EA5-B673-E9B439A32CED}">
      <formula1>IF($G$15="X",$M$11,$M$11:$M$12)</formula1>
    </dataValidation>
    <dataValidation type="list" showInputMessage="1" showErrorMessage="1" errorTitle="Hinweis" error="Auswahl treffen über Dropdown-Liste." sqref="F16" xr:uid="{6F693B43-1B87-4180-B23D-821A60CDD836}">
      <formula1>IF($G$16="X",$M$11,$M$11:$M$12)</formula1>
    </dataValidation>
    <dataValidation type="list" showInputMessage="1" showErrorMessage="1" errorTitle="Hinweis" error="Auswahl treffen über Dropdown-Liste." sqref="F17" xr:uid="{C5B8F716-D1E5-4F3A-B97C-851E5095495F}">
      <formula1>IF($G$17="X",$M$11,$M$11:$M$12)</formula1>
    </dataValidation>
    <dataValidation type="list" showInputMessage="1" showErrorMessage="1" errorTitle="HInweis" error="Auswahl treffen über Dropdown-Liste." sqref="F18" xr:uid="{8D3018F8-4CD8-4C9C-A29A-D0BE7ABD5404}">
      <formula1>IF($G$18="X",$M$11,$M$11:$M$12)</formula1>
    </dataValidation>
    <dataValidation type="list" showInputMessage="1" showErrorMessage="1" errorTitle="Hinweis" error="Auswahl treffen über Dropdown-Liste." sqref="F19" xr:uid="{02CD8AFB-8B73-4E45-A11C-75A0C9943534}">
      <formula1>IF($G$19="X",$M$11,$M$11:$M$12)</formula1>
    </dataValidation>
    <dataValidation type="list" showInputMessage="1" showErrorMessage="1" errorTitle="Hinweis" error="Auswahl treffen über Dropdown-Liste." sqref="F20" xr:uid="{DD7A1EF7-882A-44C1-89FD-1CC1F1E16B18}">
      <formula1>IF($G$20="X",$M$11,$M$11:$M$12)</formula1>
    </dataValidation>
    <dataValidation type="list" showInputMessage="1" showErrorMessage="1" errorTitle="Hinweis" error="Auswahl treffen über Dropdown-Liste." sqref="F21" xr:uid="{F414E4F5-BF47-44FA-AC36-52BDB3CF8410}">
      <formula1>IF($G$21="X",$M$11,$M$11:$M$12)</formula1>
    </dataValidation>
    <dataValidation type="list" showInputMessage="1" showErrorMessage="1" errorTitle="Hinweis" error="Auswahl treffen über Dropdown-Liste." sqref="F22" xr:uid="{A7D59E6A-3A33-4F3B-BE93-B2002B1317C8}">
      <formula1>IF($G$22="X",$M$11,$M$11:$M$12)</formula1>
    </dataValidation>
    <dataValidation type="list" showInputMessage="1" showErrorMessage="1" errorTitle="Hinweis" error="Auswahl treffen über Dropdown-Liste." sqref="F23" xr:uid="{C008F24D-1739-4E24-A0BF-2460DAA96CFE}">
      <formula1>IF($G$23="X",$M$11,$M$11:$M$12)</formula1>
    </dataValidation>
    <dataValidation type="list" showInputMessage="1" showErrorMessage="1" errorTitle="Hinweis" error="Auswahl treffen über Dropdown-Liste." sqref="F24" xr:uid="{393A58F9-7728-4AC3-BFEC-831F96972EA2}">
      <formula1>IF($G$24="X",$M$11,$M$11:$M$12)</formula1>
    </dataValidation>
    <dataValidation type="list" showInputMessage="1" showErrorMessage="1" errorTitle="Hinweis" error="Auswahl treffen über Dropdown-Liste." sqref="F25" xr:uid="{C5372D32-8A4A-4CB1-8C09-340BDFF71A60}">
      <formula1>IF($G$25="X",$M$11,$M$11:$M$12)</formula1>
    </dataValidation>
    <dataValidation type="list" showInputMessage="1" showErrorMessage="1" errorTitle="Hinweis" error="Auswahl treffen über Dropdown-Liste." sqref="F26" xr:uid="{9B610269-FCEC-4E35-B0E7-23D3A7527205}">
      <formula1>IF($G$26="X",$M$11,$M$11:$M$12)</formula1>
    </dataValidation>
    <dataValidation type="list" showInputMessage="1" showErrorMessage="1" errorTitle="Hinweis" error="Auswahl treffen über Dropdown-Liste." sqref="F27" xr:uid="{628A88B8-7FFD-4B73-A0FD-D39425C65167}">
      <formula1>IF($G$27="X",$M$11,$M$11:$M$12)</formula1>
    </dataValidation>
    <dataValidation type="list" showInputMessage="1" showErrorMessage="1" errorTitle="Hinweis" error="Auswahl treffen über Dropdown-Liste." sqref="F28" xr:uid="{1B10624E-879B-4761-9855-5847F605A457}">
      <formula1>IF($G$28="X",$M$11,$M$11:$M$12)</formula1>
    </dataValidation>
    <dataValidation type="list" showInputMessage="1" showErrorMessage="1" errorTitle="Hinweis" error="Auswahl treffen über Dropdown-Liste." sqref="F29" xr:uid="{CAD6124F-8606-44C7-9CB9-CBFE88E124A0}">
      <formula1>IF($G$29="X",$M$11,$M$11:$M$12)</formula1>
    </dataValidation>
    <dataValidation type="list" showInputMessage="1" showErrorMessage="1" errorTitle="Hinweis" error="Auswahl treffen über Dropdown-Liste." sqref="F30" xr:uid="{EF566A64-7F0B-4A48-8574-EE0091BC1ACB}">
      <formula1>IF($G$30="X",$M$11,$M$11:$M$12)</formula1>
    </dataValidation>
    <dataValidation type="list" showInputMessage="1" showErrorMessage="1" errorTitle="Hinweis" error="Auswahl treffen über Dropdown-Liste." sqref="F31" xr:uid="{5C51677A-04C9-4414-BEB5-87A62486E7E8}">
      <formula1>IF($G$31="X",$M$11,$M$11:$M$12)</formula1>
    </dataValidation>
    <dataValidation type="list" showInputMessage="1" showErrorMessage="1" errorTitle="Hinweis" error="Auswahl treffen über Dropdown-Liste." sqref="F32" xr:uid="{5F3CC9D1-3FF6-4B91-9961-439411796ACD}">
      <formula1>IF($G$32="X",$M$11,$M$11:$M$12)</formula1>
    </dataValidation>
    <dataValidation type="list" showInputMessage="1" showErrorMessage="1" errorTitle="Hinweis" error="Auswahl treffen über Dropdown-Liste." sqref="F33" xr:uid="{A61046B9-16B0-4EAB-BF55-2794ED87B936}">
      <formula1>IF($G$33="X",$M$11,$M$11:$M$12)</formula1>
    </dataValidation>
    <dataValidation type="list" showInputMessage="1" showErrorMessage="1" errorTitle="Hinweis" error="Auswahl treffen über Dropdown-Liste." sqref="F34" xr:uid="{A8CBDEBC-1F06-4287-ACA6-FDA75B4A2ED2}">
      <formula1>IF($G$34="X",$M$11,$M$11:$M$12)</formula1>
    </dataValidation>
    <dataValidation type="list" showInputMessage="1" showErrorMessage="1" errorTitle="Hinweis" error="Auswahl treffen über Dropdown-Liste." sqref="F35" xr:uid="{811E58A8-9A71-4ABD-9CCB-D6F34D54BA49}">
      <formula1>IF($G$35="X",$M$11,$M$11:$M$12)</formula1>
    </dataValidation>
    <dataValidation type="list" showInputMessage="1" showErrorMessage="1" errorTitle="Hinweis" error="Auswahl treffen über Dropdown-Liste." sqref="F36" xr:uid="{0B4863A1-A43B-4E35-96D4-FF5DF1B2BA18}">
      <formula1>IF($G$36="X",$M$11,$M$11:$M$12)</formula1>
    </dataValidation>
    <dataValidation type="list" showInputMessage="1" showErrorMessage="1" errorTitle="Hinweis" error="Auswahl treffen über Dropdown-Liste." sqref="F37" xr:uid="{1921D4DB-64D0-453B-968C-4195653F18F1}">
      <formula1>IF($G$37="X",$M$11,$M$11:$M$12)</formula1>
    </dataValidation>
    <dataValidation type="list" showInputMessage="1" showErrorMessage="1" errorTitle="Hinweis" error="Auswahl treffen über Dropdown-Liste." sqref="F38" xr:uid="{FC1EF989-DAD4-47B7-A4BD-2443FC8D04FB}">
      <formula1>IF($G$38="X",$M$11,$M$11:$M$12)</formula1>
    </dataValidation>
    <dataValidation type="list" showInputMessage="1" showErrorMessage="1" errorTitle="Hinweis" error="Auswahl treffen über Dropdown-Liste." sqref="F39" xr:uid="{5F7F1455-D005-4F36-BC78-5F5BBA1A98E9}">
      <formula1>IF($G$39="X",$M$11,$M$11:$M$12)</formula1>
    </dataValidation>
    <dataValidation type="list" showInputMessage="1" showErrorMessage="1" errorTitle="Hinweis" error="Auswahl treffen über Dropdown-Liste." sqref="F40" xr:uid="{658B6E65-5994-404C-A918-71B53E6C6C89}">
      <formula1>IF($G$40="X",$M$11,$M$11:$M$12)</formula1>
    </dataValidation>
    <dataValidation type="list" showInputMessage="1" showErrorMessage="1" errorTitle="Hinweis" error="Auswahl treffen über Dropdown-Liste." sqref="F41" xr:uid="{288DC2FD-34AD-4FEF-9AD1-4CB11CEF29C8}">
      <formula1>IF($G$41="X",$M$11,$M$11:$M$12)</formula1>
    </dataValidation>
    <dataValidation type="list" showInputMessage="1" showErrorMessage="1" errorTitle="Hinweis" error="Auswahl treffen über Dropdown-Liste." sqref="F42" xr:uid="{10C61D70-6BD1-4507-B07D-F2273634078E}">
      <formula1>IF($G$42="X",$M$11,$M$11:$M$12)</formula1>
    </dataValidation>
    <dataValidation type="list" showInputMessage="1" showErrorMessage="1" errorTitle="Hinweis" error="Auswahl treffen über Dropdown-Liste." sqref="G27" xr:uid="{6FB1D11B-34B9-48A4-817B-8C65F35435D1}">
      <formula1>IF($F$27="X",$M$11,$M$11:$M$12)</formula1>
    </dataValidation>
    <dataValidation type="list" showInputMessage="1" showErrorMessage="1" errorTitle="Hinweis" error="Auswahl treffen über Dropdown-Liste." sqref="G13" xr:uid="{3EB0F3A9-297F-4F54-963A-56D4C6914607}">
      <formula1>IF($F$13="X",$M$11,$M$11:$M$12)</formula1>
    </dataValidation>
    <dataValidation type="list" showInputMessage="1" showErrorMessage="1" errorTitle="Hinweis" error="Auswahl treffen über Dropdown-Liste." sqref="G11" xr:uid="{E6A85042-F672-46F8-8D36-CC42CB570AA1}">
      <formula1>IF($F$11="X",$M$11,$M$11:$M$12)</formula1>
    </dataValidation>
    <dataValidation type="list" showInputMessage="1" showErrorMessage="1" errorTitle="Hinweis" error="Auswahl treffen über Dropdown-Liste." sqref="G14" xr:uid="{E1524E38-5389-43C7-A052-CF0391EF840F}">
      <formula1>IF($F$14="X",$M$11,$M$11:$M$12)</formula1>
    </dataValidation>
    <dataValidation type="list" showInputMessage="1" showErrorMessage="1" errorTitle="Hinweis" error="Auswahl treffen über Dropdown-Liste." sqref="G15" xr:uid="{AC2AE392-6D54-4D65-B71A-1E562D028718}">
      <formula1>IF($F$15="X",$M$11,$M$11:$M$12)</formula1>
    </dataValidation>
    <dataValidation type="list" showInputMessage="1" showErrorMessage="1" errorTitle="Hinweis" error="Auswahl treffen über Dropdown-Liste." sqref="G16" xr:uid="{D446A94E-3BDB-4A81-AC21-4C007C60AE1C}">
      <formula1>IF($F$16="X",$M$11,$M$11:$M$12)</formula1>
    </dataValidation>
    <dataValidation type="list" showInputMessage="1" showErrorMessage="1" errorTitle="Hinweis" error="Auswahl treffen über Dropdown-Liste." sqref="G17" xr:uid="{94661873-45B8-4523-8F06-BC650CDEF53A}">
      <formula1>IF($F$17="X",$M$11,$M$11:$M$12)</formula1>
    </dataValidation>
    <dataValidation type="list" showInputMessage="1" showErrorMessage="1" errorTitle="Hinweis" error="Auswahl treffen über Dropdown-Liste." sqref="G18" xr:uid="{668E764E-5E09-42E0-8F77-171A609F443F}">
      <formula1>IF($F$18="X",$M$11,$M$11:$M$12)</formula1>
    </dataValidation>
    <dataValidation type="list" showInputMessage="1" showErrorMessage="1" errorTitle="Hinweis" error="Auswahl treffen über Dropdown-Liste." sqref="G19" xr:uid="{3F2DCE75-E6A3-4FD8-85A0-67D1A65601CB}">
      <formula1>IF($F$19="X",$M$11,$M$11:$M$12)</formula1>
    </dataValidation>
    <dataValidation type="list" showInputMessage="1" showErrorMessage="1" errorTitle="Hinweis" error="Auswahl treffen über Dropdown-Liste." sqref="G20" xr:uid="{5A8243C5-E73F-474F-89C9-627D5D160255}">
      <formula1>IF($F$20="X",$M$11,$M$11:$M$12)</formula1>
    </dataValidation>
    <dataValidation type="list" showInputMessage="1" showErrorMessage="1" errorTitle="Hinweis" error="Auswahl treffen über Dropdown-Liste." sqref="G21" xr:uid="{3A6EB7C3-6611-4FBE-979E-DA42A7DE33BB}">
      <formula1>IF($F$21="X",$M$11,$M$11:$M$12)</formula1>
    </dataValidation>
    <dataValidation type="list" showInputMessage="1" showErrorMessage="1" errorTitle="Hinweis" error="Auswahl treffen über Dropdown-Liste." sqref="G22" xr:uid="{3CA7B894-2DD2-4D01-BB79-1147704E68CA}">
      <formula1>IF($F$22="X",$M$11,$M$11:$M$12)</formula1>
    </dataValidation>
    <dataValidation type="list" showInputMessage="1" showErrorMessage="1" errorTitle="Hinweis" error="Auswahl treffen über Dropdown-Liste." sqref="G23" xr:uid="{4CD3A5ED-51F5-4391-A011-E08C678AC8DF}">
      <formula1>IF($F$23="X",$M$11,$M$11:$M$12)</formula1>
    </dataValidation>
    <dataValidation type="list" showInputMessage="1" showErrorMessage="1" errorTitle="Hinweis" error="Auswahl treffen über Dropdown-Liste." sqref="G24" xr:uid="{6B49C67B-B9D0-47F2-B5AB-509623C5EF40}">
      <formula1>IF($F$24="X",$M$11,$M$11:$M$12)</formula1>
    </dataValidation>
    <dataValidation type="list" showInputMessage="1" showErrorMessage="1" errorTitle="Hinweis" error="Auswahl treffen über Dropdown-Liste." sqref="G25" xr:uid="{864CD88D-6C33-42BD-8255-A7A4180D0F54}">
      <formula1>IF($F$25="X",$M$11,$M$11:$M$12)</formula1>
    </dataValidation>
    <dataValidation type="list" showInputMessage="1" showErrorMessage="1" errorTitle="Hinweis" error="Auswahl treffen über Dropdown-Liste." sqref="G26" xr:uid="{C95E78AF-7FFF-4B41-9785-5EAE9E3390E9}">
      <formula1>IF($F$26="X",$M$11,$M$11:$M$12)</formula1>
    </dataValidation>
    <dataValidation type="list" showInputMessage="1" showErrorMessage="1" errorTitle="Hinweis" error="Auswahl treffen über Dropdown-Liste." sqref="G28" xr:uid="{B2566B24-8AF7-44D8-824A-3E515FFBB265}">
      <formula1>IF($F$28="X",$M$11,$M$11:$M$12)</formula1>
    </dataValidation>
    <dataValidation type="list" showInputMessage="1" showErrorMessage="1" errorTitle="Hinweis" error="Auswahl treffen über Dropdown-Liste." sqref="G29" xr:uid="{7B29A0F7-51EF-408D-8F0D-646F0EB15EBE}">
      <formula1>IF($F$29="X",$M$11,$M$11:$M$12)</formula1>
    </dataValidation>
    <dataValidation type="list" showInputMessage="1" showErrorMessage="1" errorTitle="Hinweis" error="Auswahl treffen über Dropdown-Liste." sqref="G30" xr:uid="{179D7276-14E7-47E0-A8B8-66BD783EB3E4}">
      <formula1>IF($F$30="X",$M$11,$M$11:$M$12)</formula1>
    </dataValidation>
    <dataValidation type="list" showInputMessage="1" showErrorMessage="1" errorTitle="Hinweis" error="Auswahl treffen über Dropdown-Liste." sqref="G31" xr:uid="{37D97C88-57CF-47AE-A956-20FAD3E78CC2}">
      <formula1>IF($F$31="X",$M$11,$M$11:$M$12)</formula1>
    </dataValidation>
    <dataValidation type="list" showInputMessage="1" showErrorMessage="1" errorTitle="Hinweis" error="Auswahl treffen über Dropdown-Liste." sqref="G32" xr:uid="{6F8B0670-EEFE-48CC-8DA3-CEF0594627D4}">
      <formula1>IF($F$32="X",$M$11,$M$11:$M$12)</formula1>
    </dataValidation>
    <dataValidation type="list" showInputMessage="1" showErrorMessage="1" errorTitle="Hinweis" error="Auswahl treffen über Dropdown-Liste." sqref="G33" xr:uid="{1AE413DF-CA1C-47D8-A525-E8C53185DCB4}">
      <formula1>IF($F$33="X",$M$11,$M$11:$M$12)</formula1>
    </dataValidation>
    <dataValidation type="list" showInputMessage="1" showErrorMessage="1" errorTitle="Hinweis" error="Auswahl treffen über Dropdown-Liste." sqref="G34" xr:uid="{4EAD01B9-44E3-41FB-B79F-B1F87F86B53B}">
      <formula1>IF($F$34="X",$M$11,$M$11:$M$12)</formula1>
    </dataValidation>
    <dataValidation type="list" showInputMessage="1" showErrorMessage="1" errorTitle="Hinweis" error="Auswahl treffen über Dropdown-Liste." sqref="G35" xr:uid="{8CC58883-ECFD-4E25-8BFE-B4F92CCE2C02}">
      <formula1>IF($F$35="X",$M$11,$M$11:$M$12)</formula1>
    </dataValidation>
    <dataValidation type="list" showInputMessage="1" showErrorMessage="1" errorTitle="Hinweis" error="Auswahl treffen über Dropdown-Liste." sqref="G36" xr:uid="{FCFA93CF-7076-4A57-96FE-245D91EB6993}">
      <formula1>IF($F$36="X",$M$11,$M$11:$M$12)</formula1>
    </dataValidation>
    <dataValidation type="list" showInputMessage="1" showErrorMessage="1" errorTitle="Hinweis" error="Auswahl treffen über Dropdown-Liste." sqref="G37" xr:uid="{96CC8AAF-25E7-44CF-ACC1-2D3809C4A161}">
      <formula1>IF($F$37="X",$M$11,$M$11:$M$12)</formula1>
    </dataValidation>
    <dataValidation type="list" showInputMessage="1" showErrorMessage="1" errorTitle="Hinweis" error="Auswahl treffen über Dropdown-Liste." sqref="G38" xr:uid="{A661A1F7-4F3F-4C1F-8897-8A9F4C8E3C91}">
      <formula1>IF($F$38="X",$M$11,$M$11:$M$12)</formula1>
    </dataValidation>
    <dataValidation type="list" showInputMessage="1" showErrorMessage="1" errorTitle="Hinweis" error="Auswahl treffen über Dropdown-Liste." sqref="G39" xr:uid="{35D83E9D-71C5-42A3-819A-435FA1F4C3BE}">
      <formula1>IF($F$39="X",$M$11,$M$11:$M$12)</formula1>
    </dataValidation>
    <dataValidation type="list" showInputMessage="1" showErrorMessage="1" errorTitle="Hinweis" error="Auswahl treffen über Dropdown-Liste." sqref="G40" xr:uid="{0883E568-6ED9-4F18-A285-6E27A8D364C0}">
      <formula1>IF($F$40="X",$M$11,$M$11:$M$12)</formula1>
    </dataValidation>
    <dataValidation type="list" showInputMessage="1" showErrorMessage="1" errorTitle="Hinweis" error="Auswahl treffen über Dropdown-Liste." sqref="G41" xr:uid="{DEB542BE-ABF1-426A-83AF-D6C9F21BEA11}">
      <formula1>IF($F$41="X",$M$11,$M$11:$M$12)</formula1>
    </dataValidation>
    <dataValidation type="list" showInputMessage="1" showErrorMessage="1" errorTitle="Hinweis" error="Auswahl treffen über Dropdown-Liste." sqref="G42" xr:uid="{6E0F06F6-936D-46E6-B41A-2404571D195B}">
      <formula1>IF($F$42="X",$M$11,$M$11:$M$12)</formula1>
    </dataValidation>
    <dataValidation type="list" showInputMessage="1" showErrorMessage="1" errorTitle="Hinweis" error="Auswahl treffen über Dropdown-Liste." sqref="G43" xr:uid="{20EFC50A-1A20-4130-BED2-3F65A4A9B929}">
      <formula1>IF($F$43="X",$M$11,$M$11:$M$12)</formula1>
    </dataValidation>
    <dataValidation type="list" showInputMessage="1" showErrorMessage="1" errorTitle="Hinweis" error="Auswahl treffen über Dropdown-Liste." sqref="G44" xr:uid="{E3D2FDE7-92EF-4DD1-B539-DD8926BBFF29}">
      <formula1>IF($F$44="X",$M$11,$M$11:$M$12)</formula1>
    </dataValidation>
    <dataValidation type="list" showInputMessage="1" showErrorMessage="1" errorTitle="Hinweis" error="Auswahl treffen über Dropdown-Liste." sqref="G45" xr:uid="{2B6AAB31-8A3D-43AA-8DAA-FD40A24E7B1A}">
      <formula1>IF($F$45="X",$M$11,$M$11:$M$12)</formula1>
    </dataValidation>
    <dataValidation type="list" showInputMessage="1" showErrorMessage="1" errorTitle="Hinweis" error="Auswahl treffen über Dropdown-Liste." sqref="G46" xr:uid="{978142CE-7CBA-481B-B132-69AC8E669956}">
      <formula1>IF($F$46="X",$M$11,$M$11:$M$12)</formula1>
    </dataValidation>
    <dataValidation type="list" showInputMessage="1" showErrorMessage="1" errorTitle="Hinweis" error="Auswahl treffen über Dropdown-Liste." sqref="G47" xr:uid="{0BC7798B-10E0-4946-9A01-5B877C436175}">
      <formula1>IF($F$47="X",$M$11,$M$11:$M$12)</formula1>
    </dataValidation>
    <dataValidation type="list" showInputMessage="1" showErrorMessage="1" errorTitle="Hinweis" error="Auswahl treffen über Dropdown-Liste." sqref="G48" xr:uid="{BE4EF0CE-4502-4765-BAA3-A829FEE7CB67}">
      <formula1>IF($F$48="X",$M$11,$M$11:$M$12)</formula1>
    </dataValidation>
    <dataValidation type="list" showInputMessage="1" showErrorMessage="1" errorTitle="Hinweis" error="Auswahl treffen über Dropdown-Liste." sqref="G49" xr:uid="{D62E2F62-6466-46DC-8E61-89A56FA969CB}">
      <formula1>IF($F$49="X",$M$11,$M$11:$M$12)</formula1>
    </dataValidation>
    <dataValidation type="list" showInputMessage="1" showErrorMessage="1" errorTitle="Hinweis" error="Auswahl treffen über Dropdown-Liste." sqref="G50" xr:uid="{687C0F9F-CA24-42A2-BA0D-DA37CAF3EEF9}">
      <formula1>IF($F$50="X",$M$11,$M$11:$M$12)</formula1>
    </dataValidation>
    <dataValidation type="list" showInputMessage="1" showErrorMessage="1" errorTitle="Hinweis" error="Auswahl treffen über Dropdown-Liste." sqref="G51" xr:uid="{7A72B889-D435-49CF-90D5-B737D2078EFB}">
      <formula1>IF($F$51="X",$M$11,$M$11:$M$12)</formula1>
    </dataValidation>
    <dataValidation type="list" showInputMessage="1" showErrorMessage="1" errorTitle="Hinweis" error="Auswahl treffen über Dropdown-Liste." sqref="G52" xr:uid="{E670626C-F41F-46AA-8DE3-0B0D6F94B947}">
      <formula1>IF($F$52="X",$M$11,$M$11:$M$12)</formula1>
    </dataValidation>
    <dataValidation type="list" showInputMessage="1" showErrorMessage="1" errorTitle="Hinweis" error="Auswahl treffen über Dropdown-Liste." sqref="G53" xr:uid="{86ACCD52-DD1F-4FD4-9B37-503E549E9B06}">
      <formula1>IF($F$53="X",$M$11,$M$11:$M$12)</formula1>
    </dataValidation>
    <dataValidation type="list" showInputMessage="1" showErrorMessage="1" errorTitle="Hinweis" error="Auswahl treffen über Dropdown-Liste." sqref="G54" xr:uid="{7D3D17F3-531E-4B50-A2EE-D2DD6261D296}">
      <formula1>IF($F$54="X",$M$11,$M$11:$M$12)</formula1>
    </dataValidation>
    <dataValidation type="list" showInputMessage="1" showErrorMessage="1" errorTitle="Hinweis" error="Auswahl treffen über Dropdown-Liste." sqref="G55" xr:uid="{BF243646-D5DA-4B71-9CCD-24F08F4ADAEF}">
      <formula1>IF($F$55="X",$M$11,$M$11:$M$12)</formula1>
    </dataValidation>
    <dataValidation type="list" showInputMessage="1" showErrorMessage="1" errorTitle="Hinweis" error="Auswahl treffen über Dropdown-Liste." sqref="G56" xr:uid="{46DE022C-2680-453D-A0F3-DE80C86E12E7}">
      <formula1>IF($F$56="X",$M$11,$M$11:$M$12)</formula1>
    </dataValidation>
    <dataValidation type="list" showInputMessage="1" showErrorMessage="1" errorTitle="Hinweis" error="Auswahl treffen über Dropdown-Liste." sqref="G57" xr:uid="{BB5B8FCB-9CD1-4456-9501-290EA58F7B8A}">
      <formula1>IF($F$57="X",$M$11,$M$11:$M$12)</formula1>
    </dataValidation>
    <dataValidation type="list" showInputMessage="1" showErrorMessage="1" errorTitle="Hinweis" error="Auswahl treffen über Dropdown-Liste." sqref="G58" xr:uid="{88153B1D-34FF-42E5-9A0B-82210EF52E11}">
      <formula1>IF($F$58="X",$M$11,$M$11:$M$12)</formula1>
    </dataValidation>
    <dataValidation type="list" showInputMessage="1" showErrorMessage="1" errorTitle="Hinweis" error="Auswahl treffen über Dropdown-Liste." sqref="G59" xr:uid="{B88D286D-91DF-4352-8398-8F1DEECE0168}">
      <formula1>IF($F$59="X",$M$11,$M$11:$M$12)</formula1>
    </dataValidation>
    <dataValidation type="list" showInputMessage="1" showErrorMessage="1" errorTitle="Hinweis" error="Auswahl treffen über Dropdown-Liste._x000a_" sqref="F49" xr:uid="{A1FC3A81-6EA3-4BA3-83B9-C103E60AD939}">
      <formula1>IF($G$11="X",$M$11,$M$11:$M$12)</formula1>
    </dataValidation>
  </dataValidations>
  <pageMargins left="0.7" right="0.7" top="0.75" bottom="0.75" header="0.3" footer="0.3"/>
  <pageSetup scale="53" orientation="portrait" r:id="rId1"/>
  <headerFooter>
    <oddFooter>&amp;L&amp;F&amp;C© DKG Alle Rechte vorbehalten&amp;R&amp;P</oddFooter>
  </headerFooter>
  <drawing r:id="rId2"/>
  <legacyDrawing r:id="rId3"/>
  <extLst>
    <ext xmlns:x14="http://schemas.microsoft.com/office/spreadsheetml/2009/9/main" uri="{CCE6A557-97BC-4b89-ADB6-D9C93CAAB3DF}">
      <x14:dataValidations xmlns:xm="http://schemas.microsoft.com/office/excel/2006/main" count="60">
        <x14:dataValidation type="list" showInputMessage="1" showErrorMessage="1" errorTitle="Hinweis" error="Auswahl treffen über Dropdown-Liste." xr:uid="{00000000-0002-0000-0400-000002000000}">
          <x14:formula1>
            <xm:f>IF($C$39="X",Datenquelle!$G$5,Datenquelle!$G$5:$G$6)</xm:f>
          </x14:formula1>
          <xm:sqref>D39:D59</xm:sqref>
        </x14:dataValidation>
        <x14:dataValidation type="list" showInputMessage="1" showErrorMessage="1" errorTitle="Hinweis" error="Auswahl treffen über Dropdown-Liste." xr:uid="{00000000-0002-0000-0400-000003000000}">
          <x14:formula1>
            <xm:f>IF($D$39="X",Datenquelle!$G$5,Datenquelle!$G$5:$G$6)</xm:f>
          </x14:formula1>
          <xm:sqref>C39:C59</xm:sqref>
        </x14:dataValidation>
        <x14:dataValidation type="list" showInputMessage="1" showErrorMessage="1" errorTitle="Hinweis" error="Auswahl treffen über Dropdown-Liste." xr:uid="{00000000-0002-0000-0400-000004000000}">
          <x14:formula1>
            <xm:f>IF($C$38="X",Datenquelle!$G$5,Datenquelle!$G$5:$G$6)</xm:f>
          </x14:formula1>
          <xm:sqref>D38</xm:sqref>
        </x14:dataValidation>
        <x14:dataValidation type="list" showInputMessage="1" showErrorMessage="1" errorTitle="Hinweis" error="Auswahl treffen über Dropdown-Liste." xr:uid="{00000000-0002-0000-0400-000005000000}">
          <x14:formula1>
            <xm:f>IF($D$38="X",Datenquelle!$G$5,Datenquelle!$G$5:$G$6)</xm:f>
          </x14:formula1>
          <xm:sqref>C38</xm:sqref>
        </x14:dataValidation>
        <x14:dataValidation type="list" showInputMessage="1" showErrorMessage="1" errorTitle="Hinweis" error="Auswahl treffen über Dropdown-Liste." xr:uid="{00000000-0002-0000-0400-000006000000}">
          <x14:formula1>
            <xm:f>IF($C$37="X",Datenquelle!$G$5,Datenquelle!$G$5:$G$6)</xm:f>
          </x14:formula1>
          <xm:sqref>D37</xm:sqref>
        </x14:dataValidation>
        <x14:dataValidation type="list" showInputMessage="1" showErrorMessage="1" errorTitle="Hinweis" error="Auswahl treffen über Dropdown-Liste." xr:uid="{00000000-0002-0000-0400-000007000000}">
          <x14:formula1>
            <xm:f>IF($D$37="X",Datenquelle!$G$5,Datenquelle!$G$5:$G$6)</xm:f>
          </x14:formula1>
          <xm:sqref>C37</xm:sqref>
        </x14:dataValidation>
        <x14:dataValidation type="list" showInputMessage="1" showErrorMessage="1" errorTitle="Hinweis" error="Auswahl treffen über Dropdown-Liste." xr:uid="{00000000-0002-0000-0400-000008000000}">
          <x14:formula1>
            <xm:f>IF($C$36="X",Datenquelle!$G$5,Datenquelle!$G$5:$G$6)</xm:f>
          </x14:formula1>
          <xm:sqref>D36</xm:sqref>
        </x14:dataValidation>
        <x14:dataValidation type="list" showInputMessage="1" showErrorMessage="1" errorTitle="Hinweis" error="Auswahl treffen über Dropdown-Liste." xr:uid="{00000000-0002-0000-0400-000009000000}">
          <x14:formula1>
            <xm:f>IF($D$36="X",Datenquelle!$G$5,Datenquelle!$G$5:$G$6)</xm:f>
          </x14:formula1>
          <xm:sqref>C36</xm:sqref>
        </x14:dataValidation>
        <x14:dataValidation type="list" showInputMessage="1" showErrorMessage="1" errorTitle="Hinweis" error="Auswahl treffen über Dropdown-Liste." xr:uid="{00000000-0002-0000-0400-00000A000000}">
          <x14:formula1>
            <xm:f>IF($C$35="X",Datenquelle!$G$5,Datenquelle!$G$5:$G$6)</xm:f>
          </x14:formula1>
          <xm:sqref>D35</xm:sqref>
        </x14:dataValidation>
        <x14:dataValidation type="list" showInputMessage="1" showErrorMessage="1" errorTitle="Hinweis" error="Auswahl treffen über Dropdown-Liste." xr:uid="{00000000-0002-0000-0400-00000B000000}">
          <x14:formula1>
            <xm:f>IF($D$35="X",Datenquelle!$G$5,Datenquelle!$G$5:$G$6)</xm:f>
          </x14:formula1>
          <xm:sqref>C35</xm:sqref>
        </x14:dataValidation>
        <x14:dataValidation type="list" showInputMessage="1" showErrorMessage="1" errorTitle="Hinweis" error="Auswahl treffen über Dropdown-Liste." xr:uid="{00000000-0002-0000-0400-00000C000000}">
          <x14:formula1>
            <xm:f>IF($C$34="X",Datenquelle!$G$5,Datenquelle!$G$5:$G$6)</xm:f>
          </x14:formula1>
          <xm:sqref>D34</xm:sqref>
        </x14:dataValidation>
        <x14:dataValidation type="list" showInputMessage="1" showErrorMessage="1" errorTitle="Hinweis" error="Auswahl treffen über Dropdown-Liste." xr:uid="{00000000-0002-0000-0400-00000D000000}">
          <x14:formula1>
            <xm:f>IF($D$34="X",Datenquelle!$G$5,Datenquelle!$G$5:$G$6)</xm:f>
          </x14:formula1>
          <xm:sqref>C34</xm:sqref>
        </x14:dataValidation>
        <x14:dataValidation type="list" showInputMessage="1" showErrorMessage="1" errorTitle="Hinweis" error="Auswahl treffen über Dropdown-Liste." xr:uid="{00000000-0002-0000-0400-00000E000000}">
          <x14:formula1>
            <xm:f>IF($C$33="X",Datenquelle!$G$5,Datenquelle!$G$5:$G$6)</xm:f>
          </x14:formula1>
          <xm:sqref>D33</xm:sqref>
        </x14:dataValidation>
        <x14:dataValidation type="list" showInputMessage="1" showErrorMessage="1" errorTitle="Hinweis" error="Auswahl treffen über Dropdown-Liste." xr:uid="{00000000-0002-0000-0400-00000F000000}">
          <x14:formula1>
            <xm:f>IF($D$33="X",Datenquelle!$G$5,Datenquelle!$G$5:$G$6)</xm:f>
          </x14:formula1>
          <xm:sqref>C33</xm:sqref>
        </x14:dataValidation>
        <x14:dataValidation type="list" showInputMessage="1" showErrorMessage="1" errorTitle="Hinweis" error="Auswahl treffen über Dropdown-Liste." xr:uid="{00000000-0002-0000-0400-000010000000}">
          <x14:formula1>
            <xm:f>IF($C$32="X",Datenquelle!$G$5,Datenquelle!$G$5:$G$6)</xm:f>
          </x14:formula1>
          <xm:sqref>D32</xm:sqref>
        </x14:dataValidation>
        <x14:dataValidation type="list" showInputMessage="1" showErrorMessage="1" errorTitle="Hinweis" error="Auswahl treffen über Dropdown-Liste." xr:uid="{00000000-0002-0000-0400-000011000000}">
          <x14:formula1>
            <xm:f>IF($D$32="X",Datenquelle!$G$5,Datenquelle!$G$5:$G$6)</xm:f>
          </x14:formula1>
          <xm:sqref>C32</xm:sqref>
        </x14:dataValidation>
        <x14:dataValidation type="list" showInputMessage="1" showErrorMessage="1" errorTitle="Hinweis" error="Auswahl treffen über Dropdown-Liste." xr:uid="{00000000-0002-0000-0400-000012000000}">
          <x14:formula1>
            <xm:f>IF($C$31="X",Datenquelle!$G$5,Datenquelle!$G$5:$G$6)</xm:f>
          </x14:formula1>
          <xm:sqref>D31</xm:sqref>
        </x14:dataValidation>
        <x14:dataValidation type="list" showInputMessage="1" showErrorMessage="1" errorTitle="Hinweis" error="Auswahl treffen über Dropdown-Liste." xr:uid="{00000000-0002-0000-0400-000013000000}">
          <x14:formula1>
            <xm:f>IF($D$31="X",Datenquelle!$G$5,Datenquelle!$G$5:$G$6)</xm:f>
          </x14:formula1>
          <xm:sqref>C31</xm:sqref>
        </x14:dataValidation>
        <x14:dataValidation type="list" showInputMessage="1" showErrorMessage="1" errorTitle="Hinweis" error="Auswahl treffen über Dropdown-Liste." xr:uid="{00000000-0002-0000-0400-000014000000}">
          <x14:formula1>
            <xm:f>IF($C$30="X",Datenquelle!$G$5,Datenquelle!$G$5:$G$6)</xm:f>
          </x14:formula1>
          <xm:sqref>D30</xm:sqref>
        </x14:dataValidation>
        <x14:dataValidation type="list" showInputMessage="1" showErrorMessage="1" errorTitle="Hinweis" error="Auswahl treffen über Dropdown-Liste." xr:uid="{00000000-0002-0000-0400-000015000000}">
          <x14:formula1>
            <xm:f>IF($D$30="X",Datenquelle!$G$5,Datenquelle!$G$5:$G$6)</xm:f>
          </x14:formula1>
          <xm:sqref>C30</xm:sqref>
        </x14:dataValidation>
        <x14:dataValidation type="list" showInputMessage="1" showErrorMessage="1" errorTitle="Hinweis" error="Auswahl treffen über Dropdown-Liste." xr:uid="{00000000-0002-0000-0400-000016000000}">
          <x14:formula1>
            <xm:f>IF($C$29="X",Datenquelle!$G$5,Datenquelle!$G$5:$G$6)</xm:f>
          </x14:formula1>
          <xm:sqref>D29</xm:sqref>
        </x14:dataValidation>
        <x14:dataValidation type="list" showInputMessage="1" showErrorMessage="1" errorTitle="Hinweis" error="Auswahl treffen über Dropdown-Liste." xr:uid="{00000000-0002-0000-0400-000017000000}">
          <x14:formula1>
            <xm:f>IF($D$29="X",Datenquelle!$G$5,Datenquelle!$G$5:$G$6)</xm:f>
          </x14:formula1>
          <xm:sqref>C29</xm:sqref>
        </x14:dataValidation>
        <x14:dataValidation type="list" showInputMessage="1" showErrorMessage="1" errorTitle="Hinweis" error="Auswahl treffen über Dropdown-Liste._x000a_" xr:uid="{00000000-0002-0000-0400-000018000000}">
          <x14:formula1>
            <xm:f>IF($C$28="X",Datenquelle!$G$5,Datenquelle!$G$5:$G$6)</xm:f>
          </x14:formula1>
          <xm:sqref>D28</xm:sqref>
        </x14:dataValidation>
        <x14:dataValidation type="list" showInputMessage="1" showErrorMessage="1" errorTitle="Hinweis" error="Auswahl treffen über Dropdown-Liste." xr:uid="{00000000-0002-0000-0400-000019000000}">
          <x14:formula1>
            <xm:f>IF($D$28="X",Datenquelle!$G$5,Datenquelle!$G$5:$G$6)</xm:f>
          </x14:formula1>
          <xm:sqref>C28</xm:sqref>
        </x14:dataValidation>
        <x14:dataValidation type="list" showInputMessage="1" showErrorMessage="1" errorTitle="Hinweis" error="Auswahl treffen über Dropdown-Liste." xr:uid="{00000000-0002-0000-0400-00001A000000}">
          <x14:formula1>
            <xm:f>IF($C$27="X",Datenquelle!$G$5,Datenquelle!$G$5:$G$6)</xm:f>
          </x14:formula1>
          <xm:sqref>D27</xm:sqref>
        </x14:dataValidation>
        <x14:dataValidation type="list" showInputMessage="1" showErrorMessage="1" errorTitle="Hinweis" error="Auswahl treffen über Dropdown-Liste." xr:uid="{00000000-0002-0000-0400-00001B000000}">
          <x14:formula1>
            <xm:f>IF($D$27="X",Datenquelle!$G$5,Datenquelle!$G$5:$G$6)</xm:f>
          </x14:formula1>
          <xm:sqref>C27</xm:sqref>
        </x14:dataValidation>
        <x14:dataValidation type="list" showInputMessage="1" showErrorMessage="1" errorTitle="Hinweis" error="Auswahl treffen über Dropdown-Liste." xr:uid="{00000000-0002-0000-0400-00001C000000}">
          <x14:formula1>
            <xm:f>IF($C$26="X",Datenquelle!$G$5,Datenquelle!$G$5:$G$6)</xm:f>
          </x14:formula1>
          <xm:sqref>D26</xm:sqref>
        </x14:dataValidation>
        <x14:dataValidation type="list" showInputMessage="1" showErrorMessage="1" errorTitle="Hinweis" error="Auswahl treffen über Dropdown-Liste." xr:uid="{00000000-0002-0000-0400-00001D000000}">
          <x14:formula1>
            <xm:f>IF($D$26="X",Datenquelle!$G$5,Datenquelle!$G$5:$G$6)</xm:f>
          </x14:formula1>
          <xm:sqref>C26</xm:sqref>
        </x14:dataValidation>
        <x14:dataValidation type="list" showInputMessage="1" showErrorMessage="1" errorTitle="Hinweis" error="Auswahl treffen über Dropdown-Liste." xr:uid="{00000000-0002-0000-0400-00001E000000}">
          <x14:formula1>
            <xm:f>IF($C$25="X",Datenquelle!$G$5,Datenquelle!$G$5:$G$6)</xm:f>
          </x14:formula1>
          <xm:sqref>D25</xm:sqref>
        </x14:dataValidation>
        <x14:dataValidation type="list" showInputMessage="1" showErrorMessage="1" errorTitle="Hinweis" error="Auswahl treffen über Dropdown-Liste." xr:uid="{00000000-0002-0000-0400-00001F000000}">
          <x14:formula1>
            <xm:f>IF($D$25="X",Datenquelle!$G$5,Datenquelle!$G$5:$G$6)</xm:f>
          </x14:formula1>
          <xm:sqref>C25</xm:sqref>
        </x14:dataValidation>
        <x14:dataValidation type="list" showInputMessage="1" showErrorMessage="1" errorTitle="Hinweis" error="Auswahl treffen über Dropdown-Liste." xr:uid="{00000000-0002-0000-0400-000020000000}">
          <x14:formula1>
            <xm:f>IF($C$24="X",Datenquelle!$G$5,Datenquelle!$G$5:$G$6)</xm:f>
          </x14:formula1>
          <xm:sqref>D24</xm:sqref>
        </x14:dataValidation>
        <x14:dataValidation type="list" showInputMessage="1" showErrorMessage="1" errorTitle="Hinweis" error="Auswahl treffen über Dropdown-Liste." xr:uid="{00000000-0002-0000-0400-000021000000}">
          <x14:formula1>
            <xm:f>IF($D$24="X",Datenquelle!$G$5,Datenquelle!$G$5:$G$6)</xm:f>
          </x14:formula1>
          <xm:sqref>C24</xm:sqref>
        </x14:dataValidation>
        <x14:dataValidation type="list" showInputMessage="1" showErrorMessage="1" errorTitle="Hinweis" error="Auswahl treffen über Dropdown-Liste." xr:uid="{00000000-0002-0000-0400-000022000000}">
          <x14:formula1>
            <xm:f>IF($C$23="X",Datenquelle!$G$5,Datenquelle!$G$5:$G$6)</xm:f>
          </x14:formula1>
          <xm:sqref>D23</xm:sqref>
        </x14:dataValidation>
        <x14:dataValidation type="list" showInputMessage="1" showErrorMessage="1" errorTitle="Hinweis" error="Auswahl treffen über Dropdown-Liste." xr:uid="{00000000-0002-0000-0400-000023000000}">
          <x14:formula1>
            <xm:f>IF($D$23="X",Datenquelle!$G$5,Datenquelle!$G$5:$G$6)</xm:f>
          </x14:formula1>
          <xm:sqref>C23</xm:sqref>
        </x14:dataValidation>
        <x14:dataValidation type="list" showInputMessage="1" showErrorMessage="1" errorTitle="Hinweis" error="Auswahl treffen über Dropdown-Liste." xr:uid="{00000000-0002-0000-0400-000024000000}">
          <x14:formula1>
            <xm:f>IF($C$22="X",Datenquelle!$G$5,Datenquelle!$G$5:$G$6)</xm:f>
          </x14:formula1>
          <xm:sqref>D22</xm:sqref>
        </x14:dataValidation>
        <x14:dataValidation type="list" showInputMessage="1" showErrorMessage="1" errorTitle="Hinweis" error="Auswahl treffen über Dropdown-Liste." xr:uid="{00000000-0002-0000-0400-000025000000}">
          <x14:formula1>
            <xm:f>IF($D$22="X",Datenquelle!$G$5,Datenquelle!$G$5:$G$6)</xm:f>
          </x14:formula1>
          <xm:sqref>C22</xm:sqref>
        </x14:dataValidation>
        <x14:dataValidation type="list" showInputMessage="1" showErrorMessage="1" errorTitle="Hinweis" error="Auswahl treffen über Dropdown-Liste." xr:uid="{00000000-0002-0000-0400-000026000000}">
          <x14:formula1>
            <xm:f>IF($C$21="X",Datenquelle!$G$5,Datenquelle!$G$5:$G$6)</xm:f>
          </x14:formula1>
          <xm:sqref>D21</xm:sqref>
        </x14:dataValidation>
        <x14:dataValidation type="list" showInputMessage="1" showErrorMessage="1" errorTitle="Hinweis" error="Auswahl treffen über Dropdown-Liste." xr:uid="{00000000-0002-0000-0400-000027000000}">
          <x14:formula1>
            <xm:f>IF($D$21="X",Datenquelle!$G$5,Datenquelle!$G$5:$G$6)</xm:f>
          </x14:formula1>
          <xm:sqref>C21</xm:sqref>
        </x14:dataValidation>
        <x14:dataValidation type="list" showInputMessage="1" showErrorMessage="1" errorTitle="Hinweis" error="Auswahl treffen über Dropdown-Liste." xr:uid="{00000000-0002-0000-0400-000028000000}">
          <x14:formula1>
            <xm:f>IF($C$20="X",Datenquelle!$G$5,Datenquelle!$G$5:$G$6)</xm:f>
          </x14:formula1>
          <xm:sqref>D20</xm:sqref>
        </x14:dataValidation>
        <x14:dataValidation type="list" showInputMessage="1" showErrorMessage="1" errorTitle="Hinweis" error="Auswahl treffen über Dropdown-Liste." xr:uid="{00000000-0002-0000-0400-000029000000}">
          <x14:formula1>
            <xm:f>IF($D$20="X",Datenquelle!$G$5,Datenquelle!$G$5:$G$6)</xm:f>
          </x14:formula1>
          <xm:sqref>C20</xm:sqref>
        </x14:dataValidation>
        <x14:dataValidation type="list" showInputMessage="1" showErrorMessage="1" errorTitle="Hinweis" error="Auswahl treffen über Dropdown-Liste." xr:uid="{00000000-0002-0000-0400-00002A000000}">
          <x14:formula1>
            <xm:f>IF($C$19="X",Datenquelle!$G$5,Datenquelle!$G$5:$G$6)</xm:f>
          </x14:formula1>
          <xm:sqref>D19</xm:sqref>
        </x14:dataValidation>
        <x14:dataValidation type="list" showInputMessage="1" showErrorMessage="1" errorTitle="Hinweis" error="Auswahl treffen über Dropdown-Liste." xr:uid="{00000000-0002-0000-0400-00002B000000}">
          <x14:formula1>
            <xm:f>IF($D$19="X",Datenquelle!$G$5,Datenquelle!$G$5:$G$6)</xm:f>
          </x14:formula1>
          <xm:sqref>C19</xm:sqref>
        </x14:dataValidation>
        <x14:dataValidation type="list" showInputMessage="1" showErrorMessage="1" errorTitle="Hinweis" error="Auswahl treffen über Dropdown-Liste." xr:uid="{00000000-0002-0000-0400-00002C000000}">
          <x14:formula1>
            <xm:f>IF($C$18="X",Datenquelle!$G$5,Datenquelle!$G$5:$G$6)</xm:f>
          </x14:formula1>
          <xm:sqref>D18</xm:sqref>
        </x14:dataValidation>
        <x14:dataValidation type="list" showInputMessage="1" showErrorMessage="1" errorTitle="Hinweis" error="Auswahl treffen über Dropdown-Liste." xr:uid="{00000000-0002-0000-0400-00002D000000}">
          <x14:formula1>
            <xm:f>IF($D$18="X",Datenquelle!$G$5,Datenquelle!$G$5:$G$6)</xm:f>
          </x14:formula1>
          <xm:sqref>C18</xm:sqref>
        </x14:dataValidation>
        <x14:dataValidation type="list" showInputMessage="1" showErrorMessage="1" errorTitle="Hinweis" error="Auswahl treffen über Dropdown-Liste." xr:uid="{00000000-0002-0000-0400-00002E000000}">
          <x14:formula1>
            <xm:f>IF($C$17="X",Datenquelle!$G$5,Datenquelle!$G$5:$G$6)</xm:f>
          </x14:formula1>
          <xm:sqref>D17</xm:sqref>
        </x14:dataValidation>
        <x14:dataValidation type="list" showInputMessage="1" showErrorMessage="1" errorTitle="Hinweis" error="Auswahl treffen über Dropdown-Liste." xr:uid="{00000000-0002-0000-0400-00002F000000}">
          <x14:formula1>
            <xm:f>IF($D$17="X",Datenquelle!$G$5,Datenquelle!$G$5:$G$6)</xm:f>
          </x14:formula1>
          <xm:sqref>C17</xm:sqref>
        </x14:dataValidation>
        <x14:dataValidation type="list" showInputMessage="1" showErrorMessage="1" errorTitle="Hinweis" error="Auswahl treffen über Dropdown-Liste." xr:uid="{00000000-0002-0000-0400-000030000000}">
          <x14:formula1>
            <xm:f>IF($C$16="X",Datenquelle!$G$5,Datenquelle!$G$5:$G$6)</xm:f>
          </x14:formula1>
          <xm:sqref>D16</xm:sqref>
        </x14:dataValidation>
        <x14:dataValidation type="list" showInputMessage="1" showErrorMessage="1" errorTitle="Hinweis" error="Auswahl treffen über Dropdown-Liste." xr:uid="{00000000-0002-0000-0400-000031000000}">
          <x14:formula1>
            <xm:f>IF($D$16="X",Datenquelle!$G$5,Datenquelle!$G$5:$G$6)</xm:f>
          </x14:formula1>
          <xm:sqref>C16</xm:sqref>
        </x14:dataValidation>
        <x14:dataValidation type="list" showInputMessage="1" showErrorMessage="1" errorTitle="Hinweis" error="Auswahl treffen über Dropdown-Liste." xr:uid="{00000000-0002-0000-0400-000032000000}">
          <x14:formula1>
            <xm:f>IF($C$15="X",Datenquelle!$G$5,Datenquelle!$G$5:$G$6)</xm:f>
          </x14:formula1>
          <xm:sqref>D15</xm:sqref>
        </x14:dataValidation>
        <x14:dataValidation type="list" showInputMessage="1" showErrorMessage="1" errorTitle="Hinweis" error="Auswahl treffen über Dropdown-Liste." xr:uid="{00000000-0002-0000-0400-000033000000}">
          <x14:formula1>
            <xm:f>IF($D$15="X",Datenquelle!$G$5,Datenquelle!$G$5:$G$6)</xm:f>
          </x14:formula1>
          <xm:sqref>C15</xm:sqref>
        </x14:dataValidation>
        <x14:dataValidation type="list" showInputMessage="1" showErrorMessage="1" errorTitle="Hinweis" error="Auswahl treffen über Dropdown-Liste." xr:uid="{00000000-0002-0000-0400-000034000000}">
          <x14:formula1>
            <xm:f>IF($C$60="X",Datenquelle!$G$5,Datenquelle!$G$5:$G$6)</xm:f>
          </x14:formula1>
          <xm:sqref>D60</xm:sqref>
        </x14:dataValidation>
        <x14:dataValidation type="list" showInputMessage="1" showErrorMessage="1" errorTitle="Hinweis" error="Auswahl treffen über Dropdown-Liste." xr:uid="{00000000-0002-0000-0400-000035000000}">
          <x14:formula1>
            <xm:f>IF($D$60="X",Datenquelle!$G$5,Datenquelle!$G$5:$G$6)</xm:f>
          </x14:formula1>
          <xm:sqref>C60</xm:sqref>
        </x14:dataValidation>
        <x14:dataValidation type="list" showInputMessage="1" showErrorMessage="1" errorTitle="Hinweis" error="Auswahl treffen über Dropdown-Liste." xr:uid="{00000000-0002-0000-0400-000036000000}">
          <x14:formula1>
            <xm:f>IF($C$14="X",Datenquelle!$G$5,Datenquelle!$G$5:$G$6)</xm:f>
          </x14:formula1>
          <xm:sqref>D14</xm:sqref>
        </x14:dataValidation>
        <x14:dataValidation type="list" showInputMessage="1" showErrorMessage="1" errorTitle="Hinweis" error="Auswahl treffen über Dropdown-Liste." xr:uid="{00000000-0002-0000-0400-000037000000}">
          <x14:formula1>
            <xm:f>IF($D$14="X",Datenquelle!$G$5,Datenquelle!$G$5:$G$6)</xm:f>
          </x14:formula1>
          <xm:sqref>C14</xm:sqref>
        </x14:dataValidation>
        <x14:dataValidation type="list" showInputMessage="1" showErrorMessage="1" errorTitle="Hinweis" error="Auswahl treffen über Dropdown-Liste." xr:uid="{00000000-0002-0000-0400-000038000000}">
          <x14:formula1>
            <xm:f>IF($C$13="X",Datenquelle!$G$5,Datenquelle!$G$5:$G$6)</xm:f>
          </x14:formula1>
          <xm:sqref>D13</xm:sqref>
        </x14:dataValidation>
        <x14:dataValidation type="list" showInputMessage="1" showErrorMessage="1" errorTitle="Hinweis" error="Auswahl treffen über Dropdown-Liste." xr:uid="{00000000-0002-0000-0400-000039000000}">
          <x14:formula1>
            <xm:f>IF($D$13="X",Datenquelle!$G$5,Datenquelle!$G$5:$G$6)</xm:f>
          </x14:formula1>
          <xm:sqref>C13</xm:sqref>
        </x14:dataValidation>
        <x14:dataValidation type="list" showInputMessage="1" showErrorMessage="1" errorTitle="Hinweis" error="Auswahl treffen über Dropdown-Liste." xr:uid="{00000000-0002-0000-0400-00003A000000}">
          <x14:formula1>
            <xm:f>IF($C$12="X",Datenquelle!$G$5,Datenquelle!$G$5:$G$6)</xm:f>
          </x14:formula1>
          <xm:sqref>D12</xm:sqref>
        </x14:dataValidation>
        <x14:dataValidation type="list" showInputMessage="1" showErrorMessage="1" errorTitle="Hinweis" error="Auswahl treffen über Dropdown-Liste." xr:uid="{00000000-0002-0000-0400-00003B000000}">
          <x14:formula1>
            <xm:f>IF($D$12="X",Datenquelle!$G$5,Datenquelle!$G$5:$G$6)</xm:f>
          </x14:formula1>
          <xm:sqref>C12</xm:sqref>
        </x14:dataValidation>
        <x14:dataValidation type="list" showInputMessage="1" showErrorMessage="1" errorTitle="Hinweis" error="Auswahl treffen über Dropdown-Liste." xr:uid="{00000000-0002-0000-0400-00003C000000}">
          <x14:formula1>
            <xm:f>IF(D$11="X",Datenquelle!$G$5,Datenquelle!$G$5:$G$6)</xm:f>
          </x14:formula1>
          <xm:sqref>C11</xm:sqref>
        </x14:dataValidation>
        <x14:dataValidation type="list" showInputMessage="1" showErrorMessage="1" errorTitle="Hinweis" error="Auswahl treffen über Dropdown-Liste." xr:uid="{00000000-0002-0000-0400-00003D000000}">
          <x14:formula1>
            <xm:f>IF(C$11="X",Datenquelle!$G$5,Datenquelle!$G$5:$G$6)</xm:f>
          </x14:formula1>
          <xm:sqref>D11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51"/>
  <sheetViews>
    <sheetView workbookViewId="0">
      <selection activeCell="A55" sqref="A55"/>
    </sheetView>
  </sheetViews>
  <sheetFormatPr defaultColWidth="9.140625" defaultRowHeight="12"/>
  <cols>
    <col min="1" max="1" width="36.7109375" style="418" bestFit="1" customWidth="1"/>
    <col min="2" max="2" width="16.42578125" style="418" bestFit="1" customWidth="1"/>
    <col min="3" max="5" width="18.7109375" style="418" customWidth="1"/>
    <col min="6" max="11" width="9.140625" style="418"/>
    <col min="12" max="12" width="9.140625" style="533"/>
    <col min="13" max="13" width="9.140625" style="418"/>
    <col min="14" max="14" width="9.7109375" style="418" customWidth="1"/>
    <col min="15" max="16384" width="9.140625" style="418"/>
  </cols>
  <sheetData>
    <row r="1" spans="1:16" s="528" customFormat="1" ht="108" customHeight="1">
      <c r="A1" s="526" t="s">
        <v>675</v>
      </c>
      <c r="B1" s="526" t="s">
        <v>630</v>
      </c>
      <c r="C1" s="527" t="s">
        <v>676</v>
      </c>
      <c r="D1" s="527" t="s">
        <v>677</v>
      </c>
      <c r="E1" s="527" t="s">
        <v>678</v>
      </c>
      <c r="F1" s="527" t="s">
        <v>634</v>
      </c>
      <c r="G1" s="527" t="s">
        <v>635</v>
      </c>
      <c r="H1" s="527" t="s">
        <v>636</v>
      </c>
      <c r="I1" s="527" t="s">
        <v>637</v>
      </c>
      <c r="J1" s="527" t="s">
        <v>638</v>
      </c>
      <c r="K1" s="527" t="s">
        <v>639</v>
      </c>
      <c r="L1" s="531" t="s">
        <v>640</v>
      </c>
      <c r="M1" s="527" t="s">
        <v>641</v>
      </c>
      <c r="N1" s="566" t="s">
        <v>911</v>
      </c>
      <c r="O1" s="566" t="s">
        <v>912</v>
      </c>
    </row>
    <row r="2" spans="1:16">
      <c r="A2" s="500" t="str">
        <f>IF(AND(SUM('Studien Malignes Melanom'!I11:J11)=2,'Studien Malignes Melanom'!K11&lt;&gt;0),'Studien Malignes Melanom'!A11,"")</f>
        <v/>
      </c>
      <c r="B2" s="500" t="str">
        <f>IF(AND(SUM('Studien Malignes Melanom'!I11:J11)=2,'Studien Malignes Melanom'!K11&lt;&gt;0),'Studien Malignes Melanom'!B11,"")</f>
        <v/>
      </c>
      <c r="C2" s="529"/>
      <c r="D2" s="529"/>
      <c r="E2" s="529"/>
      <c r="F2" s="529"/>
      <c r="G2" s="529"/>
      <c r="H2" s="529"/>
      <c r="I2" s="529"/>
      <c r="J2" s="530" t="str">
        <f>IF(AND('Studien Malignes Melanom'!C11&lt;&gt;"", SUM('Studien Malignes Melanom'!I11:J11)=2, 'Studien Malignes Melanom'!K11&lt;&gt;0), 'Studien Malignes Melanom'!C11, "")</f>
        <v/>
      </c>
      <c r="K2" s="530" t="str">
        <f>IF(AND('Studien Malignes Melanom'!D11&lt;&gt;"", SUM('Studien Malignes Melanom'!I11:J11)=2, 'Studien Malignes Melanom'!K11&lt;&gt;0), 'Studien Malignes Melanom'!D11, "")</f>
        <v/>
      </c>
      <c r="L2" s="532" t="str">
        <f>IF(AND(SUM('Studien Malignes Melanom'!I11:J11)=2,'Studien Malignes Melanom'!K11&lt;&gt;0),'Studien Malignes Melanom'!E11,"")</f>
        <v/>
      </c>
      <c r="M2" s="529"/>
      <c r="N2" s="532" t="str">
        <f>IF(AND('Studien Malignes Melanom'!F11&lt;&gt;"", SUM('Studien Malignes Melanom'!I11:J11)=2, 'Studien Malignes Melanom'!K11&lt;&gt;0), 'Studien Malignes Melanom'!F11, "")</f>
        <v/>
      </c>
      <c r="O2" s="532" t="str">
        <f>IF(AND('Studien Malignes Melanom'!G11&lt;&gt;"", SUM('Studien Malignes Melanom'!I11:J11)=2, 'Studien Malignes Melanom'!K11&lt;&gt;0), 'Studien Malignes Melanom'!G11, "")</f>
        <v/>
      </c>
      <c r="P2" s="596"/>
    </row>
    <row r="3" spans="1:16">
      <c r="A3" s="500" t="str">
        <f>IF(AND(SUM('Studien Malignes Melanom'!I12:J12)=2,'Studien Malignes Melanom'!K12&lt;&gt;0),'Studien Malignes Melanom'!A12,"")</f>
        <v/>
      </c>
      <c r="B3" s="500" t="str">
        <f>IF(AND(SUM('Studien Malignes Melanom'!I12:J12)=2,'Studien Malignes Melanom'!K12&lt;&gt;0),'Studien Malignes Melanom'!B12,"")</f>
        <v/>
      </c>
      <c r="C3" s="529"/>
      <c r="D3" s="529"/>
      <c r="E3" s="529"/>
      <c r="F3" s="529"/>
      <c r="G3" s="529"/>
      <c r="H3" s="529"/>
      <c r="I3" s="529"/>
      <c r="J3" s="530" t="str">
        <f>IF(AND('Studien Malignes Melanom'!C12&lt;&gt;"", SUM('Studien Malignes Melanom'!I12:J12)=2, 'Studien Malignes Melanom'!K12&lt;&gt;0), 'Studien Malignes Melanom'!C12, "")</f>
        <v/>
      </c>
      <c r="K3" s="530" t="str">
        <f>IF(AND('Studien Malignes Melanom'!D12&lt;&gt;"", SUM('Studien Malignes Melanom'!I12:J12)=2, 'Studien Malignes Melanom'!K12&lt;&gt;0), 'Studien Malignes Melanom'!D12, "")</f>
        <v/>
      </c>
      <c r="L3" s="532" t="str">
        <f>IF(AND(SUM('Studien Malignes Melanom'!I12:J12)=2,'Studien Malignes Melanom'!K12&lt;&gt;0),'Studien Malignes Melanom'!E12,"")</f>
        <v/>
      </c>
      <c r="M3" s="529"/>
      <c r="N3" s="532" t="str">
        <f>IF(AND('Studien Malignes Melanom'!F12&lt;&gt;"", SUM('Studien Malignes Melanom'!I12:J12)=2, 'Studien Malignes Melanom'!K12&lt;&gt;0), 'Studien Malignes Melanom'!F12, "")</f>
        <v/>
      </c>
      <c r="O3" s="532" t="str">
        <f>IF(AND('Studien Malignes Melanom'!G12&lt;&gt;"", SUM('Studien Malignes Melanom'!I12:J12)=2, 'Studien Malignes Melanom'!K12&lt;&gt;0), 'Studien Malignes Melanom'!G12, "")</f>
        <v/>
      </c>
    </row>
    <row r="4" spans="1:16">
      <c r="A4" s="500" t="str">
        <f>IF(AND(SUM('Studien Malignes Melanom'!I13:J13)=2,'Studien Malignes Melanom'!K13&lt;&gt;0),'Studien Malignes Melanom'!A13,"")</f>
        <v/>
      </c>
      <c r="B4" s="500" t="str">
        <f>IF(AND(SUM('Studien Malignes Melanom'!I13:J13)=2,'Studien Malignes Melanom'!K13&lt;&gt;0),'Studien Malignes Melanom'!B13,"")</f>
        <v/>
      </c>
      <c r="C4" s="529"/>
      <c r="D4" s="529"/>
      <c r="E4" s="529"/>
      <c r="F4" s="529"/>
      <c r="G4" s="529"/>
      <c r="H4" s="529"/>
      <c r="I4" s="529"/>
      <c r="J4" s="530" t="str">
        <f>IF(AND('Studien Malignes Melanom'!C13&lt;&gt;"", SUM('Studien Malignes Melanom'!I13:J13)=2, 'Studien Malignes Melanom'!K13&lt;&gt;0), 'Studien Malignes Melanom'!C13, "")</f>
        <v/>
      </c>
      <c r="K4" s="530" t="str">
        <f>IF(AND('Studien Malignes Melanom'!D13&lt;&gt;"", SUM('Studien Malignes Melanom'!I13:J13)=2, 'Studien Malignes Melanom'!K13&lt;&gt;0), 'Studien Malignes Melanom'!D13, "")</f>
        <v/>
      </c>
      <c r="L4" s="532" t="str">
        <f>IF(AND(SUM('Studien Malignes Melanom'!I13:J13)=2,'Studien Malignes Melanom'!K13&lt;&gt;0),'Studien Malignes Melanom'!E13,"")</f>
        <v/>
      </c>
      <c r="M4" s="529"/>
      <c r="N4" s="532" t="str">
        <f>IF(AND('Studien Malignes Melanom'!F13&lt;&gt;"", SUM('Studien Malignes Melanom'!I13:J13)=2, 'Studien Malignes Melanom'!K13&lt;&gt;0), 'Studien Malignes Melanom'!F13, "")</f>
        <v/>
      </c>
      <c r="O4" s="532" t="str">
        <f>IF(AND('Studien Malignes Melanom'!G13&lt;&gt;"", SUM('Studien Malignes Melanom'!I13:J13)=2, 'Studien Malignes Melanom'!K13&lt;&gt;0), 'Studien Malignes Melanom'!G13, "")</f>
        <v/>
      </c>
    </row>
    <row r="5" spans="1:16">
      <c r="A5" s="500" t="str">
        <f>IF(AND(SUM('Studien Malignes Melanom'!I14:J14)=2,'Studien Malignes Melanom'!K14&lt;&gt;0),'Studien Malignes Melanom'!A14,"")</f>
        <v/>
      </c>
      <c r="B5" s="500" t="str">
        <f>IF(AND(SUM('Studien Malignes Melanom'!I14:J14)=2,'Studien Malignes Melanom'!K14&lt;&gt;0),'Studien Malignes Melanom'!B14,"")</f>
        <v/>
      </c>
      <c r="C5" s="529"/>
      <c r="D5" s="529"/>
      <c r="E5" s="529"/>
      <c r="F5" s="529"/>
      <c r="G5" s="529"/>
      <c r="H5" s="529"/>
      <c r="I5" s="529"/>
      <c r="J5" s="530" t="str">
        <f>IF(AND('Studien Malignes Melanom'!C14&lt;&gt;"", SUM('Studien Malignes Melanom'!I14:J14)=2, 'Studien Malignes Melanom'!K14&lt;&gt;0), 'Studien Malignes Melanom'!C14, "")</f>
        <v/>
      </c>
      <c r="K5" s="530" t="str">
        <f>IF(AND('Studien Malignes Melanom'!D14&lt;&gt;"", SUM('Studien Malignes Melanom'!I14:J14)=2, 'Studien Malignes Melanom'!K14&lt;&gt;0), 'Studien Malignes Melanom'!D14, "")</f>
        <v/>
      </c>
      <c r="L5" s="532" t="str">
        <f>IF(AND(SUM('Studien Malignes Melanom'!I14:J14)=2,'Studien Malignes Melanom'!K14&lt;&gt;0),'Studien Malignes Melanom'!E14,"")</f>
        <v/>
      </c>
      <c r="M5" s="529"/>
      <c r="N5" s="532" t="str">
        <f>IF(AND('Studien Malignes Melanom'!F14&lt;&gt;"", SUM('Studien Malignes Melanom'!I14:J14)=2, 'Studien Malignes Melanom'!K14&lt;&gt;0), 'Studien Malignes Melanom'!F14, "")</f>
        <v/>
      </c>
      <c r="O5" s="532" t="str">
        <f>IF(AND('Studien Malignes Melanom'!G14&lt;&gt;"", SUM('Studien Malignes Melanom'!I14:J14)=2, 'Studien Malignes Melanom'!K14&lt;&gt;0), 'Studien Malignes Melanom'!G14, "")</f>
        <v/>
      </c>
    </row>
    <row r="6" spans="1:16">
      <c r="A6" s="500" t="str">
        <f>IF(AND(SUM('Studien Malignes Melanom'!I15:J15)=2,'Studien Malignes Melanom'!K15&lt;&gt;0),'Studien Malignes Melanom'!A15,"")</f>
        <v/>
      </c>
      <c r="B6" s="500" t="str">
        <f>IF(AND(SUM('Studien Malignes Melanom'!I15:J15)=2,'Studien Malignes Melanom'!K15&lt;&gt;0),'Studien Malignes Melanom'!B15,"")</f>
        <v/>
      </c>
      <c r="C6" s="529"/>
      <c r="D6" s="529"/>
      <c r="E6" s="529"/>
      <c r="F6" s="529"/>
      <c r="G6" s="529"/>
      <c r="H6" s="529"/>
      <c r="I6" s="529"/>
      <c r="J6" s="530" t="str">
        <f>IF(AND('Studien Malignes Melanom'!C15&lt;&gt;"", SUM('Studien Malignes Melanom'!I15:J15)=2, 'Studien Malignes Melanom'!K15&lt;&gt;0), 'Studien Malignes Melanom'!C15, "")</f>
        <v/>
      </c>
      <c r="K6" s="530" t="str">
        <f>IF(AND('Studien Malignes Melanom'!D15&lt;&gt;"", SUM('Studien Malignes Melanom'!I15:J15)=2, 'Studien Malignes Melanom'!K15&lt;&gt;0), 'Studien Malignes Melanom'!D15, "")</f>
        <v/>
      </c>
      <c r="L6" s="532" t="str">
        <f>IF(AND(SUM('Studien Malignes Melanom'!I15:J15)=2,'Studien Malignes Melanom'!K15&lt;&gt;0),'Studien Malignes Melanom'!E15,"")</f>
        <v/>
      </c>
      <c r="M6" s="529"/>
      <c r="N6" s="532" t="str">
        <f>IF(AND('Studien Malignes Melanom'!F15&lt;&gt;"", SUM('Studien Malignes Melanom'!I15:J15)=2, 'Studien Malignes Melanom'!K15&lt;&gt;0), 'Studien Malignes Melanom'!F15, "")</f>
        <v/>
      </c>
      <c r="O6" s="532" t="str">
        <f>IF(AND('Studien Malignes Melanom'!G15&lt;&gt;"", SUM('Studien Malignes Melanom'!I15:J15)=2, 'Studien Malignes Melanom'!K15&lt;&gt;0), 'Studien Malignes Melanom'!G15, "")</f>
        <v/>
      </c>
    </row>
    <row r="7" spans="1:16">
      <c r="A7" s="500" t="str">
        <f>IF(AND(SUM('Studien Malignes Melanom'!I16:J16)=2,'Studien Malignes Melanom'!K16&lt;&gt;0),'Studien Malignes Melanom'!A16,"")</f>
        <v/>
      </c>
      <c r="B7" s="500" t="str">
        <f>IF(AND(SUM('Studien Malignes Melanom'!I16:J16)=2,'Studien Malignes Melanom'!K16&lt;&gt;0),'Studien Malignes Melanom'!B16,"")</f>
        <v/>
      </c>
      <c r="C7" s="529"/>
      <c r="D7" s="529"/>
      <c r="E7" s="529"/>
      <c r="F7" s="529"/>
      <c r="G7" s="529"/>
      <c r="H7" s="529"/>
      <c r="I7" s="529"/>
      <c r="J7" s="530" t="str">
        <f>IF(AND('Studien Malignes Melanom'!C16&lt;&gt;"", SUM('Studien Malignes Melanom'!I16:J16)=2, 'Studien Malignes Melanom'!K16&lt;&gt;0), 'Studien Malignes Melanom'!C16, "")</f>
        <v/>
      </c>
      <c r="K7" s="530" t="str">
        <f>IF(AND('Studien Malignes Melanom'!D16&lt;&gt;"", SUM('Studien Malignes Melanom'!I16:J16)=2, 'Studien Malignes Melanom'!K16&lt;&gt;0), 'Studien Malignes Melanom'!D16, "")</f>
        <v/>
      </c>
      <c r="L7" s="532" t="str">
        <f>IF(AND(SUM('Studien Malignes Melanom'!I16:J16)=2,'Studien Malignes Melanom'!K16&lt;&gt;0),'Studien Malignes Melanom'!E16,"")</f>
        <v/>
      </c>
      <c r="M7" s="529"/>
      <c r="N7" s="532" t="str">
        <f>IF(AND('Studien Malignes Melanom'!F16&lt;&gt;"", SUM('Studien Malignes Melanom'!I16:J16)=2, 'Studien Malignes Melanom'!K16&lt;&gt;0), 'Studien Malignes Melanom'!F16, "")</f>
        <v/>
      </c>
      <c r="O7" s="532" t="str">
        <f>IF(AND('Studien Malignes Melanom'!G16&lt;&gt;"", SUM('Studien Malignes Melanom'!I16:J16)=2, 'Studien Malignes Melanom'!K16&lt;&gt;0), 'Studien Malignes Melanom'!G16, "")</f>
        <v/>
      </c>
    </row>
    <row r="8" spans="1:16">
      <c r="A8" s="500" t="str">
        <f>IF(AND(SUM('Studien Malignes Melanom'!I17:J17)=2,'Studien Malignes Melanom'!K17&lt;&gt;0),'Studien Malignes Melanom'!A17,"")</f>
        <v/>
      </c>
      <c r="B8" s="500" t="str">
        <f>IF(AND(SUM('Studien Malignes Melanom'!I17:J17)=2,'Studien Malignes Melanom'!K17&lt;&gt;0),'Studien Malignes Melanom'!B17,"")</f>
        <v/>
      </c>
      <c r="C8" s="529"/>
      <c r="D8" s="529"/>
      <c r="E8" s="529"/>
      <c r="F8" s="529"/>
      <c r="G8" s="529"/>
      <c r="H8" s="529"/>
      <c r="I8" s="529"/>
      <c r="J8" s="530" t="str">
        <f>IF(AND('Studien Malignes Melanom'!C17&lt;&gt;"", SUM('Studien Malignes Melanom'!I17:J17)=2, 'Studien Malignes Melanom'!K17&lt;&gt;0), 'Studien Malignes Melanom'!C17, "")</f>
        <v/>
      </c>
      <c r="K8" s="530" t="str">
        <f>IF(AND('Studien Malignes Melanom'!D17&lt;&gt;"", SUM('Studien Malignes Melanom'!I17:J17)=2, 'Studien Malignes Melanom'!K17&lt;&gt;0), 'Studien Malignes Melanom'!D17, "")</f>
        <v/>
      </c>
      <c r="L8" s="532" t="str">
        <f>IF(AND(SUM('Studien Malignes Melanom'!I17:J17)=2,'Studien Malignes Melanom'!K17&lt;&gt;0),'Studien Malignes Melanom'!E17,"")</f>
        <v/>
      </c>
      <c r="M8" s="529"/>
      <c r="N8" s="532" t="str">
        <f>IF(AND('Studien Malignes Melanom'!F17&lt;&gt;"", SUM('Studien Malignes Melanom'!I17:J17)=2, 'Studien Malignes Melanom'!K17&lt;&gt;0), 'Studien Malignes Melanom'!F17, "")</f>
        <v/>
      </c>
      <c r="O8" s="532" t="str">
        <f>IF(AND('Studien Malignes Melanom'!G17&lt;&gt;"", SUM('Studien Malignes Melanom'!I17:J17)=2, 'Studien Malignes Melanom'!K17&lt;&gt;0), 'Studien Malignes Melanom'!G17, "")</f>
        <v/>
      </c>
    </row>
    <row r="9" spans="1:16">
      <c r="A9" s="500" t="str">
        <f>IF(AND(SUM('Studien Malignes Melanom'!I18:J18)=2,'Studien Malignes Melanom'!K18&lt;&gt;0),'Studien Malignes Melanom'!A18,"")</f>
        <v/>
      </c>
      <c r="B9" s="500" t="str">
        <f>IF(AND(SUM('Studien Malignes Melanom'!I18:J18)=2,'Studien Malignes Melanom'!K18&lt;&gt;0),'Studien Malignes Melanom'!B18,"")</f>
        <v/>
      </c>
      <c r="C9" s="529"/>
      <c r="D9" s="529"/>
      <c r="E9" s="529"/>
      <c r="F9" s="529"/>
      <c r="G9" s="529"/>
      <c r="H9" s="529"/>
      <c r="I9" s="529"/>
      <c r="J9" s="530" t="str">
        <f>IF(AND('Studien Malignes Melanom'!C18&lt;&gt;"", SUM('Studien Malignes Melanom'!I18:J18)=2, 'Studien Malignes Melanom'!K18&lt;&gt;0), 'Studien Malignes Melanom'!C18, "")</f>
        <v/>
      </c>
      <c r="K9" s="530" t="str">
        <f>IF(AND('Studien Malignes Melanom'!D18&lt;&gt;"", SUM('Studien Malignes Melanom'!I18:J18)=2, 'Studien Malignes Melanom'!K18&lt;&gt;0), 'Studien Malignes Melanom'!D18, "")</f>
        <v/>
      </c>
      <c r="L9" s="532" t="str">
        <f>IF(AND(SUM('Studien Malignes Melanom'!I18:J18)=2,'Studien Malignes Melanom'!K18&lt;&gt;0),'Studien Malignes Melanom'!E18,"")</f>
        <v/>
      </c>
      <c r="M9" s="529"/>
      <c r="N9" s="532" t="str">
        <f>IF(AND('Studien Malignes Melanom'!F18&lt;&gt;"", SUM('Studien Malignes Melanom'!I18:J18)=2, 'Studien Malignes Melanom'!K18&lt;&gt;0), 'Studien Malignes Melanom'!F18, "")</f>
        <v/>
      </c>
      <c r="O9" s="532" t="str">
        <f>IF(AND('Studien Malignes Melanom'!G18&lt;&gt;"", SUM('Studien Malignes Melanom'!I18:J18)=2, 'Studien Malignes Melanom'!K18&lt;&gt;0), 'Studien Malignes Melanom'!G18, "")</f>
        <v/>
      </c>
    </row>
    <row r="10" spans="1:16">
      <c r="A10" s="500" t="str">
        <f>IF(AND(SUM('Studien Malignes Melanom'!I19:J19)=2,'Studien Malignes Melanom'!K19&lt;&gt;0),'Studien Malignes Melanom'!A19,"")</f>
        <v/>
      </c>
      <c r="B10" s="500" t="str">
        <f>IF(AND(SUM('Studien Malignes Melanom'!I19:J19)=2,'Studien Malignes Melanom'!K19&lt;&gt;0),'Studien Malignes Melanom'!B19,"")</f>
        <v/>
      </c>
      <c r="C10" s="529"/>
      <c r="D10" s="529"/>
      <c r="E10" s="529"/>
      <c r="F10" s="529"/>
      <c r="G10" s="529"/>
      <c r="H10" s="529"/>
      <c r="I10" s="529"/>
      <c r="J10" s="530" t="str">
        <f>IF(AND('Studien Malignes Melanom'!C19&lt;&gt;"", SUM('Studien Malignes Melanom'!I19:J19)=2, 'Studien Malignes Melanom'!K19&lt;&gt;0), 'Studien Malignes Melanom'!C19, "")</f>
        <v/>
      </c>
      <c r="K10" s="530" t="str">
        <f>IF(AND('Studien Malignes Melanom'!D19&lt;&gt;"", SUM('Studien Malignes Melanom'!I19:J19)=2, 'Studien Malignes Melanom'!K19&lt;&gt;0), 'Studien Malignes Melanom'!D19, "")</f>
        <v/>
      </c>
      <c r="L10" s="532" t="str">
        <f>IF(AND(SUM('Studien Malignes Melanom'!I19:J19)=2,'Studien Malignes Melanom'!K19&lt;&gt;0),'Studien Malignes Melanom'!E19,"")</f>
        <v/>
      </c>
      <c r="M10" s="529"/>
      <c r="N10" s="532" t="str">
        <f>IF(AND('Studien Malignes Melanom'!F19&lt;&gt;"", SUM('Studien Malignes Melanom'!I19:J19)=2, 'Studien Malignes Melanom'!K19&lt;&gt;0), 'Studien Malignes Melanom'!F19, "")</f>
        <v/>
      </c>
      <c r="O10" s="532" t="str">
        <f>IF(AND('Studien Malignes Melanom'!G19&lt;&gt;"", SUM('Studien Malignes Melanom'!I19:J19)=2, 'Studien Malignes Melanom'!K19&lt;&gt;0), 'Studien Malignes Melanom'!G19, "")</f>
        <v/>
      </c>
    </row>
    <row r="11" spans="1:16">
      <c r="A11" s="500" t="str">
        <f>IF(AND(SUM('Studien Malignes Melanom'!I20:J20)=2,'Studien Malignes Melanom'!K20&lt;&gt;0),'Studien Malignes Melanom'!A20,"")</f>
        <v/>
      </c>
      <c r="B11" s="500" t="str">
        <f>IF(AND(SUM('Studien Malignes Melanom'!I20:J20)=2,'Studien Malignes Melanom'!K20&lt;&gt;0),'Studien Malignes Melanom'!B20,"")</f>
        <v/>
      </c>
      <c r="C11" s="529"/>
      <c r="D11" s="529"/>
      <c r="E11" s="529"/>
      <c r="F11" s="529"/>
      <c r="G11" s="529"/>
      <c r="H11" s="529"/>
      <c r="I11" s="529"/>
      <c r="J11" s="530" t="str">
        <f>IF(AND('Studien Malignes Melanom'!C20&lt;&gt;"", SUM('Studien Malignes Melanom'!I20:J20)=2, 'Studien Malignes Melanom'!K20&lt;&gt;0), 'Studien Malignes Melanom'!C20, "")</f>
        <v/>
      </c>
      <c r="K11" s="530" t="str">
        <f>IF(AND('Studien Malignes Melanom'!D20&lt;&gt;"", SUM('Studien Malignes Melanom'!I20:J20)=2, 'Studien Malignes Melanom'!K20&lt;&gt;0), 'Studien Malignes Melanom'!D20, "")</f>
        <v/>
      </c>
      <c r="L11" s="532" t="str">
        <f>IF(AND(SUM('Studien Malignes Melanom'!I20:J20)=2,'Studien Malignes Melanom'!K20&lt;&gt;0),'Studien Malignes Melanom'!E20,"")</f>
        <v/>
      </c>
      <c r="M11" s="529"/>
      <c r="N11" s="532" t="str">
        <f>IF(AND('Studien Malignes Melanom'!F20&lt;&gt;"", SUM('Studien Malignes Melanom'!I20:J20)=2, 'Studien Malignes Melanom'!K20&lt;&gt;0), 'Studien Malignes Melanom'!F20, "")</f>
        <v/>
      </c>
      <c r="O11" s="532" t="str">
        <f>IF(AND('Studien Malignes Melanom'!G20&lt;&gt;"", SUM('Studien Malignes Melanom'!I20:J20)=2, 'Studien Malignes Melanom'!K20&lt;&gt;0), 'Studien Malignes Melanom'!G20, "")</f>
        <v/>
      </c>
    </row>
    <row r="12" spans="1:16">
      <c r="A12" s="500" t="str">
        <f>IF(AND(SUM('Studien Malignes Melanom'!I21:J21)=2,'Studien Malignes Melanom'!K21&lt;&gt;0),'Studien Malignes Melanom'!A21,"")</f>
        <v/>
      </c>
      <c r="B12" s="500" t="str">
        <f>IF(AND(SUM('Studien Malignes Melanom'!I21:J21)=2,'Studien Malignes Melanom'!K21&lt;&gt;0),'Studien Malignes Melanom'!B21,"")</f>
        <v/>
      </c>
      <c r="C12" s="529"/>
      <c r="D12" s="529"/>
      <c r="E12" s="529"/>
      <c r="F12" s="529"/>
      <c r="G12" s="529"/>
      <c r="H12" s="529"/>
      <c r="I12" s="529"/>
      <c r="J12" s="530" t="str">
        <f>IF(AND('Studien Malignes Melanom'!C21&lt;&gt;"", SUM('Studien Malignes Melanom'!I21:J21)=2, 'Studien Malignes Melanom'!K21&lt;&gt;0), 'Studien Malignes Melanom'!C21, "")</f>
        <v/>
      </c>
      <c r="K12" s="530" t="str">
        <f>IF(AND('Studien Malignes Melanom'!D21&lt;&gt;"", SUM('Studien Malignes Melanom'!I21:J21)=2, 'Studien Malignes Melanom'!K21&lt;&gt;0), 'Studien Malignes Melanom'!D21, "")</f>
        <v/>
      </c>
      <c r="L12" s="532" t="str">
        <f>IF(AND(SUM('Studien Malignes Melanom'!I21:J21)=2,'Studien Malignes Melanom'!K21&lt;&gt;0),'Studien Malignes Melanom'!E21,"")</f>
        <v/>
      </c>
      <c r="M12" s="529"/>
      <c r="N12" s="532" t="str">
        <f>IF(AND('Studien Malignes Melanom'!F21&lt;&gt;"", SUM('Studien Malignes Melanom'!I21:J21)=2, 'Studien Malignes Melanom'!K21&lt;&gt;0), 'Studien Malignes Melanom'!F21, "")</f>
        <v/>
      </c>
      <c r="O12" s="532" t="str">
        <f>IF(AND('Studien Malignes Melanom'!G21&lt;&gt;"", SUM('Studien Malignes Melanom'!I21:J21)=2, 'Studien Malignes Melanom'!K21&lt;&gt;0), 'Studien Malignes Melanom'!G21, "")</f>
        <v/>
      </c>
    </row>
    <row r="13" spans="1:16">
      <c r="A13" s="500" t="str">
        <f>IF(AND(SUM('Studien Malignes Melanom'!I22:J22)=2,'Studien Malignes Melanom'!K22&lt;&gt;0),'Studien Malignes Melanom'!A22,"")</f>
        <v/>
      </c>
      <c r="B13" s="500" t="str">
        <f>IF(AND(SUM('Studien Malignes Melanom'!I22:J22)=2,'Studien Malignes Melanom'!K22&lt;&gt;0),'Studien Malignes Melanom'!B22,"")</f>
        <v/>
      </c>
      <c r="C13" s="529"/>
      <c r="D13" s="529"/>
      <c r="E13" s="529"/>
      <c r="F13" s="529"/>
      <c r="G13" s="529"/>
      <c r="H13" s="529"/>
      <c r="I13" s="529"/>
      <c r="J13" s="530" t="str">
        <f>IF(AND('Studien Malignes Melanom'!C22&lt;&gt;"", SUM('Studien Malignes Melanom'!I22:J22)=2, 'Studien Malignes Melanom'!K22&lt;&gt;0), 'Studien Malignes Melanom'!C22, "")</f>
        <v/>
      </c>
      <c r="K13" s="530" t="str">
        <f>IF(AND('Studien Malignes Melanom'!D22&lt;&gt;"", SUM('Studien Malignes Melanom'!I22:J22)=2, 'Studien Malignes Melanom'!K22&lt;&gt;0), 'Studien Malignes Melanom'!D22, "")</f>
        <v/>
      </c>
      <c r="L13" s="532" t="str">
        <f>IF(AND(SUM('Studien Malignes Melanom'!I22:J22)=2,'Studien Malignes Melanom'!K22&lt;&gt;0),'Studien Malignes Melanom'!E22,"")</f>
        <v/>
      </c>
      <c r="M13" s="529"/>
      <c r="N13" s="532" t="str">
        <f>IF(AND('Studien Malignes Melanom'!F22&lt;&gt;"", SUM('Studien Malignes Melanom'!I22:J22)=2, 'Studien Malignes Melanom'!K22&lt;&gt;0), 'Studien Malignes Melanom'!F22, "")</f>
        <v/>
      </c>
      <c r="O13" s="532" t="str">
        <f>IF(AND('Studien Malignes Melanom'!G22&lt;&gt;"", SUM('Studien Malignes Melanom'!I22:J22)=2, 'Studien Malignes Melanom'!K22&lt;&gt;0), 'Studien Malignes Melanom'!G22, "")</f>
        <v/>
      </c>
    </row>
    <row r="14" spans="1:16">
      <c r="A14" s="500" t="str">
        <f>IF(AND(SUM('Studien Malignes Melanom'!I23:J23)=2,'Studien Malignes Melanom'!K23&lt;&gt;0),'Studien Malignes Melanom'!A23,"")</f>
        <v/>
      </c>
      <c r="B14" s="500" t="str">
        <f>IF(AND(SUM('Studien Malignes Melanom'!I23:J23)=2,'Studien Malignes Melanom'!K23&lt;&gt;0),'Studien Malignes Melanom'!B23,"")</f>
        <v/>
      </c>
      <c r="C14" s="529"/>
      <c r="D14" s="529"/>
      <c r="E14" s="529"/>
      <c r="F14" s="529"/>
      <c r="G14" s="529"/>
      <c r="H14" s="529"/>
      <c r="I14" s="529"/>
      <c r="J14" s="530" t="str">
        <f>IF(AND('Studien Malignes Melanom'!C23&lt;&gt;"", SUM('Studien Malignes Melanom'!I23:J23)=2, 'Studien Malignes Melanom'!K23&lt;&gt;0), 'Studien Malignes Melanom'!C23, "")</f>
        <v/>
      </c>
      <c r="K14" s="530" t="str">
        <f>IF(AND('Studien Malignes Melanom'!D23&lt;&gt;"", SUM('Studien Malignes Melanom'!I23:J23)=2, 'Studien Malignes Melanom'!K23&lt;&gt;0), 'Studien Malignes Melanom'!D23, "")</f>
        <v/>
      </c>
      <c r="L14" s="532" t="str">
        <f>IF(AND(SUM('Studien Malignes Melanom'!I23:J23)=2,'Studien Malignes Melanom'!K23&lt;&gt;0),'Studien Malignes Melanom'!E23,"")</f>
        <v/>
      </c>
      <c r="M14" s="529"/>
      <c r="N14" s="532" t="str">
        <f>IF(AND('Studien Malignes Melanom'!F23&lt;&gt;"", SUM('Studien Malignes Melanom'!I23:J23)=2, 'Studien Malignes Melanom'!K23&lt;&gt;0), 'Studien Malignes Melanom'!F23, "")</f>
        <v/>
      </c>
      <c r="O14" s="532" t="str">
        <f>IF(AND('Studien Malignes Melanom'!G23&lt;&gt;"", SUM('Studien Malignes Melanom'!I23:J23)=2, 'Studien Malignes Melanom'!K23&lt;&gt;0), 'Studien Malignes Melanom'!G23, "")</f>
        <v/>
      </c>
    </row>
    <row r="15" spans="1:16">
      <c r="A15" s="500" t="str">
        <f>IF(AND(SUM('Studien Malignes Melanom'!I24:J24)=2,'Studien Malignes Melanom'!K24&lt;&gt;0),'Studien Malignes Melanom'!A24,"")</f>
        <v/>
      </c>
      <c r="B15" s="500" t="str">
        <f>IF(AND(SUM('Studien Malignes Melanom'!I24:J24)=2,'Studien Malignes Melanom'!K24&lt;&gt;0),'Studien Malignes Melanom'!B24,"")</f>
        <v/>
      </c>
      <c r="C15" s="529"/>
      <c r="D15" s="529"/>
      <c r="E15" s="529"/>
      <c r="F15" s="529"/>
      <c r="G15" s="529"/>
      <c r="H15" s="529"/>
      <c r="I15" s="529"/>
      <c r="J15" s="530" t="str">
        <f>IF(AND('Studien Malignes Melanom'!C24&lt;&gt;"", SUM('Studien Malignes Melanom'!I24:J24)=2, 'Studien Malignes Melanom'!K24&lt;&gt;0), 'Studien Malignes Melanom'!C24, "")</f>
        <v/>
      </c>
      <c r="K15" s="530" t="str">
        <f>IF(AND('Studien Malignes Melanom'!D24&lt;&gt;"", SUM('Studien Malignes Melanom'!I24:J24)=2, 'Studien Malignes Melanom'!K24&lt;&gt;0), 'Studien Malignes Melanom'!D24, "")</f>
        <v/>
      </c>
      <c r="L15" s="532" t="str">
        <f>IF(AND(SUM('Studien Malignes Melanom'!I24:J24)=2,'Studien Malignes Melanom'!K24&lt;&gt;0),'Studien Malignes Melanom'!E24,"")</f>
        <v/>
      </c>
      <c r="M15" s="529"/>
      <c r="N15" s="532" t="str">
        <f>IF(AND('Studien Malignes Melanom'!F24&lt;&gt;"", SUM('Studien Malignes Melanom'!I24:J24)=2, 'Studien Malignes Melanom'!K24&lt;&gt;0), 'Studien Malignes Melanom'!F24, "")</f>
        <v/>
      </c>
      <c r="O15" s="532" t="str">
        <f>IF(AND('Studien Malignes Melanom'!G24&lt;&gt;"", SUM('Studien Malignes Melanom'!I24:J24)=2, 'Studien Malignes Melanom'!K24&lt;&gt;0), 'Studien Malignes Melanom'!G24, "")</f>
        <v/>
      </c>
    </row>
    <row r="16" spans="1:16">
      <c r="A16" s="500" t="str">
        <f>IF(AND(SUM('Studien Malignes Melanom'!I25:J25)=2,'Studien Malignes Melanom'!K25&lt;&gt;0),'Studien Malignes Melanom'!A25,"")</f>
        <v/>
      </c>
      <c r="B16" s="500" t="str">
        <f>IF(AND(SUM('Studien Malignes Melanom'!I25:J25)=2,'Studien Malignes Melanom'!K25&lt;&gt;0),'Studien Malignes Melanom'!B25,"")</f>
        <v/>
      </c>
      <c r="C16" s="529"/>
      <c r="D16" s="529"/>
      <c r="E16" s="529"/>
      <c r="F16" s="529"/>
      <c r="G16" s="529"/>
      <c r="H16" s="529"/>
      <c r="I16" s="529"/>
      <c r="J16" s="530" t="str">
        <f>IF(AND('Studien Malignes Melanom'!C25&lt;&gt;"", SUM('Studien Malignes Melanom'!I25:J25)=2, 'Studien Malignes Melanom'!K25&lt;&gt;0), 'Studien Malignes Melanom'!C25, "")</f>
        <v/>
      </c>
      <c r="K16" s="530" t="str">
        <f>IF(AND('Studien Malignes Melanom'!D25&lt;&gt;"", SUM('Studien Malignes Melanom'!I25:J25)=2, 'Studien Malignes Melanom'!K25&lt;&gt;0), 'Studien Malignes Melanom'!D25, "")</f>
        <v/>
      </c>
      <c r="L16" s="532" t="str">
        <f>IF(AND(SUM('Studien Malignes Melanom'!I25:J25)=2,'Studien Malignes Melanom'!K25&lt;&gt;0),'Studien Malignes Melanom'!E25,"")</f>
        <v/>
      </c>
      <c r="M16" s="529"/>
      <c r="N16" s="532" t="str">
        <f>IF(AND('Studien Malignes Melanom'!F25&lt;&gt;"", SUM('Studien Malignes Melanom'!I25:J25)=2, 'Studien Malignes Melanom'!K25&lt;&gt;0), 'Studien Malignes Melanom'!F25, "")</f>
        <v/>
      </c>
      <c r="O16" s="532" t="str">
        <f>IF(AND('Studien Malignes Melanom'!G25&lt;&gt;"", SUM('Studien Malignes Melanom'!I25:J25)=2, 'Studien Malignes Melanom'!K25&lt;&gt;0), 'Studien Malignes Melanom'!G25, "")</f>
        <v/>
      </c>
    </row>
    <row r="17" spans="1:15">
      <c r="A17" s="500" t="str">
        <f>IF(AND(SUM('Studien Malignes Melanom'!I26:J26)=2,'Studien Malignes Melanom'!K26&lt;&gt;0),'Studien Malignes Melanom'!A26,"")</f>
        <v/>
      </c>
      <c r="B17" s="500" t="str">
        <f>IF(AND(SUM('Studien Malignes Melanom'!I26:J26)=2,'Studien Malignes Melanom'!K26&lt;&gt;0),'Studien Malignes Melanom'!B26,"")</f>
        <v/>
      </c>
      <c r="C17" s="529"/>
      <c r="D17" s="529"/>
      <c r="E17" s="529"/>
      <c r="F17" s="529"/>
      <c r="G17" s="529"/>
      <c r="H17" s="529"/>
      <c r="I17" s="529"/>
      <c r="J17" s="530" t="str">
        <f>IF(AND('Studien Malignes Melanom'!C26&lt;&gt;"", SUM('Studien Malignes Melanom'!I26:J26)=2, 'Studien Malignes Melanom'!K26&lt;&gt;0), 'Studien Malignes Melanom'!C26, "")</f>
        <v/>
      </c>
      <c r="K17" s="530" t="str">
        <f>IF(AND('Studien Malignes Melanom'!D26&lt;&gt;"", SUM('Studien Malignes Melanom'!I26:J26)=2, 'Studien Malignes Melanom'!K26&lt;&gt;0), 'Studien Malignes Melanom'!D26, "")</f>
        <v/>
      </c>
      <c r="L17" s="532" t="str">
        <f>IF(AND(SUM('Studien Malignes Melanom'!I26:J26)=2,'Studien Malignes Melanom'!K26&lt;&gt;0),'Studien Malignes Melanom'!E26,"")</f>
        <v/>
      </c>
      <c r="M17" s="529"/>
      <c r="N17" s="532" t="str">
        <f>IF(AND('Studien Malignes Melanom'!F26&lt;&gt;"", SUM('Studien Malignes Melanom'!I26:J26)=2, 'Studien Malignes Melanom'!K26&lt;&gt;0), 'Studien Malignes Melanom'!F26, "")</f>
        <v/>
      </c>
      <c r="O17" s="532" t="str">
        <f>IF(AND('Studien Malignes Melanom'!G26&lt;&gt;"", SUM('Studien Malignes Melanom'!I26:J26)=2, 'Studien Malignes Melanom'!K26&lt;&gt;0), 'Studien Malignes Melanom'!G26, "")</f>
        <v/>
      </c>
    </row>
    <row r="18" spans="1:15">
      <c r="A18" s="500" t="str">
        <f>IF(AND(SUM('Studien Malignes Melanom'!I27:J27)=2,'Studien Malignes Melanom'!K27&lt;&gt;0),'Studien Malignes Melanom'!A27,"")</f>
        <v/>
      </c>
      <c r="B18" s="500" t="str">
        <f>IF(AND(SUM('Studien Malignes Melanom'!I27:J27)=2,'Studien Malignes Melanom'!K27&lt;&gt;0),'Studien Malignes Melanom'!B27,"")</f>
        <v/>
      </c>
      <c r="C18" s="529"/>
      <c r="D18" s="529"/>
      <c r="E18" s="529"/>
      <c r="F18" s="529"/>
      <c r="G18" s="529"/>
      <c r="H18" s="529"/>
      <c r="I18" s="529"/>
      <c r="J18" s="530" t="str">
        <f>IF(AND('Studien Malignes Melanom'!C27&lt;&gt;"", SUM('Studien Malignes Melanom'!I27:J27)=2, 'Studien Malignes Melanom'!K27&lt;&gt;0), 'Studien Malignes Melanom'!C27, "")</f>
        <v/>
      </c>
      <c r="K18" s="530" t="str">
        <f>IF(AND('Studien Malignes Melanom'!D27&lt;&gt;"", SUM('Studien Malignes Melanom'!I27:J27)=2, 'Studien Malignes Melanom'!K27&lt;&gt;0), 'Studien Malignes Melanom'!D27, "")</f>
        <v/>
      </c>
      <c r="L18" s="532" t="str">
        <f>IF(AND(SUM('Studien Malignes Melanom'!I27:J27)=2,'Studien Malignes Melanom'!K27&lt;&gt;0),'Studien Malignes Melanom'!E27,"")</f>
        <v/>
      </c>
      <c r="M18" s="529"/>
      <c r="N18" s="532" t="str">
        <f>IF(AND('Studien Malignes Melanom'!F27&lt;&gt;"", SUM('Studien Malignes Melanom'!I27:J27)=2, 'Studien Malignes Melanom'!K27&lt;&gt;0), 'Studien Malignes Melanom'!F27, "")</f>
        <v/>
      </c>
      <c r="O18" s="532" t="str">
        <f>IF(AND('Studien Malignes Melanom'!G27&lt;&gt;"", SUM('Studien Malignes Melanom'!I27:J27)=2, 'Studien Malignes Melanom'!K27&lt;&gt;0), 'Studien Malignes Melanom'!G27, "")</f>
        <v/>
      </c>
    </row>
    <row r="19" spans="1:15">
      <c r="A19" s="500" t="str">
        <f>IF(AND(SUM('Studien Malignes Melanom'!I28:J28)=2,'Studien Malignes Melanom'!K28&lt;&gt;0),'Studien Malignes Melanom'!A28,"")</f>
        <v/>
      </c>
      <c r="B19" s="500" t="str">
        <f>IF(AND(SUM('Studien Malignes Melanom'!I28:J28)=2,'Studien Malignes Melanom'!K28&lt;&gt;0),'Studien Malignes Melanom'!B28,"")</f>
        <v/>
      </c>
      <c r="C19" s="529"/>
      <c r="D19" s="529"/>
      <c r="E19" s="529"/>
      <c r="F19" s="529"/>
      <c r="G19" s="529"/>
      <c r="H19" s="529"/>
      <c r="I19" s="529"/>
      <c r="J19" s="530" t="str">
        <f>IF(AND('Studien Malignes Melanom'!C28&lt;&gt;"", SUM('Studien Malignes Melanom'!I28:J28)=2, 'Studien Malignes Melanom'!K28&lt;&gt;0), 'Studien Malignes Melanom'!C28, "")</f>
        <v/>
      </c>
      <c r="K19" s="530" t="str">
        <f>IF(AND('Studien Malignes Melanom'!D28&lt;&gt;"", SUM('Studien Malignes Melanom'!I28:J28)=2, 'Studien Malignes Melanom'!K28&lt;&gt;0), 'Studien Malignes Melanom'!D28, "")</f>
        <v/>
      </c>
      <c r="L19" s="532" t="str">
        <f>IF(AND(SUM('Studien Malignes Melanom'!I28:J28)=2,'Studien Malignes Melanom'!K28&lt;&gt;0),'Studien Malignes Melanom'!E28,"")</f>
        <v/>
      </c>
      <c r="M19" s="529"/>
      <c r="N19" s="532" t="str">
        <f>IF(AND('Studien Malignes Melanom'!F28&lt;&gt;"", SUM('Studien Malignes Melanom'!I28:J28)=2, 'Studien Malignes Melanom'!K28&lt;&gt;0), 'Studien Malignes Melanom'!F28, "")</f>
        <v/>
      </c>
      <c r="O19" s="532" t="str">
        <f>IF(AND('Studien Malignes Melanom'!G28&lt;&gt;"", SUM('Studien Malignes Melanom'!I28:J28)=2, 'Studien Malignes Melanom'!K28&lt;&gt;0), 'Studien Malignes Melanom'!G28, "")</f>
        <v/>
      </c>
    </row>
    <row r="20" spans="1:15">
      <c r="A20" s="500" t="str">
        <f>IF(AND(SUM('Studien Malignes Melanom'!I29:J29)=2,'Studien Malignes Melanom'!K29&lt;&gt;0),'Studien Malignes Melanom'!A29,"")</f>
        <v/>
      </c>
      <c r="B20" s="500" t="str">
        <f>IF(AND(SUM('Studien Malignes Melanom'!I29:J29)=2,'Studien Malignes Melanom'!K29&lt;&gt;0),'Studien Malignes Melanom'!B29,"")</f>
        <v/>
      </c>
      <c r="C20" s="529"/>
      <c r="D20" s="529"/>
      <c r="E20" s="529"/>
      <c r="F20" s="529"/>
      <c r="G20" s="529"/>
      <c r="H20" s="529"/>
      <c r="I20" s="529"/>
      <c r="J20" s="530" t="str">
        <f>IF(AND('Studien Malignes Melanom'!C29&lt;&gt;"", SUM('Studien Malignes Melanom'!I29:J29)=2, 'Studien Malignes Melanom'!K29&lt;&gt;0), 'Studien Malignes Melanom'!C29, "")</f>
        <v/>
      </c>
      <c r="K20" s="530" t="str">
        <f>IF(AND('Studien Malignes Melanom'!D29&lt;&gt;"", SUM('Studien Malignes Melanom'!I29:J29)=2, 'Studien Malignes Melanom'!K29&lt;&gt;0), 'Studien Malignes Melanom'!D29, "")</f>
        <v/>
      </c>
      <c r="L20" s="532" t="str">
        <f>IF(AND(SUM('Studien Malignes Melanom'!I29:J29)=2,'Studien Malignes Melanom'!K29&lt;&gt;0),'Studien Malignes Melanom'!E29,"")</f>
        <v/>
      </c>
      <c r="M20" s="529"/>
      <c r="N20" s="532" t="str">
        <f>IF(AND('Studien Malignes Melanom'!F29&lt;&gt;"", SUM('Studien Malignes Melanom'!I29:J29)=2, 'Studien Malignes Melanom'!K29&lt;&gt;0), 'Studien Malignes Melanom'!F29, "")</f>
        <v/>
      </c>
      <c r="O20" s="532" t="str">
        <f>IF(AND('Studien Malignes Melanom'!G29&lt;&gt;"", SUM('Studien Malignes Melanom'!I29:J29)=2, 'Studien Malignes Melanom'!K29&lt;&gt;0), 'Studien Malignes Melanom'!G29, "")</f>
        <v/>
      </c>
    </row>
    <row r="21" spans="1:15">
      <c r="A21" s="500" t="str">
        <f>IF(AND(SUM('Studien Malignes Melanom'!I30:J30)=2,'Studien Malignes Melanom'!K30&lt;&gt;0),'Studien Malignes Melanom'!A30,"")</f>
        <v/>
      </c>
      <c r="B21" s="500" t="str">
        <f>IF(AND(SUM('Studien Malignes Melanom'!I30:J30)=2,'Studien Malignes Melanom'!K30&lt;&gt;0),'Studien Malignes Melanom'!B30,"")</f>
        <v/>
      </c>
      <c r="C21" s="529"/>
      <c r="D21" s="529"/>
      <c r="E21" s="529"/>
      <c r="F21" s="529"/>
      <c r="G21" s="529"/>
      <c r="H21" s="529"/>
      <c r="I21" s="529"/>
      <c r="J21" s="530" t="str">
        <f>IF(AND('Studien Malignes Melanom'!C30&lt;&gt;"", SUM('Studien Malignes Melanom'!I30:J30)=2, 'Studien Malignes Melanom'!K30&lt;&gt;0), 'Studien Malignes Melanom'!C30, "")</f>
        <v/>
      </c>
      <c r="K21" s="530" t="str">
        <f>IF(AND('Studien Malignes Melanom'!D30&lt;&gt;"", SUM('Studien Malignes Melanom'!I30:J30)=2, 'Studien Malignes Melanom'!K30&lt;&gt;0), 'Studien Malignes Melanom'!D30, "")</f>
        <v/>
      </c>
      <c r="L21" s="532" t="str">
        <f>IF(AND(SUM('Studien Malignes Melanom'!I30:J30)=2,'Studien Malignes Melanom'!K30&lt;&gt;0),'Studien Malignes Melanom'!E30,"")</f>
        <v/>
      </c>
      <c r="M21" s="529"/>
      <c r="N21" s="532" t="str">
        <f>IF(AND('Studien Malignes Melanom'!F30&lt;&gt;"", SUM('Studien Malignes Melanom'!I30:J30)=2, 'Studien Malignes Melanom'!K30&lt;&gt;0), 'Studien Malignes Melanom'!F30, "")</f>
        <v/>
      </c>
      <c r="O21" s="532" t="str">
        <f>IF(AND('Studien Malignes Melanom'!G30&lt;&gt;"", SUM('Studien Malignes Melanom'!I30:J30)=2, 'Studien Malignes Melanom'!K30&lt;&gt;0), 'Studien Malignes Melanom'!G30, "")</f>
        <v/>
      </c>
    </row>
    <row r="22" spans="1:15">
      <c r="A22" s="500" t="str">
        <f>IF(AND(SUM('Studien Malignes Melanom'!I31:J31)=2,'Studien Malignes Melanom'!K31&lt;&gt;0),'Studien Malignes Melanom'!A31,"")</f>
        <v/>
      </c>
      <c r="B22" s="500" t="str">
        <f>IF(AND(SUM('Studien Malignes Melanom'!I31:J31)=2,'Studien Malignes Melanom'!K31&lt;&gt;0),'Studien Malignes Melanom'!B31,"")</f>
        <v/>
      </c>
      <c r="C22" s="529"/>
      <c r="D22" s="529"/>
      <c r="E22" s="529"/>
      <c r="F22" s="529"/>
      <c r="G22" s="529"/>
      <c r="H22" s="529"/>
      <c r="I22" s="529"/>
      <c r="J22" s="530" t="str">
        <f>IF(AND('Studien Malignes Melanom'!C31&lt;&gt;"", SUM('Studien Malignes Melanom'!I31:J31)=2, 'Studien Malignes Melanom'!K31&lt;&gt;0), 'Studien Malignes Melanom'!C31, "")</f>
        <v/>
      </c>
      <c r="K22" s="530" t="str">
        <f>IF(AND('Studien Malignes Melanom'!D31&lt;&gt;"", SUM('Studien Malignes Melanom'!I31:J31)=2, 'Studien Malignes Melanom'!K31&lt;&gt;0), 'Studien Malignes Melanom'!D31, "")</f>
        <v/>
      </c>
      <c r="L22" s="532" t="str">
        <f>IF(AND(SUM('Studien Malignes Melanom'!I31:J31)=2,'Studien Malignes Melanom'!K31&lt;&gt;0),'Studien Malignes Melanom'!E31,"")</f>
        <v/>
      </c>
      <c r="M22" s="529"/>
      <c r="N22" s="532" t="str">
        <f>IF(AND('Studien Malignes Melanom'!F31&lt;&gt;"", SUM('Studien Malignes Melanom'!I31:J31)=2, 'Studien Malignes Melanom'!K31&lt;&gt;0), 'Studien Malignes Melanom'!F31, "")</f>
        <v/>
      </c>
      <c r="O22" s="532" t="str">
        <f>IF(AND('Studien Malignes Melanom'!G31&lt;&gt;"", SUM('Studien Malignes Melanom'!I31:J31)=2, 'Studien Malignes Melanom'!K31&lt;&gt;0), 'Studien Malignes Melanom'!G31, "")</f>
        <v/>
      </c>
    </row>
    <row r="23" spans="1:15">
      <c r="A23" s="500" t="str">
        <f>IF(AND(SUM('Studien Malignes Melanom'!I32:J32)=2,'Studien Malignes Melanom'!K32&lt;&gt;0),'Studien Malignes Melanom'!A32,"")</f>
        <v/>
      </c>
      <c r="B23" s="500" t="str">
        <f>IF(AND(SUM('Studien Malignes Melanom'!I32:J32)=2,'Studien Malignes Melanom'!K32&lt;&gt;0),'Studien Malignes Melanom'!B32,"")</f>
        <v/>
      </c>
      <c r="C23" s="529"/>
      <c r="D23" s="529"/>
      <c r="E23" s="529"/>
      <c r="F23" s="529"/>
      <c r="G23" s="529"/>
      <c r="H23" s="529"/>
      <c r="I23" s="529"/>
      <c r="J23" s="530" t="str">
        <f>IF(AND('Studien Malignes Melanom'!C32&lt;&gt;"", SUM('Studien Malignes Melanom'!I32:J32)=2, 'Studien Malignes Melanom'!K32&lt;&gt;0), 'Studien Malignes Melanom'!C32, "")</f>
        <v/>
      </c>
      <c r="K23" s="530" t="str">
        <f>IF(AND('Studien Malignes Melanom'!D32&lt;&gt;"", SUM('Studien Malignes Melanom'!I32:J32)=2, 'Studien Malignes Melanom'!K32&lt;&gt;0), 'Studien Malignes Melanom'!D32, "")</f>
        <v/>
      </c>
      <c r="L23" s="532" t="str">
        <f>IF(AND(SUM('Studien Malignes Melanom'!I32:J32)=2,'Studien Malignes Melanom'!K32&lt;&gt;0),'Studien Malignes Melanom'!E32,"")</f>
        <v/>
      </c>
      <c r="M23" s="529"/>
      <c r="N23" s="532" t="str">
        <f>IF(AND('Studien Malignes Melanom'!F32&lt;&gt;"", SUM('Studien Malignes Melanom'!I32:J32)=2, 'Studien Malignes Melanom'!K32&lt;&gt;0), 'Studien Malignes Melanom'!F32, "")</f>
        <v/>
      </c>
      <c r="O23" s="532" t="str">
        <f>IF(AND('Studien Malignes Melanom'!G32&lt;&gt;"", SUM('Studien Malignes Melanom'!I32:J32)=2, 'Studien Malignes Melanom'!K32&lt;&gt;0), 'Studien Malignes Melanom'!G32, "")</f>
        <v/>
      </c>
    </row>
    <row r="24" spans="1:15">
      <c r="A24" s="500" t="str">
        <f>IF(AND(SUM('Studien Malignes Melanom'!I33:J33)=2,'Studien Malignes Melanom'!K33&lt;&gt;0),'Studien Malignes Melanom'!A33,"")</f>
        <v/>
      </c>
      <c r="B24" s="500" t="str">
        <f>IF(AND(SUM('Studien Malignes Melanom'!I33:J33)=2,'Studien Malignes Melanom'!K33&lt;&gt;0),'Studien Malignes Melanom'!B33,"")</f>
        <v/>
      </c>
      <c r="C24" s="529"/>
      <c r="D24" s="529"/>
      <c r="E24" s="529"/>
      <c r="F24" s="529"/>
      <c r="G24" s="529"/>
      <c r="H24" s="529"/>
      <c r="I24" s="529"/>
      <c r="J24" s="530" t="str">
        <f>IF(AND('Studien Malignes Melanom'!C33&lt;&gt;"", SUM('Studien Malignes Melanom'!I33:J33)=2, 'Studien Malignes Melanom'!K33&lt;&gt;0), 'Studien Malignes Melanom'!C33, "")</f>
        <v/>
      </c>
      <c r="K24" s="530" t="str">
        <f>IF(AND('Studien Malignes Melanom'!D33&lt;&gt;"", SUM('Studien Malignes Melanom'!I33:J33)=2, 'Studien Malignes Melanom'!K33&lt;&gt;0), 'Studien Malignes Melanom'!D33, "")</f>
        <v/>
      </c>
      <c r="L24" s="532" t="str">
        <f>IF(AND(SUM('Studien Malignes Melanom'!I33:J33)=2,'Studien Malignes Melanom'!K33&lt;&gt;0),'Studien Malignes Melanom'!E33,"")</f>
        <v/>
      </c>
      <c r="M24" s="529"/>
      <c r="N24" s="532" t="str">
        <f>IF(AND('Studien Malignes Melanom'!F33&lt;&gt;"", SUM('Studien Malignes Melanom'!I33:J33)=2, 'Studien Malignes Melanom'!K33&lt;&gt;0), 'Studien Malignes Melanom'!F33, "")</f>
        <v/>
      </c>
      <c r="O24" s="532" t="str">
        <f>IF(AND('Studien Malignes Melanom'!G33&lt;&gt;"", SUM('Studien Malignes Melanom'!I33:J33)=2, 'Studien Malignes Melanom'!K33&lt;&gt;0), 'Studien Malignes Melanom'!G33, "")</f>
        <v/>
      </c>
    </row>
    <row r="25" spans="1:15">
      <c r="A25" s="500" t="str">
        <f>IF(AND(SUM('Studien Malignes Melanom'!I34:J34)=2,'Studien Malignes Melanom'!K34&lt;&gt;0),'Studien Malignes Melanom'!A34,"")</f>
        <v/>
      </c>
      <c r="B25" s="500" t="str">
        <f>IF(AND(SUM('Studien Malignes Melanom'!I34:J34)=2,'Studien Malignes Melanom'!K34&lt;&gt;0),'Studien Malignes Melanom'!B34,"")</f>
        <v/>
      </c>
      <c r="C25" s="529"/>
      <c r="D25" s="529"/>
      <c r="E25" s="529"/>
      <c r="F25" s="529"/>
      <c r="G25" s="529"/>
      <c r="H25" s="529"/>
      <c r="I25" s="529"/>
      <c r="J25" s="530" t="str">
        <f>IF(AND('Studien Malignes Melanom'!C34&lt;&gt;"", SUM('Studien Malignes Melanom'!I34:J34)=2, 'Studien Malignes Melanom'!K34&lt;&gt;0), 'Studien Malignes Melanom'!C34, "")</f>
        <v/>
      </c>
      <c r="K25" s="530" t="str">
        <f>IF(AND('Studien Malignes Melanom'!D34&lt;&gt;"", SUM('Studien Malignes Melanom'!I34:J34)=2, 'Studien Malignes Melanom'!K34&lt;&gt;0), 'Studien Malignes Melanom'!D34, "")</f>
        <v/>
      </c>
      <c r="L25" s="532" t="str">
        <f>IF(AND(SUM('Studien Malignes Melanom'!I34:J34)=2,'Studien Malignes Melanom'!K34&lt;&gt;0),'Studien Malignes Melanom'!E34,"")</f>
        <v/>
      </c>
      <c r="M25" s="529"/>
      <c r="N25" s="532" t="str">
        <f>IF(AND('Studien Malignes Melanom'!F34&lt;&gt;"", SUM('Studien Malignes Melanom'!I34:J34)=2, 'Studien Malignes Melanom'!K34&lt;&gt;0), 'Studien Malignes Melanom'!F34, "")</f>
        <v/>
      </c>
      <c r="O25" s="532" t="str">
        <f>IF(AND('Studien Malignes Melanom'!G34&lt;&gt;"", SUM('Studien Malignes Melanom'!I34:J34)=2, 'Studien Malignes Melanom'!K34&lt;&gt;0), 'Studien Malignes Melanom'!G34, "")</f>
        <v/>
      </c>
    </row>
    <row r="26" spans="1:15">
      <c r="A26" s="500" t="str">
        <f>IF(AND(SUM('Studien Malignes Melanom'!I35:J35)=2,'Studien Malignes Melanom'!K35&lt;&gt;0),'Studien Malignes Melanom'!A35,"")</f>
        <v/>
      </c>
      <c r="B26" s="500" t="str">
        <f>IF(AND(SUM('Studien Malignes Melanom'!I35:J35)=2,'Studien Malignes Melanom'!K35&lt;&gt;0),'Studien Malignes Melanom'!B35,"")</f>
        <v/>
      </c>
      <c r="C26" s="529"/>
      <c r="D26" s="529"/>
      <c r="E26" s="529"/>
      <c r="F26" s="529"/>
      <c r="G26" s="529"/>
      <c r="H26" s="529"/>
      <c r="I26" s="529"/>
      <c r="J26" s="530" t="str">
        <f>IF(AND('Studien Malignes Melanom'!C35&lt;&gt;"", SUM('Studien Malignes Melanom'!I35:J35)=2, 'Studien Malignes Melanom'!K35&lt;&gt;0), 'Studien Malignes Melanom'!C35, "")</f>
        <v/>
      </c>
      <c r="K26" s="530" t="str">
        <f>IF(AND('Studien Malignes Melanom'!D35&lt;&gt;"", SUM('Studien Malignes Melanom'!I35:J35)=2, 'Studien Malignes Melanom'!K35&lt;&gt;0), 'Studien Malignes Melanom'!D35, "")</f>
        <v/>
      </c>
      <c r="L26" s="532" t="str">
        <f>IF(AND(SUM('Studien Malignes Melanom'!I35:J35)=2,'Studien Malignes Melanom'!K35&lt;&gt;0),'Studien Malignes Melanom'!E35,"")</f>
        <v/>
      </c>
      <c r="M26" s="529"/>
      <c r="N26" s="532" t="str">
        <f>IF(AND('Studien Malignes Melanom'!F35&lt;&gt;"", SUM('Studien Malignes Melanom'!I35:J35)=2, 'Studien Malignes Melanom'!K35&lt;&gt;0), 'Studien Malignes Melanom'!F35, "")</f>
        <v/>
      </c>
      <c r="O26" s="532" t="str">
        <f>IF(AND('Studien Malignes Melanom'!G35&lt;&gt;"", SUM('Studien Malignes Melanom'!I35:J35)=2, 'Studien Malignes Melanom'!K35&lt;&gt;0), 'Studien Malignes Melanom'!G35, "")</f>
        <v/>
      </c>
    </row>
    <row r="27" spans="1:15">
      <c r="A27" s="500" t="str">
        <f>IF(AND(SUM('Studien Malignes Melanom'!I36:J36)=2,'Studien Malignes Melanom'!K36&lt;&gt;0),'Studien Malignes Melanom'!A36,"")</f>
        <v/>
      </c>
      <c r="B27" s="500" t="str">
        <f>IF(AND(SUM('Studien Malignes Melanom'!I36:J36)=2,'Studien Malignes Melanom'!K36&lt;&gt;0),'Studien Malignes Melanom'!B36,"")</f>
        <v/>
      </c>
      <c r="C27" s="529"/>
      <c r="D27" s="529"/>
      <c r="E27" s="529"/>
      <c r="F27" s="529"/>
      <c r="G27" s="529"/>
      <c r="H27" s="529"/>
      <c r="I27" s="529"/>
      <c r="J27" s="530" t="str">
        <f>IF(AND('Studien Malignes Melanom'!C36&lt;&gt;"", SUM('Studien Malignes Melanom'!I36:J36)=2, 'Studien Malignes Melanom'!K36&lt;&gt;0), 'Studien Malignes Melanom'!C36, "")</f>
        <v/>
      </c>
      <c r="K27" s="530" t="str">
        <f>IF(AND('Studien Malignes Melanom'!D36&lt;&gt;"", SUM('Studien Malignes Melanom'!I36:J36)=2, 'Studien Malignes Melanom'!K36&lt;&gt;0), 'Studien Malignes Melanom'!D36, "")</f>
        <v/>
      </c>
      <c r="L27" s="532" t="str">
        <f>IF(AND(SUM('Studien Malignes Melanom'!I36:J36)=2,'Studien Malignes Melanom'!K36&lt;&gt;0),'Studien Malignes Melanom'!E36,"")</f>
        <v/>
      </c>
      <c r="M27" s="529"/>
      <c r="N27" s="532" t="str">
        <f>IF(AND('Studien Malignes Melanom'!F36&lt;&gt;"", SUM('Studien Malignes Melanom'!I36:J36)=2, 'Studien Malignes Melanom'!K36&lt;&gt;0), 'Studien Malignes Melanom'!F36, "")</f>
        <v/>
      </c>
      <c r="O27" s="532" t="str">
        <f>IF(AND('Studien Malignes Melanom'!G36&lt;&gt;"", SUM('Studien Malignes Melanom'!I36:J36)=2, 'Studien Malignes Melanom'!K36&lt;&gt;0), 'Studien Malignes Melanom'!G36, "")</f>
        <v/>
      </c>
    </row>
    <row r="28" spans="1:15">
      <c r="A28" s="500" t="str">
        <f>IF(AND(SUM('Studien Malignes Melanom'!I37:J37)=2,'Studien Malignes Melanom'!K37&lt;&gt;0),'Studien Malignes Melanom'!A37,"")</f>
        <v/>
      </c>
      <c r="B28" s="500" t="str">
        <f>IF(AND(SUM('Studien Malignes Melanom'!I37:J37)=2,'Studien Malignes Melanom'!K37&lt;&gt;0),'Studien Malignes Melanom'!B37,"")</f>
        <v/>
      </c>
      <c r="C28" s="529"/>
      <c r="D28" s="529"/>
      <c r="E28" s="529"/>
      <c r="F28" s="529"/>
      <c r="G28" s="529"/>
      <c r="H28" s="529"/>
      <c r="I28" s="529"/>
      <c r="J28" s="530" t="str">
        <f>IF(AND('Studien Malignes Melanom'!C37&lt;&gt;"", SUM('Studien Malignes Melanom'!I37:J37)=2, 'Studien Malignes Melanom'!K37&lt;&gt;0), 'Studien Malignes Melanom'!C37, "")</f>
        <v/>
      </c>
      <c r="K28" s="530" t="str">
        <f>IF(AND('Studien Malignes Melanom'!D37&lt;&gt;"", SUM('Studien Malignes Melanom'!I37:J37)=2, 'Studien Malignes Melanom'!K37&lt;&gt;0), 'Studien Malignes Melanom'!D37, "")</f>
        <v/>
      </c>
      <c r="L28" s="532" t="str">
        <f>IF(AND(SUM('Studien Malignes Melanom'!I37:J37)=2,'Studien Malignes Melanom'!K37&lt;&gt;0),'Studien Malignes Melanom'!E37,"")</f>
        <v/>
      </c>
      <c r="M28" s="529"/>
      <c r="N28" s="532" t="str">
        <f>IF(AND('Studien Malignes Melanom'!F37&lt;&gt;"", SUM('Studien Malignes Melanom'!I37:J37)=2, 'Studien Malignes Melanom'!K37&lt;&gt;0), 'Studien Malignes Melanom'!F37, "")</f>
        <v/>
      </c>
      <c r="O28" s="532" t="str">
        <f>IF(AND('Studien Malignes Melanom'!G37&lt;&gt;"", SUM('Studien Malignes Melanom'!I37:J37)=2, 'Studien Malignes Melanom'!K37&lt;&gt;0), 'Studien Malignes Melanom'!G37, "")</f>
        <v/>
      </c>
    </row>
    <row r="29" spans="1:15">
      <c r="A29" s="500" t="str">
        <f>IF(AND(SUM('Studien Malignes Melanom'!I38:J38)=2,'Studien Malignes Melanom'!K38&lt;&gt;0),'Studien Malignes Melanom'!A38,"")</f>
        <v/>
      </c>
      <c r="B29" s="500" t="str">
        <f>IF(AND(SUM('Studien Malignes Melanom'!I38:J38)=2,'Studien Malignes Melanom'!K38&lt;&gt;0),'Studien Malignes Melanom'!B38,"")</f>
        <v/>
      </c>
      <c r="C29" s="529"/>
      <c r="D29" s="529"/>
      <c r="E29" s="529"/>
      <c r="F29" s="529"/>
      <c r="G29" s="529"/>
      <c r="H29" s="529"/>
      <c r="I29" s="529"/>
      <c r="J29" s="530" t="str">
        <f>IF(AND('Studien Malignes Melanom'!C38&lt;&gt;"", SUM('Studien Malignes Melanom'!I38:J38)=2, 'Studien Malignes Melanom'!K38&lt;&gt;0), 'Studien Malignes Melanom'!C38, "")</f>
        <v/>
      </c>
      <c r="K29" s="530" t="str">
        <f>IF(AND('Studien Malignes Melanom'!D38&lt;&gt;"", SUM('Studien Malignes Melanom'!I38:J38)=2, 'Studien Malignes Melanom'!K38&lt;&gt;0), 'Studien Malignes Melanom'!D38, "")</f>
        <v/>
      </c>
      <c r="L29" s="532" t="str">
        <f>IF(AND(SUM('Studien Malignes Melanom'!I38:J38)=2,'Studien Malignes Melanom'!K38&lt;&gt;0),'Studien Malignes Melanom'!E38,"")</f>
        <v/>
      </c>
      <c r="M29" s="529"/>
      <c r="N29" s="532" t="str">
        <f>IF(AND('Studien Malignes Melanom'!F38&lt;&gt;"", SUM('Studien Malignes Melanom'!I38:J38)=2, 'Studien Malignes Melanom'!K38&lt;&gt;0), 'Studien Malignes Melanom'!F38, "")</f>
        <v/>
      </c>
      <c r="O29" s="532" t="str">
        <f>IF(AND('Studien Malignes Melanom'!G38&lt;&gt;"", SUM('Studien Malignes Melanom'!I38:J38)=2, 'Studien Malignes Melanom'!K38&lt;&gt;0), 'Studien Malignes Melanom'!G38, "")</f>
        <v/>
      </c>
    </row>
    <row r="30" spans="1:15">
      <c r="A30" s="500" t="str">
        <f>IF(AND(SUM('Studien Malignes Melanom'!I39:J39)=2,'Studien Malignes Melanom'!K39&lt;&gt;0),'Studien Malignes Melanom'!A39,"")</f>
        <v/>
      </c>
      <c r="B30" s="500" t="str">
        <f>IF(AND(SUM('Studien Malignes Melanom'!I39:J39)=2,'Studien Malignes Melanom'!K39&lt;&gt;0),'Studien Malignes Melanom'!B39,"")</f>
        <v/>
      </c>
      <c r="C30" s="529"/>
      <c r="D30" s="529"/>
      <c r="E30" s="529"/>
      <c r="F30" s="529"/>
      <c r="G30" s="529"/>
      <c r="H30" s="529"/>
      <c r="I30" s="529"/>
      <c r="J30" s="530" t="str">
        <f>IF(AND('Studien Malignes Melanom'!C39&lt;&gt;"", SUM('Studien Malignes Melanom'!I39:J39)=2, 'Studien Malignes Melanom'!K39&lt;&gt;0), 'Studien Malignes Melanom'!C39, "")</f>
        <v/>
      </c>
      <c r="K30" s="530" t="str">
        <f>IF(AND('Studien Malignes Melanom'!D39&lt;&gt;"", SUM('Studien Malignes Melanom'!I39:J39)=2, 'Studien Malignes Melanom'!K39&lt;&gt;0), 'Studien Malignes Melanom'!D39, "")</f>
        <v/>
      </c>
      <c r="L30" s="532" t="str">
        <f>IF(AND(SUM('Studien Malignes Melanom'!I39:J39)=2,'Studien Malignes Melanom'!K39&lt;&gt;0),'Studien Malignes Melanom'!E39,"")</f>
        <v/>
      </c>
      <c r="M30" s="529"/>
      <c r="N30" s="532" t="str">
        <f>IF(AND('Studien Malignes Melanom'!F39&lt;&gt;"", SUM('Studien Malignes Melanom'!I39:J39)=2, 'Studien Malignes Melanom'!K39&lt;&gt;0), 'Studien Malignes Melanom'!F39, "")</f>
        <v/>
      </c>
      <c r="O30" s="532" t="str">
        <f>IF(AND('Studien Malignes Melanom'!G39&lt;&gt;"", SUM('Studien Malignes Melanom'!I39:J39)=2, 'Studien Malignes Melanom'!K39&lt;&gt;0), 'Studien Malignes Melanom'!G39, "")</f>
        <v/>
      </c>
    </row>
    <row r="31" spans="1:15">
      <c r="A31" s="500" t="str">
        <f>IF(AND(SUM('Studien Malignes Melanom'!I40:J40)=2,'Studien Malignes Melanom'!K40&lt;&gt;0),'Studien Malignes Melanom'!A40,"")</f>
        <v/>
      </c>
      <c r="B31" s="500" t="str">
        <f>IF(AND(SUM('Studien Malignes Melanom'!I40:J40)=2,'Studien Malignes Melanom'!K40&lt;&gt;0),'Studien Malignes Melanom'!B40,"")</f>
        <v/>
      </c>
      <c r="C31" s="529"/>
      <c r="D31" s="529"/>
      <c r="E31" s="529"/>
      <c r="F31" s="529"/>
      <c r="G31" s="529"/>
      <c r="H31" s="529"/>
      <c r="I31" s="529"/>
      <c r="J31" s="530" t="str">
        <f>IF(AND('Studien Malignes Melanom'!C40&lt;&gt;"", SUM('Studien Malignes Melanom'!I40:J40)=2, 'Studien Malignes Melanom'!K40&lt;&gt;0), 'Studien Malignes Melanom'!C40, "")</f>
        <v/>
      </c>
      <c r="K31" s="530" t="str">
        <f>IF(AND('Studien Malignes Melanom'!D40&lt;&gt;"", SUM('Studien Malignes Melanom'!I40:J40)=2, 'Studien Malignes Melanom'!K40&lt;&gt;0), 'Studien Malignes Melanom'!D40, "")</f>
        <v/>
      </c>
      <c r="L31" s="532" t="str">
        <f>IF(AND(SUM('Studien Malignes Melanom'!I40:J40)=2,'Studien Malignes Melanom'!K40&lt;&gt;0),'Studien Malignes Melanom'!E40,"")</f>
        <v/>
      </c>
      <c r="M31" s="529"/>
      <c r="N31" s="532" t="str">
        <f>IF(AND('Studien Malignes Melanom'!F40&lt;&gt;"", SUM('Studien Malignes Melanom'!I40:J40)=2, 'Studien Malignes Melanom'!K40&lt;&gt;0), 'Studien Malignes Melanom'!F40, "")</f>
        <v/>
      </c>
      <c r="O31" s="532" t="str">
        <f>IF(AND('Studien Malignes Melanom'!G40&lt;&gt;"", SUM('Studien Malignes Melanom'!I40:J40)=2, 'Studien Malignes Melanom'!K40&lt;&gt;0), 'Studien Malignes Melanom'!G40, "")</f>
        <v/>
      </c>
    </row>
    <row r="32" spans="1:15">
      <c r="A32" s="500" t="str">
        <f>IF(AND(SUM('Studien Malignes Melanom'!I41:J41)=2,'Studien Malignes Melanom'!K41&lt;&gt;0),'Studien Malignes Melanom'!A41,"")</f>
        <v/>
      </c>
      <c r="B32" s="500" t="str">
        <f>IF(AND(SUM('Studien Malignes Melanom'!I41:J41)=2,'Studien Malignes Melanom'!K41&lt;&gt;0),'Studien Malignes Melanom'!B41,"")</f>
        <v/>
      </c>
      <c r="C32" s="529"/>
      <c r="D32" s="529"/>
      <c r="E32" s="529"/>
      <c r="F32" s="529"/>
      <c r="G32" s="529"/>
      <c r="H32" s="529"/>
      <c r="I32" s="529"/>
      <c r="J32" s="530" t="str">
        <f>IF(AND('Studien Malignes Melanom'!C41&lt;&gt;"", SUM('Studien Malignes Melanom'!I41:J41)=2, 'Studien Malignes Melanom'!K41&lt;&gt;0), 'Studien Malignes Melanom'!C41, "")</f>
        <v/>
      </c>
      <c r="K32" s="530" t="str">
        <f>IF(AND('Studien Malignes Melanom'!D41&lt;&gt;"", SUM('Studien Malignes Melanom'!I41:J41)=2, 'Studien Malignes Melanom'!K41&lt;&gt;0), 'Studien Malignes Melanom'!D41, "")</f>
        <v/>
      </c>
      <c r="L32" s="532" t="str">
        <f>IF(AND(SUM('Studien Malignes Melanom'!I41:J41)=2,'Studien Malignes Melanom'!K41&lt;&gt;0),'Studien Malignes Melanom'!E41,"")</f>
        <v/>
      </c>
      <c r="M32" s="529"/>
      <c r="N32" s="532" t="str">
        <f>IF(AND('Studien Malignes Melanom'!F41&lt;&gt;"", SUM('Studien Malignes Melanom'!I41:J41)=2, 'Studien Malignes Melanom'!K41&lt;&gt;0), 'Studien Malignes Melanom'!F41, "")</f>
        <v/>
      </c>
      <c r="O32" s="532" t="str">
        <f>IF(AND('Studien Malignes Melanom'!G41&lt;&gt;"", SUM('Studien Malignes Melanom'!I41:J41)=2, 'Studien Malignes Melanom'!K41&lt;&gt;0), 'Studien Malignes Melanom'!G41, "")</f>
        <v/>
      </c>
    </row>
    <row r="33" spans="1:15">
      <c r="A33" s="500" t="str">
        <f>IF(AND(SUM('Studien Malignes Melanom'!I42:J42)=2,'Studien Malignes Melanom'!K42&lt;&gt;0),'Studien Malignes Melanom'!A42,"")</f>
        <v/>
      </c>
      <c r="B33" s="500" t="str">
        <f>IF(AND(SUM('Studien Malignes Melanom'!I42:J42)=2,'Studien Malignes Melanom'!K42&lt;&gt;0),'Studien Malignes Melanom'!B42,"")</f>
        <v/>
      </c>
      <c r="C33" s="529"/>
      <c r="D33" s="529"/>
      <c r="E33" s="529"/>
      <c r="F33" s="529"/>
      <c r="G33" s="529"/>
      <c r="H33" s="529"/>
      <c r="I33" s="529"/>
      <c r="J33" s="530" t="str">
        <f>IF(AND('Studien Malignes Melanom'!C42&lt;&gt;"", SUM('Studien Malignes Melanom'!I42:J42)=2, 'Studien Malignes Melanom'!K42&lt;&gt;0), 'Studien Malignes Melanom'!C42, "")</f>
        <v/>
      </c>
      <c r="K33" s="530" t="str">
        <f>IF(AND('Studien Malignes Melanom'!D42&lt;&gt;"", SUM('Studien Malignes Melanom'!I42:J42)=2, 'Studien Malignes Melanom'!K42&lt;&gt;0), 'Studien Malignes Melanom'!D42, "")</f>
        <v/>
      </c>
      <c r="L33" s="532" t="str">
        <f>IF(AND(SUM('Studien Malignes Melanom'!I42:J42)=2,'Studien Malignes Melanom'!K42&lt;&gt;0),'Studien Malignes Melanom'!E42,"")</f>
        <v/>
      </c>
      <c r="M33" s="529"/>
      <c r="N33" s="532" t="str">
        <f>IF(AND('Studien Malignes Melanom'!F42&lt;&gt;"", SUM('Studien Malignes Melanom'!I42:J42)=2, 'Studien Malignes Melanom'!K42&lt;&gt;0), 'Studien Malignes Melanom'!F42, "")</f>
        <v/>
      </c>
      <c r="O33" s="532" t="str">
        <f>IF(AND('Studien Malignes Melanom'!G42&lt;&gt;"", SUM('Studien Malignes Melanom'!I42:J42)=2, 'Studien Malignes Melanom'!K42&lt;&gt;0), 'Studien Malignes Melanom'!G42, "")</f>
        <v/>
      </c>
    </row>
    <row r="34" spans="1:15">
      <c r="A34" s="500" t="str">
        <f>IF(AND(SUM('Studien Malignes Melanom'!I43:J43)=2,'Studien Malignes Melanom'!K43&lt;&gt;0),'Studien Malignes Melanom'!A43,"")</f>
        <v/>
      </c>
      <c r="B34" s="500" t="str">
        <f>IF(AND(SUM('Studien Malignes Melanom'!I43:J43)=2,'Studien Malignes Melanom'!K43&lt;&gt;0),'Studien Malignes Melanom'!B43,"")</f>
        <v/>
      </c>
      <c r="C34" s="529"/>
      <c r="D34" s="529"/>
      <c r="E34" s="529"/>
      <c r="F34" s="529"/>
      <c r="G34" s="529"/>
      <c r="H34" s="529"/>
      <c r="I34" s="529"/>
      <c r="J34" s="530" t="str">
        <f>IF(AND('Studien Malignes Melanom'!C43&lt;&gt;"", SUM('Studien Malignes Melanom'!I43:J43)=2, 'Studien Malignes Melanom'!K43&lt;&gt;0), 'Studien Malignes Melanom'!C43, "")</f>
        <v/>
      </c>
      <c r="K34" s="530" t="str">
        <f>IF(AND('Studien Malignes Melanom'!D43&lt;&gt;"", SUM('Studien Malignes Melanom'!I43:J43)=2, 'Studien Malignes Melanom'!K43&lt;&gt;0), 'Studien Malignes Melanom'!D43, "")</f>
        <v/>
      </c>
      <c r="L34" s="532" t="str">
        <f>IF(AND(SUM('Studien Malignes Melanom'!I43:J43)=2,'Studien Malignes Melanom'!K43&lt;&gt;0),'Studien Malignes Melanom'!E43,"")</f>
        <v/>
      </c>
      <c r="M34" s="529"/>
      <c r="N34" s="532" t="str">
        <f>IF(AND('Studien Malignes Melanom'!F43&lt;&gt;"", SUM('Studien Malignes Melanom'!I43:J43)=2, 'Studien Malignes Melanom'!K43&lt;&gt;0), 'Studien Malignes Melanom'!F43, "")</f>
        <v/>
      </c>
      <c r="O34" s="532" t="str">
        <f>IF(AND('Studien Malignes Melanom'!G43&lt;&gt;"", SUM('Studien Malignes Melanom'!I43:J43)=2, 'Studien Malignes Melanom'!K43&lt;&gt;0), 'Studien Malignes Melanom'!G43, "")</f>
        <v/>
      </c>
    </row>
    <row r="35" spans="1:15">
      <c r="A35" s="500" t="str">
        <f>IF(AND(SUM('Studien Malignes Melanom'!I44:J44)=2,'Studien Malignes Melanom'!K44&lt;&gt;0),'Studien Malignes Melanom'!A44,"")</f>
        <v/>
      </c>
      <c r="B35" s="500" t="str">
        <f>IF(AND(SUM('Studien Malignes Melanom'!I44:J44)=2,'Studien Malignes Melanom'!K44&lt;&gt;0),'Studien Malignes Melanom'!B44,"")</f>
        <v/>
      </c>
      <c r="C35" s="529"/>
      <c r="D35" s="529"/>
      <c r="E35" s="529"/>
      <c r="F35" s="529"/>
      <c r="G35" s="529"/>
      <c r="H35" s="529"/>
      <c r="I35" s="529"/>
      <c r="J35" s="530" t="str">
        <f>IF(AND('Studien Malignes Melanom'!C44&lt;&gt;"", SUM('Studien Malignes Melanom'!I44:J44)=2, 'Studien Malignes Melanom'!K44&lt;&gt;0), 'Studien Malignes Melanom'!C44, "")</f>
        <v/>
      </c>
      <c r="K35" s="530" t="str">
        <f>IF(AND('Studien Malignes Melanom'!D44&lt;&gt;"", SUM('Studien Malignes Melanom'!I44:J44)=2, 'Studien Malignes Melanom'!K44&lt;&gt;0), 'Studien Malignes Melanom'!D44, "")</f>
        <v/>
      </c>
      <c r="L35" s="532" t="str">
        <f>IF(AND(SUM('Studien Malignes Melanom'!I44:J44)=2,'Studien Malignes Melanom'!K44&lt;&gt;0),'Studien Malignes Melanom'!E44,"")</f>
        <v/>
      </c>
      <c r="M35" s="529"/>
      <c r="N35" s="532" t="str">
        <f>IF(AND('Studien Malignes Melanom'!F44&lt;&gt;"", SUM('Studien Malignes Melanom'!I44:J44)=2, 'Studien Malignes Melanom'!K44&lt;&gt;0), 'Studien Malignes Melanom'!F44, "")</f>
        <v/>
      </c>
      <c r="O35" s="532" t="str">
        <f>IF(AND('Studien Malignes Melanom'!G44&lt;&gt;"", SUM('Studien Malignes Melanom'!I44:J44)=2, 'Studien Malignes Melanom'!K44&lt;&gt;0), 'Studien Malignes Melanom'!G44, "")</f>
        <v/>
      </c>
    </row>
    <row r="36" spans="1:15">
      <c r="A36" s="500" t="str">
        <f>IF(AND(SUM('Studien Malignes Melanom'!I45:J45)=2,'Studien Malignes Melanom'!K45&lt;&gt;0),'Studien Malignes Melanom'!A45,"")</f>
        <v/>
      </c>
      <c r="B36" s="500" t="str">
        <f>IF(AND(SUM('Studien Malignes Melanom'!I45:J45)=2,'Studien Malignes Melanom'!K45&lt;&gt;0),'Studien Malignes Melanom'!B45,"")</f>
        <v/>
      </c>
      <c r="C36" s="529"/>
      <c r="D36" s="529"/>
      <c r="E36" s="529"/>
      <c r="F36" s="529"/>
      <c r="G36" s="529"/>
      <c r="H36" s="529"/>
      <c r="I36" s="529"/>
      <c r="J36" s="530" t="str">
        <f>IF(AND('Studien Malignes Melanom'!C45&lt;&gt;"", SUM('Studien Malignes Melanom'!I45:J45)=2, 'Studien Malignes Melanom'!K45&lt;&gt;0), 'Studien Malignes Melanom'!C45, "")</f>
        <v/>
      </c>
      <c r="K36" s="530" t="str">
        <f>IF(AND('Studien Malignes Melanom'!D45&lt;&gt;"", SUM('Studien Malignes Melanom'!I45:J45)=2, 'Studien Malignes Melanom'!K45&lt;&gt;0), 'Studien Malignes Melanom'!D45, "")</f>
        <v/>
      </c>
      <c r="L36" s="532" t="str">
        <f>IF(AND(SUM('Studien Malignes Melanom'!I45:J45)=2,'Studien Malignes Melanom'!K45&lt;&gt;0),'Studien Malignes Melanom'!E45,"")</f>
        <v/>
      </c>
      <c r="M36" s="529"/>
      <c r="N36" s="532" t="str">
        <f>IF(AND('Studien Malignes Melanom'!F45&lt;&gt;"", SUM('Studien Malignes Melanom'!I45:J45)=2, 'Studien Malignes Melanom'!K45&lt;&gt;0), 'Studien Malignes Melanom'!F45, "")</f>
        <v/>
      </c>
      <c r="O36" s="532" t="str">
        <f>IF(AND('Studien Malignes Melanom'!G45&lt;&gt;"", SUM('Studien Malignes Melanom'!I45:J45)=2, 'Studien Malignes Melanom'!K45&lt;&gt;0), 'Studien Malignes Melanom'!G45, "")</f>
        <v/>
      </c>
    </row>
    <row r="37" spans="1:15">
      <c r="A37" s="500" t="str">
        <f>IF(AND(SUM('Studien Malignes Melanom'!I46:J46)=2,'Studien Malignes Melanom'!K46&lt;&gt;0),'Studien Malignes Melanom'!A46,"")</f>
        <v/>
      </c>
      <c r="B37" s="500" t="str">
        <f>IF(AND(SUM('Studien Malignes Melanom'!I46:J46)=2,'Studien Malignes Melanom'!K46&lt;&gt;0),'Studien Malignes Melanom'!B46,"")</f>
        <v/>
      </c>
      <c r="C37" s="529"/>
      <c r="D37" s="529"/>
      <c r="E37" s="529"/>
      <c r="F37" s="529"/>
      <c r="G37" s="529"/>
      <c r="H37" s="529"/>
      <c r="I37" s="529"/>
      <c r="J37" s="530" t="str">
        <f>IF(AND('Studien Malignes Melanom'!C46&lt;&gt;"", SUM('Studien Malignes Melanom'!I46:J46)=2, 'Studien Malignes Melanom'!K46&lt;&gt;0), 'Studien Malignes Melanom'!C46, "")</f>
        <v/>
      </c>
      <c r="K37" s="530" t="str">
        <f>IF(AND('Studien Malignes Melanom'!D46&lt;&gt;"", SUM('Studien Malignes Melanom'!I46:J46)=2, 'Studien Malignes Melanom'!K46&lt;&gt;0), 'Studien Malignes Melanom'!D46, "")</f>
        <v/>
      </c>
      <c r="L37" s="532" t="str">
        <f>IF(AND(SUM('Studien Malignes Melanom'!I46:J46)=2,'Studien Malignes Melanom'!K46&lt;&gt;0),'Studien Malignes Melanom'!E46,"")</f>
        <v/>
      </c>
      <c r="M37" s="529"/>
      <c r="N37" s="532" t="str">
        <f>IF(AND('Studien Malignes Melanom'!F46&lt;&gt;"", SUM('Studien Malignes Melanom'!I46:J46)=2, 'Studien Malignes Melanom'!K46&lt;&gt;0), 'Studien Malignes Melanom'!F46, "")</f>
        <v/>
      </c>
      <c r="O37" s="532" t="str">
        <f>IF(AND('Studien Malignes Melanom'!G46&lt;&gt;"", SUM('Studien Malignes Melanom'!I46:J46)=2, 'Studien Malignes Melanom'!K46&lt;&gt;0), 'Studien Malignes Melanom'!G46, "")</f>
        <v/>
      </c>
    </row>
    <row r="38" spans="1:15">
      <c r="A38" s="500" t="str">
        <f>IF(AND(SUM('Studien Malignes Melanom'!I47:J47)=2,'Studien Malignes Melanom'!K47&lt;&gt;0),'Studien Malignes Melanom'!A47,"")</f>
        <v/>
      </c>
      <c r="B38" s="500" t="str">
        <f>IF(AND(SUM('Studien Malignes Melanom'!I47:J47)=2,'Studien Malignes Melanom'!K47&lt;&gt;0),'Studien Malignes Melanom'!B47,"")</f>
        <v/>
      </c>
      <c r="C38" s="529"/>
      <c r="D38" s="529"/>
      <c r="E38" s="529"/>
      <c r="F38" s="529"/>
      <c r="G38" s="529"/>
      <c r="H38" s="529"/>
      <c r="I38" s="529"/>
      <c r="J38" s="530" t="str">
        <f>IF(AND('Studien Malignes Melanom'!C47&lt;&gt;"", SUM('Studien Malignes Melanom'!I47:J47)=2, 'Studien Malignes Melanom'!K47&lt;&gt;0), 'Studien Malignes Melanom'!C47, "")</f>
        <v/>
      </c>
      <c r="K38" s="530" t="str">
        <f>IF(AND('Studien Malignes Melanom'!D47&lt;&gt;"", SUM('Studien Malignes Melanom'!I47:J47)=2, 'Studien Malignes Melanom'!K47&lt;&gt;0), 'Studien Malignes Melanom'!D47, "")</f>
        <v/>
      </c>
      <c r="L38" s="532" t="str">
        <f>IF(AND(SUM('Studien Malignes Melanom'!I47:J47)=2,'Studien Malignes Melanom'!K47&lt;&gt;0),'Studien Malignes Melanom'!E47,"")</f>
        <v/>
      </c>
      <c r="M38" s="529"/>
      <c r="N38" s="532" t="str">
        <f>IF(AND('Studien Malignes Melanom'!F47&lt;&gt;"", SUM('Studien Malignes Melanom'!I47:J47)=2, 'Studien Malignes Melanom'!K47&lt;&gt;0), 'Studien Malignes Melanom'!F47, "")</f>
        <v/>
      </c>
      <c r="O38" s="532" t="str">
        <f>IF(AND('Studien Malignes Melanom'!G47&lt;&gt;"", SUM('Studien Malignes Melanom'!I47:J47)=2, 'Studien Malignes Melanom'!K47&lt;&gt;0), 'Studien Malignes Melanom'!G47, "")</f>
        <v/>
      </c>
    </row>
    <row r="39" spans="1:15">
      <c r="A39" s="500" t="str">
        <f>IF(AND(SUM('Studien Malignes Melanom'!I48:J48)=2,'Studien Malignes Melanom'!K48&lt;&gt;0),'Studien Malignes Melanom'!A48,"")</f>
        <v/>
      </c>
      <c r="B39" s="500" t="str">
        <f>IF(AND(SUM('Studien Malignes Melanom'!I48:J48)=2,'Studien Malignes Melanom'!K48&lt;&gt;0),'Studien Malignes Melanom'!B48,"")</f>
        <v/>
      </c>
      <c r="C39" s="529"/>
      <c r="D39" s="529"/>
      <c r="E39" s="529"/>
      <c r="F39" s="529"/>
      <c r="G39" s="529"/>
      <c r="H39" s="529"/>
      <c r="I39" s="529"/>
      <c r="J39" s="530" t="str">
        <f>IF(AND('Studien Malignes Melanom'!C48&lt;&gt;"", SUM('Studien Malignes Melanom'!I48:J48)=2, 'Studien Malignes Melanom'!K48&lt;&gt;0), 'Studien Malignes Melanom'!C48, "")</f>
        <v/>
      </c>
      <c r="K39" s="530" t="str">
        <f>IF(AND('Studien Malignes Melanom'!D48&lt;&gt;"", SUM('Studien Malignes Melanom'!I48:J48)=2, 'Studien Malignes Melanom'!K48&lt;&gt;0), 'Studien Malignes Melanom'!D48, "")</f>
        <v/>
      </c>
      <c r="L39" s="532" t="str">
        <f>IF(AND(SUM('Studien Malignes Melanom'!I48:J48)=2,'Studien Malignes Melanom'!K48&lt;&gt;0),'Studien Malignes Melanom'!E48,"")</f>
        <v/>
      </c>
      <c r="M39" s="529"/>
      <c r="N39" s="532" t="str">
        <f>IF(AND('Studien Malignes Melanom'!F48&lt;&gt;"", SUM('Studien Malignes Melanom'!I48:J48)=2, 'Studien Malignes Melanom'!K48&lt;&gt;0), 'Studien Malignes Melanom'!F48, "")</f>
        <v/>
      </c>
      <c r="O39" s="532" t="str">
        <f>IF(AND('Studien Malignes Melanom'!G48&lt;&gt;"", SUM('Studien Malignes Melanom'!I48:J48)=2, 'Studien Malignes Melanom'!K48&lt;&gt;0), 'Studien Malignes Melanom'!G48, "")</f>
        <v/>
      </c>
    </row>
    <row r="40" spans="1:15">
      <c r="A40" s="500" t="str">
        <f>IF(AND(SUM('Studien Malignes Melanom'!I49:J49)=2,'Studien Malignes Melanom'!K49&lt;&gt;0),'Studien Malignes Melanom'!A49,"")</f>
        <v/>
      </c>
      <c r="B40" s="500" t="str">
        <f>IF(AND(SUM('Studien Malignes Melanom'!I49:J49)=2,'Studien Malignes Melanom'!K49&lt;&gt;0),'Studien Malignes Melanom'!B49,"")</f>
        <v/>
      </c>
      <c r="C40" s="529"/>
      <c r="D40" s="529"/>
      <c r="E40" s="529"/>
      <c r="F40" s="529"/>
      <c r="G40" s="529"/>
      <c r="H40" s="529"/>
      <c r="I40" s="529"/>
      <c r="J40" s="530" t="str">
        <f>IF(AND('Studien Malignes Melanom'!C49&lt;&gt;"", SUM('Studien Malignes Melanom'!I49:J49)=2, 'Studien Malignes Melanom'!K49&lt;&gt;0), 'Studien Malignes Melanom'!C49, "")</f>
        <v/>
      </c>
      <c r="K40" s="530" t="str">
        <f>IF(AND('Studien Malignes Melanom'!D49&lt;&gt;"", SUM('Studien Malignes Melanom'!I49:J49)=2, 'Studien Malignes Melanom'!K49&lt;&gt;0), 'Studien Malignes Melanom'!D49, "")</f>
        <v/>
      </c>
      <c r="L40" s="532" t="str">
        <f>IF(AND(SUM('Studien Malignes Melanom'!I49:J49)=2,'Studien Malignes Melanom'!K49&lt;&gt;0),'Studien Malignes Melanom'!E49,"")</f>
        <v/>
      </c>
      <c r="M40" s="529"/>
      <c r="N40" s="532" t="str">
        <f>IF(AND('Studien Malignes Melanom'!F49&lt;&gt;"", SUM('Studien Malignes Melanom'!I49:J49)=2, 'Studien Malignes Melanom'!K49&lt;&gt;0), 'Studien Malignes Melanom'!F49, "")</f>
        <v/>
      </c>
      <c r="O40" s="532" t="str">
        <f>IF(AND('Studien Malignes Melanom'!G49&lt;&gt;"", SUM('Studien Malignes Melanom'!I49:J49)=2, 'Studien Malignes Melanom'!K49&lt;&gt;0), 'Studien Malignes Melanom'!G49, "")</f>
        <v/>
      </c>
    </row>
    <row r="41" spans="1:15">
      <c r="A41" s="500" t="str">
        <f>IF(AND(SUM('Studien Malignes Melanom'!I50:J50)=2,'Studien Malignes Melanom'!K50&lt;&gt;0),'Studien Malignes Melanom'!A50,"")</f>
        <v/>
      </c>
      <c r="B41" s="500" t="str">
        <f>IF(AND(SUM('Studien Malignes Melanom'!I50:J50)=2,'Studien Malignes Melanom'!K50&lt;&gt;0),'Studien Malignes Melanom'!B50,"")</f>
        <v/>
      </c>
      <c r="C41" s="529"/>
      <c r="D41" s="529"/>
      <c r="E41" s="529"/>
      <c r="F41" s="529"/>
      <c r="G41" s="529"/>
      <c r="H41" s="529"/>
      <c r="I41" s="529"/>
      <c r="J41" s="530" t="str">
        <f>IF(AND('Studien Malignes Melanom'!C50&lt;&gt;"", SUM('Studien Malignes Melanom'!I50:J50)=2, 'Studien Malignes Melanom'!K50&lt;&gt;0), 'Studien Malignes Melanom'!C50, "")</f>
        <v/>
      </c>
      <c r="K41" s="530" t="str">
        <f>IF(AND('Studien Malignes Melanom'!D50&lt;&gt;"", SUM('Studien Malignes Melanom'!I50:J50)=2, 'Studien Malignes Melanom'!K50&lt;&gt;0), 'Studien Malignes Melanom'!D50, "")</f>
        <v/>
      </c>
      <c r="L41" s="532" t="str">
        <f>IF(AND(SUM('Studien Malignes Melanom'!I50:J50)=2,'Studien Malignes Melanom'!K50&lt;&gt;0),'Studien Malignes Melanom'!E50,"")</f>
        <v/>
      </c>
      <c r="M41" s="529"/>
      <c r="N41" s="532" t="str">
        <f>IF(AND('Studien Malignes Melanom'!F50&lt;&gt;"", SUM('Studien Malignes Melanom'!I50:J50)=2, 'Studien Malignes Melanom'!K50&lt;&gt;0), 'Studien Malignes Melanom'!F50, "")</f>
        <v/>
      </c>
      <c r="O41" s="532" t="str">
        <f>IF(AND('Studien Malignes Melanom'!G50&lt;&gt;"", SUM('Studien Malignes Melanom'!I50:J50)=2, 'Studien Malignes Melanom'!K50&lt;&gt;0), 'Studien Malignes Melanom'!G50, "")</f>
        <v/>
      </c>
    </row>
    <row r="42" spans="1:15">
      <c r="A42" s="500" t="str">
        <f>IF(AND(SUM('Studien Malignes Melanom'!I51:J51)=2,'Studien Malignes Melanom'!K51&lt;&gt;0),'Studien Malignes Melanom'!A51,"")</f>
        <v/>
      </c>
      <c r="B42" s="500" t="str">
        <f>IF(AND(SUM('Studien Malignes Melanom'!I51:J51)=2,'Studien Malignes Melanom'!K51&lt;&gt;0),'Studien Malignes Melanom'!B51,"")</f>
        <v/>
      </c>
      <c r="C42" s="529"/>
      <c r="D42" s="529"/>
      <c r="E42" s="529"/>
      <c r="F42" s="529"/>
      <c r="G42" s="529"/>
      <c r="H42" s="529"/>
      <c r="I42" s="529"/>
      <c r="J42" s="530" t="str">
        <f>IF(AND('Studien Malignes Melanom'!C51&lt;&gt;"", SUM('Studien Malignes Melanom'!I51:J51)=2, 'Studien Malignes Melanom'!K51&lt;&gt;0), 'Studien Malignes Melanom'!C51, "")</f>
        <v/>
      </c>
      <c r="K42" s="530" t="str">
        <f>IF(AND('Studien Malignes Melanom'!D51&lt;&gt;"", SUM('Studien Malignes Melanom'!I51:J51)=2, 'Studien Malignes Melanom'!K51&lt;&gt;0), 'Studien Malignes Melanom'!D51, "")</f>
        <v/>
      </c>
      <c r="L42" s="532" t="str">
        <f>IF(AND(SUM('Studien Malignes Melanom'!I51:J51)=2,'Studien Malignes Melanom'!K51&lt;&gt;0),'Studien Malignes Melanom'!E51,"")</f>
        <v/>
      </c>
      <c r="M42" s="529"/>
      <c r="N42" s="532" t="str">
        <f>IF(AND('Studien Malignes Melanom'!F51&lt;&gt;"", SUM('Studien Malignes Melanom'!I51:J51)=2, 'Studien Malignes Melanom'!K51&lt;&gt;0), 'Studien Malignes Melanom'!F51, "")</f>
        <v/>
      </c>
      <c r="O42" s="532" t="str">
        <f>IF(AND('Studien Malignes Melanom'!G51&lt;&gt;"", SUM('Studien Malignes Melanom'!I51:J51)=2, 'Studien Malignes Melanom'!K51&lt;&gt;0), 'Studien Malignes Melanom'!G51, "")</f>
        <v/>
      </c>
    </row>
    <row r="43" spans="1:15">
      <c r="A43" s="500" t="str">
        <f>IF(AND(SUM('Studien Malignes Melanom'!I52:J52)=2,'Studien Malignes Melanom'!K52&lt;&gt;0),'Studien Malignes Melanom'!A52,"")</f>
        <v/>
      </c>
      <c r="B43" s="500" t="str">
        <f>IF(AND(SUM('Studien Malignes Melanom'!I52:J52)=2,'Studien Malignes Melanom'!K52&lt;&gt;0),'Studien Malignes Melanom'!B52,"")</f>
        <v/>
      </c>
      <c r="C43" s="529"/>
      <c r="D43" s="529"/>
      <c r="E43" s="529"/>
      <c r="F43" s="529"/>
      <c r="G43" s="529"/>
      <c r="H43" s="529"/>
      <c r="I43" s="529"/>
      <c r="J43" s="530" t="str">
        <f>IF(AND('Studien Malignes Melanom'!C52&lt;&gt;"", SUM('Studien Malignes Melanom'!I52:J52)=2, 'Studien Malignes Melanom'!K52&lt;&gt;0), 'Studien Malignes Melanom'!C52, "")</f>
        <v/>
      </c>
      <c r="K43" s="530" t="str">
        <f>IF(AND('Studien Malignes Melanom'!D52&lt;&gt;"", SUM('Studien Malignes Melanom'!I52:J52)=2, 'Studien Malignes Melanom'!K52&lt;&gt;0), 'Studien Malignes Melanom'!D52, "")</f>
        <v/>
      </c>
      <c r="L43" s="532" t="str">
        <f>IF(AND(SUM('Studien Malignes Melanom'!I52:J52)=2,'Studien Malignes Melanom'!K52&lt;&gt;0),'Studien Malignes Melanom'!E52,"")</f>
        <v/>
      </c>
      <c r="M43" s="529"/>
      <c r="N43" s="532" t="str">
        <f>IF(AND('Studien Malignes Melanom'!F52&lt;&gt;"", SUM('Studien Malignes Melanom'!I52:J52)=2, 'Studien Malignes Melanom'!K52&lt;&gt;0), 'Studien Malignes Melanom'!F52, "")</f>
        <v/>
      </c>
      <c r="O43" s="532" t="str">
        <f>IF(AND('Studien Malignes Melanom'!G52&lt;&gt;"", SUM('Studien Malignes Melanom'!I52:J52)=2, 'Studien Malignes Melanom'!K52&lt;&gt;0), 'Studien Malignes Melanom'!G52, "")</f>
        <v/>
      </c>
    </row>
    <row r="44" spans="1:15">
      <c r="A44" s="500" t="str">
        <f>IF(AND(SUM('Studien Malignes Melanom'!I53:J53)=2,'Studien Malignes Melanom'!K53&lt;&gt;0),'Studien Malignes Melanom'!A53,"")</f>
        <v/>
      </c>
      <c r="B44" s="500" t="str">
        <f>IF(AND(SUM('Studien Malignes Melanom'!I53:J53)=2,'Studien Malignes Melanom'!K53&lt;&gt;0),'Studien Malignes Melanom'!B53,"")</f>
        <v/>
      </c>
      <c r="C44" s="529"/>
      <c r="D44" s="529"/>
      <c r="E44" s="529"/>
      <c r="F44" s="529"/>
      <c r="G44" s="529"/>
      <c r="H44" s="529"/>
      <c r="I44" s="529"/>
      <c r="J44" s="530" t="str">
        <f>IF(AND('Studien Malignes Melanom'!C53&lt;&gt;"", SUM('Studien Malignes Melanom'!I53:J53)=2, 'Studien Malignes Melanom'!K53&lt;&gt;0), 'Studien Malignes Melanom'!C53, "")</f>
        <v/>
      </c>
      <c r="K44" s="530" t="str">
        <f>IF(AND('Studien Malignes Melanom'!D53&lt;&gt;"", SUM('Studien Malignes Melanom'!I53:J53)=2, 'Studien Malignes Melanom'!K53&lt;&gt;0), 'Studien Malignes Melanom'!D53, "")</f>
        <v/>
      </c>
      <c r="L44" s="532" t="str">
        <f>IF(AND(SUM('Studien Malignes Melanom'!I53:J53)=2,'Studien Malignes Melanom'!K53&lt;&gt;0),'Studien Malignes Melanom'!E53,"")</f>
        <v/>
      </c>
      <c r="M44" s="529"/>
      <c r="N44" s="532" t="str">
        <f>IF(AND('Studien Malignes Melanom'!F53&lt;&gt;"", SUM('Studien Malignes Melanom'!I53:J53)=2, 'Studien Malignes Melanom'!K53&lt;&gt;0), 'Studien Malignes Melanom'!F53, "")</f>
        <v/>
      </c>
      <c r="O44" s="532" t="str">
        <f>IF(AND('Studien Malignes Melanom'!G53&lt;&gt;"", SUM('Studien Malignes Melanom'!I53:J53)=2, 'Studien Malignes Melanom'!K53&lt;&gt;0), 'Studien Malignes Melanom'!G53, "")</f>
        <v/>
      </c>
    </row>
    <row r="45" spans="1:15">
      <c r="A45" s="500" t="str">
        <f>IF(AND(SUM('Studien Malignes Melanom'!I54:J54)=2,'Studien Malignes Melanom'!K54&lt;&gt;0),'Studien Malignes Melanom'!A54,"")</f>
        <v/>
      </c>
      <c r="B45" s="500" t="str">
        <f>IF(AND(SUM('Studien Malignes Melanom'!I54:J54)=2,'Studien Malignes Melanom'!K54&lt;&gt;0),'Studien Malignes Melanom'!B54,"")</f>
        <v/>
      </c>
      <c r="C45" s="529"/>
      <c r="D45" s="529"/>
      <c r="E45" s="529"/>
      <c r="F45" s="529"/>
      <c r="G45" s="529"/>
      <c r="H45" s="529"/>
      <c r="I45" s="529"/>
      <c r="J45" s="530" t="str">
        <f>IF(AND('Studien Malignes Melanom'!C54&lt;&gt;"", SUM('Studien Malignes Melanom'!I54:J54)=2, 'Studien Malignes Melanom'!K54&lt;&gt;0), 'Studien Malignes Melanom'!C54, "")</f>
        <v/>
      </c>
      <c r="K45" s="530" t="str">
        <f>IF(AND('Studien Malignes Melanom'!D54&lt;&gt;"", SUM('Studien Malignes Melanom'!I54:J54)=2, 'Studien Malignes Melanom'!K54&lt;&gt;0), 'Studien Malignes Melanom'!D54, "")</f>
        <v/>
      </c>
      <c r="L45" s="532" t="str">
        <f>IF(AND(SUM('Studien Malignes Melanom'!I54:J54)=2,'Studien Malignes Melanom'!K54&lt;&gt;0),'Studien Malignes Melanom'!E54,"")</f>
        <v/>
      </c>
      <c r="M45" s="529"/>
      <c r="N45" s="532" t="str">
        <f>IF(AND('Studien Malignes Melanom'!F54&lt;&gt;"", SUM('Studien Malignes Melanom'!I54:J54)=2, 'Studien Malignes Melanom'!K54&lt;&gt;0), 'Studien Malignes Melanom'!F54, "")</f>
        <v/>
      </c>
      <c r="O45" s="532" t="str">
        <f>IF(AND('Studien Malignes Melanom'!G54&lt;&gt;"", SUM('Studien Malignes Melanom'!I54:J54)=2, 'Studien Malignes Melanom'!K54&lt;&gt;0), 'Studien Malignes Melanom'!G54, "")</f>
        <v/>
      </c>
    </row>
    <row r="46" spans="1:15">
      <c r="A46" s="500" t="str">
        <f>IF(AND(SUM('Studien Malignes Melanom'!I55:J55)=2,'Studien Malignes Melanom'!K55&lt;&gt;0),'Studien Malignes Melanom'!A55,"")</f>
        <v/>
      </c>
      <c r="B46" s="500" t="str">
        <f>IF(AND(SUM('Studien Malignes Melanom'!I55:J55)=2,'Studien Malignes Melanom'!K55&lt;&gt;0),'Studien Malignes Melanom'!B55,"")</f>
        <v/>
      </c>
      <c r="C46" s="529"/>
      <c r="D46" s="529"/>
      <c r="E46" s="529"/>
      <c r="F46" s="529"/>
      <c r="G46" s="529"/>
      <c r="H46" s="529"/>
      <c r="I46" s="529"/>
      <c r="J46" s="530" t="str">
        <f>IF(AND('Studien Malignes Melanom'!C55&lt;&gt;"", SUM('Studien Malignes Melanom'!I55:J55)=2, 'Studien Malignes Melanom'!K55&lt;&gt;0), 'Studien Malignes Melanom'!C55, "")</f>
        <v/>
      </c>
      <c r="K46" s="530" t="str">
        <f>IF(AND('Studien Malignes Melanom'!D55&lt;&gt;"", SUM('Studien Malignes Melanom'!I55:J55)=2, 'Studien Malignes Melanom'!K55&lt;&gt;0), 'Studien Malignes Melanom'!D55, "")</f>
        <v/>
      </c>
      <c r="L46" s="532" t="str">
        <f>IF(AND(SUM('Studien Malignes Melanom'!I55:J55)=2,'Studien Malignes Melanom'!K55&lt;&gt;0),'Studien Malignes Melanom'!E55,"")</f>
        <v/>
      </c>
      <c r="M46" s="529"/>
      <c r="N46" s="532" t="str">
        <f>IF(AND('Studien Malignes Melanom'!F55&lt;&gt;"", SUM('Studien Malignes Melanom'!I55:J55)=2, 'Studien Malignes Melanom'!K55&lt;&gt;0), 'Studien Malignes Melanom'!F55, "")</f>
        <v/>
      </c>
      <c r="O46" s="532" t="str">
        <f>IF(AND('Studien Malignes Melanom'!G55&lt;&gt;"", SUM('Studien Malignes Melanom'!I55:J55)=2, 'Studien Malignes Melanom'!K55&lt;&gt;0), 'Studien Malignes Melanom'!G55, "")</f>
        <v/>
      </c>
    </row>
    <row r="47" spans="1:15">
      <c r="A47" s="500" t="str">
        <f>IF(AND(SUM('Studien Malignes Melanom'!I56:J56)=2,'Studien Malignes Melanom'!K56&lt;&gt;0),'Studien Malignes Melanom'!A56,"")</f>
        <v/>
      </c>
      <c r="B47" s="500" t="str">
        <f>IF(AND(SUM('Studien Malignes Melanom'!I56:J56)=2,'Studien Malignes Melanom'!K56&lt;&gt;0),'Studien Malignes Melanom'!B56,"")</f>
        <v/>
      </c>
      <c r="C47" s="529"/>
      <c r="D47" s="529"/>
      <c r="E47" s="529"/>
      <c r="F47" s="529"/>
      <c r="G47" s="529"/>
      <c r="H47" s="529"/>
      <c r="I47" s="529"/>
      <c r="J47" s="530" t="str">
        <f>IF(AND('Studien Malignes Melanom'!C56&lt;&gt;"", SUM('Studien Malignes Melanom'!I56:J56)=2, 'Studien Malignes Melanom'!K56&lt;&gt;0), 'Studien Malignes Melanom'!C56, "")</f>
        <v/>
      </c>
      <c r="K47" s="530" t="str">
        <f>IF(AND('Studien Malignes Melanom'!D56&lt;&gt;"", SUM('Studien Malignes Melanom'!I56:J56)=2, 'Studien Malignes Melanom'!K56&lt;&gt;0), 'Studien Malignes Melanom'!D56, "")</f>
        <v/>
      </c>
      <c r="L47" s="532" t="str">
        <f>IF(AND(SUM('Studien Malignes Melanom'!I56:J56)=2,'Studien Malignes Melanom'!K56&lt;&gt;0),'Studien Malignes Melanom'!E56,"")</f>
        <v/>
      </c>
      <c r="M47" s="529"/>
      <c r="N47" s="532" t="str">
        <f>IF(AND('Studien Malignes Melanom'!F56&lt;&gt;"", SUM('Studien Malignes Melanom'!I56:J56)=2, 'Studien Malignes Melanom'!K56&lt;&gt;0), 'Studien Malignes Melanom'!F56, "")</f>
        <v/>
      </c>
      <c r="O47" s="532" t="str">
        <f>IF(AND('Studien Malignes Melanom'!G56&lt;&gt;"", SUM('Studien Malignes Melanom'!I56:J56)=2, 'Studien Malignes Melanom'!K56&lt;&gt;0), 'Studien Malignes Melanom'!G56, "")</f>
        <v/>
      </c>
    </row>
    <row r="48" spans="1:15">
      <c r="A48" s="500" t="str">
        <f>IF(AND(SUM('Studien Malignes Melanom'!I57:J57)=2,'Studien Malignes Melanom'!K57&lt;&gt;0),'Studien Malignes Melanom'!A57,"")</f>
        <v/>
      </c>
      <c r="B48" s="500" t="str">
        <f>IF(AND(SUM('Studien Malignes Melanom'!I57:J57)=2,'Studien Malignes Melanom'!K57&lt;&gt;0),'Studien Malignes Melanom'!B57,"")</f>
        <v/>
      </c>
      <c r="C48" s="529"/>
      <c r="D48" s="529"/>
      <c r="E48" s="529"/>
      <c r="F48" s="529"/>
      <c r="G48" s="529"/>
      <c r="H48" s="529"/>
      <c r="I48" s="529"/>
      <c r="J48" s="530" t="str">
        <f>IF(AND('Studien Malignes Melanom'!C57&lt;&gt;"", SUM('Studien Malignes Melanom'!I57:J57)=2, 'Studien Malignes Melanom'!K57&lt;&gt;0), 'Studien Malignes Melanom'!C57, "")</f>
        <v/>
      </c>
      <c r="K48" s="530" t="str">
        <f>IF(AND('Studien Malignes Melanom'!D57&lt;&gt;"", SUM('Studien Malignes Melanom'!I57:J57)=2, 'Studien Malignes Melanom'!K57&lt;&gt;0), 'Studien Malignes Melanom'!D57, "")</f>
        <v/>
      </c>
      <c r="L48" s="532" t="str">
        <f>IF(AND(SUM('Studien Malignes Melanom'!I57:J57)=2,'Studien Malignes Melanom'!K57&lt;&gt;0),'Studien Malignes Melanom'!E57,"")</f>
        <v/>
      </c>
      <c r="M48" s="529"/>
      <c r="N48" s="532" t="str">
        <f>IF(AND('Studien Malignes Melanom'!F57&lt;&gt;"", SUM('Studien Malignes Melanom'!I57:J57)=2, 'Studien Malignes Melanom'!K57&lt;&gt;0), 'Studien Malignes Melanom'!F57, "")</f>
        <v/>
      </c>
      <c r="O48" s="532" t="str">
        <f>IF(AND('Studien Malignes Melanom'!G57&lt;&gt;"", SUM('Studien Malignes Melanom'!I57:J57)=2, 'Studien Malignes Melanom'!K57&lt;&gt;0), 'Studien Malignes Melanom'!G57, "")</f>
        <v/>
      </c>
    </row>
    <row r="49" spans="1:15">
      <c r="A49" s="500" t="str">
        <f>IF(AND(SUM('Studien Malignes Melanom'!I58:J58)=2,'Studien Malignes Melanom'!K58&lt;&gt;0),'Studien Malignes Melanom'!A58,"")</f>
        <v/>
      </c>
      <c r="B49" s="500" t="str">
        <f>IF(AND(SUM('Studien Malignes Melanom'!I58:J58)=2,'Studien Malignes Melanom'!K58&lt;&gt;0),'Studien Malignes Melanom'!B58,"")</f>
        <v/>
      </c>
      <c r="C49" s="529"/>
      <c r="D49" s="529"/>
      <c r="E49" s="529"/>
      <c r="F49" s="529"/>
      <c r="G49" s="529"/>
      <c r="H49" s="529"/>
      <c r="I49" s="529"/>
      <c r="J49" s="530" t="str">
        <f>IF(AND('Studien Malignes Melanom'!C58&lt;&gt;"", SUM('Studien Malignes Melanom'!I58:J58)=2, 'Studien Malignes Melanom'!K58&lt;&gt;0), 'Studien Malignes Melanom'!C58, "")</f>
        <v/>
      </c>
      <c r="K49" s="530" t="str">
        <f>IF(AND('Studien Malignes Melanom'!D58&lt;&gt;"", SUM('Studien Malignes Melanom'!I58:J58)=2, 'Studien Malignes Melanom'!K58&lt;&gt;0), 'Studien Malignes Melanom'!D58, "")</f>
        <v/>
      </c>
      <c r="L49" s="532" t="str">
        <f>IF(AND(SUM('Studien Malignes Melanom'!I58:J58)=2,'Studien Malignes Melanom'!K58&lt;&gt;0),'Studien Malignes Melanom'!E58,"")</f>
        <v/>
      </c>
      <c r="M49" s="529"/>
      <c r="N49" s="532" t="str">
        <f>IF(AND('Studien Malignes Melanom'!F58&lt;&gt;"", SUM('Studien Malignes Melanom'!I58:J58)=2, 'Studien Malignes Melanom'!K58&lt;&gt;0), 'Studien Malignes Melanom'!F58, "")</f>
        <v/>
      </c>
      <c r="O49" s="532" t="str">
        <f>IF(AND('Studien Malignes Melanom'!G58&lt;&gt;"", SUM('Studien Malignes Melanom'!I58:J58)=2, 'Studien Malignes Melanom'!K58&lt;&gt;0), 'Studien Malignes Melanom'!G58, "")</f>
        <v/>
      </c>
    </row>
    <row r="50" spans="1:15">
      <c r="A50" s="500" t="str">
        <f>IF(AND(SUM('Studien Malignes Melanom'!I59:J59)=2,'Studien Malignes Melanom'!K59&lt;&gt;0),'Studien Malignes Melanom'!A59,"")</f>
        <v/>
      </c>
      <c r="B50" s="500" t="str">
        <f>IF(AND(SUM('Studien Malignes Melanom'!I59:J59)=2,'Studien Malignes Melanom'!K59&lt;&gt;0),'Studien Malignes Melanom'!B59,"")</f>
        <v/>
      </c>
      <c r="C50" s="529"/>
      <c r="D50" s="529"/>
      <c r="E50" s="529"/>
      <c r="F50" s="529"/>
      <c r="G50" s="529"/>
      <c r="H50" s="529"/>
      <c r="I50" s="529"/>
      <c r="J50" s="530" t="str">
        <f>IF(AND('Studien Malignes Melanom'!C59&lt;&gt;"", SUM('Studien Malignes Melanom'!I59:J59)=2, 'Studien Malignes Melanom'!K59&lt;&gt;0), 'Studien Malignes Melanom'!C59, "")</f>
        <v/>
      </c>
      <c r="K50" s="530" t="str">
        <f>IF(AND('Studien Malignes Melanom'!D59&lt;&gt;"", SUM('Studien Malignes Melanom'!I59:J59)=2, 'Studien Malignes Melanom'!K59&lt;&gt;0), 'Studien Malignes Melanom'!D59, "")</f>
        <v/>
      </c>
      <c r="L50" s="532" t="str">
        <f>IF(AND(SUM('Studien Malignes Melanom'!I59:J59)=2,'Studien Malignes Melanom'!K59&lt;&gt;0),'Studien Malignes Melanom'!E59,"")</f>
        <v/>
      </c>
      <c r="M50" s="529"/>
      <c r="N50" s="532" t="str">
        <f>IF(AND('Studien Malignes Melanom'!F59&lt;&gt;"", SUM('Studien Malignes Melanom'!I59:J59)=2, 'Studien Malignes Melanom'!K59&lt;&gt;0), 'Studien Malignes Melanom'!F59, "")</f>
        <v/>
      </c>
      <c r="O50" s="532" t="str">
        <f>IF(AND('Studien Malignes Melanom'!G59&lt;&gt;"", SUM('Studien Malignes Melanom'!I59:J59)=2, 'Studien Malignes Melanom'!K59&lt;&gt;0), 'Studien Malignes Melanom'!G59, "")</f>
        <v/>
      </c>
    </row>
    <row r="51" spans="1:15">
      <c r="A51" s="500" t="str">
        <f>IF(AND(SUM('Studien Malignes Melanom'!I60:J60)=2,'Studien Malignes Melanom'!K60&lt;&gt;0),'Studien Malignes Melanom'!A60,"")</f>
        <v/>
      </c>
      <c r="B51" s="500" t="str">
        <f>IF(AND(SUM('Studien Malignes Melanom'!I60:J60)=2,'Studien Malignes Melanom'!K60&lt;&gt;0),'Studien Malignes Melanom'!B60,"")</f>
        <v/>
      </c>
      <c r="C51" s="529"/>
      <c r="D51" s="529"/>
      <c r="E51" s="529"/>
      <c r="F51" s="529"/>
      <c r="G51" s="529"/>
      <c r="H51" s="529"/>
      <c r="I51" s="529"/>
      <c r="J51" s="530" t="str">
        <f>IF(AND('Studien Malignes Melanom'!C60&lt;&gt;"", SUM('Studien Malignes Melanom'!I60:J60)=2, 'Studien Malignes Melanom'!K60&lt;&gt;0), 'Studien Malignes Melanom'!C60, "")</f>
        <v/>
      </c>
      <c r="K51" s="530" t="str">
        <f>IF(AND('Studien Malignes Melanom'!D60&lt;&gt;"", SUM('Studien Malignes Melanom'!I60:J60)=2, 'Studien Malignes Melanom'!K60&lt;&gt;0), 'Studien Malignes Melanom'!D60, "")</f>
        <v/>
      </c>
      <c r="L51" s="532" t="str">
        <f>IF(AND(SUM('Studien Malignes Melanom'!I60:J60)=2,'Studien Malignes Melanom'!K60&lt;&gt;0),'Studien Malignes Melanom'!E60,"")</f>
        <v/>
      </c>
      <c r="M51" s="529"/>
      <c r="N51" s="532" t="str">
        <f>IF(AND('Studien Malignes Melanom'!F60&lt;&gt;"", SUM('Studien Malignes Melanom'!I60:J60)=2, 'Studien Malignes Melanom'!K60&lt;&gt;0), 'Studien Malignes Melanom'!F60, "")</f>
        <v/>
      </c>
      <c r="O51" s="532" t="str">
        <f>IF(AND('Studien Malignes Melanom'!G60&lt;&gt;"", SUM('Studien Malignes Melanom'!I60:J60)=2, 'Studien Malignes Melanom'!K60&lt;&gt;0), 'Studien Malignes Melanom'!G60, "")</f>
        <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3D6E-7589-4453-B6D3-3FCDBAB69A38}">
  <dimension ref="A1:M61"/>
  <sheetViews>
    <sheetView showGridLines="0" zoomScaleNormal="100" workbookViewId="0">
      <pane ySplit="10" topLeftCell="A11" activePane="bottomLeft" state="frozen"/>
      <selection pane="bottomLeft" activeCell="A11" sqref="A11"/>
    </sheetView>
  </sheetViews>
  <sheetFormatPr defaultColWidth="9.140625" defaultRowHeight="15"/>
  <cols>
    <col min="1" max="1" width="46.7109375" customWidth="1"/>
    <col min="2" max="2" width="50.7109375" customWidth="1"/>
    <col min="3" max="5" width="17.7109375" customWidth="1"/>
    <col min="6" max="7" width="9.7109375" customWidth="1"/>
    <col min="8" max="8" width="9.140625" customWidth="1"/>
    <col min="9" max="11" width="9.140625" style="534" hidden="1" customWidth="1"/>
    <col min="12" max="13" width="9.140625" hidden="1" customWidth="1"/>
  </cols>
  <sheetData>
    <row r="1" spans="1:13" ht="6.75" customHeight="1"/>
    <row r="2" spans="1:13">
      <c r="A2" s="496" t="str">
        <f>Basisdaten!B2</f>
        <v>Anlage EB Version M1.1 (Auditjahr 2026 / Kennzahlenjahr 2025)</v>
      </c>
    </row>
    <row r="3" spans="1:13" ht="15.75">
      <c r="A3" s="497" t="s">
        <v>643</v>
      </c>
    </row>
    <row r="4" spans="1:13" ht="18" customHeight="1" thickBot="1"/>
    <row r="5" spans="1:13" ht="18" customHeight="1" thickBot="1">
      <c r="E5" s="498" t="s">
        <v>628</v>
      </c>
      <c r="F5" s="675">
        <f>SUM(K11:K60)</f>
        <v>0</v>
      </c>
      <c r="G5" s="676"/>
    </row>
    <row r="6" spans="1:13" ht="12" customHeight="1"/>
    <row r="7" spans="1:13" ht="12" customHeight="1">
      <c r="A7" s="681" t="s">
        <v>909</v>
      </c>
      <c r="B7" s="682"/>
      <c r="C7" s="682"/>
      <c r="D7" s="682"/>
      <c r="E7" s="682"/>
    </row>
    <row r="8" spans="1:13" ht="6" customHeight="1" thickBot="1"/>
    <row r="9" spans="1:13" ht="24.95" customHeight="1">
      <c r="A9" s="683" t="s">
        <v>629</v>
      </c>
      <c r="B9" s="685" t="s">
        <v>630</v>
      </c>
      <c r="C9" s="687" t="s">
        <v>631</v>
      </c>
      <c r="D9" s="688"/>
      <c r="E9" s="677" t="s">
        <v>942</v>
      </c>
      <c r="F9" s="677" t="s">
        <v>910</v>
      </c>
      <c r="G9" s="678"/>
    </row>
    <row r="10" spans="1:13" ht="24.95" customHeight="1" thickBot="1">
      <c r="A10" s="684"/>
      <c r="B10" s="686"/>
      <c r="C10" s="499" t="s">
        <v>632</v>
      </c>
      <c r="D10" s="499" t="s">
        <v>633</v>
      </c>
      <c r="E10" s="679"/>
      <c r="F10" s="679"/>
      <c r="G10" s="680"/>
    </row>
    <row r="11" spans="1:13" ht="26.1" customHeight="1">
      <c r="A11" s="520"/>
      <c r="B11" s="521"/>
      <c r="C11" s="585"/>
      <c r="D11" s="585"/>
      <c r="E11" s="586"/>
      <c r="F11" s="579"/>
      <c r="G11" s="580"/>
      <c r="I11" s="534">
        <f>IF(A11&lt;&gt;"",1,0)</f>
        <v>0</v>
      </c>
      <c r="J11" s="534">
        <f>IF(B11&lt;&gt;"",1,0)</f>
        <v>0</v>
      </c>
      <c r="K11" s="534">
        <f t="shared" ref="K11:K60" si="0">IF((SUM(I11:J11)=2),E11,0)</f>
        <v>0</v>
      </c>
      <c r="M11" s="565"/>
    </row>
    <row r="12" spans="1:13" ht="26.1" customHeight="1">
      <c r="A12" s="522"/>
      <c r="B12" s="523"/>
      <c r="C12" s="587"/>
      <c r="D12" s="587"/>
      <c r="E12" s="588"/>
      <c r="F12" s="581"/>
      <c r="G12" s="582"/>
      <c r="I12" s="534">
        <f t="shared" ref="I12:J60" si="1">IF(A12&lt;&gt;"",1,0)</f>
        <v>0</v>
      </c>
      <c r="J12" s="534">
        <f t="shared" si="1"/>
        <v>0</v>
      </c>
      <c r="K12" s="534">
        <f t="shared" si="0"/>
        <v>0</v>
      </c>
      <c r="M12" s="565" t="s">
        <v>330</v>
      </c>
    </row>
    <row r="13" spans="1:13" ht="26.1" customHeight="1">
      <c r="A13" s="522"/>
      <c r="B13" s="523"/>
      <c r="C13" s="587"/>
      <c r="D13" s="587"/>
      <c r="E13" s="588"/>
      <c r="F13" s="581"/>
      <c r="G13" s="582"/>
      <c r="I13" s="534">
        <f t="shared" si="1"/>
        <v>0</v>
      </c>
      <c r="J13" s="534">
        <f t="shared" si="1"/>
        <v>0</v>
      </c>
      <c r="K13" s="534">
        <f t="shared" si="0"/>
        <v>0</v>
      </c>
    </row>
    <row r="14" spans="1:13" ht="26.1" customHeight="1">
      <c r="A14" s="522"/>
      <c r="B14" s="523"/>
      <c r="C14" s="587"/>
      <c r="D14" s="587"/>
      <c r="E14" s="588"/>
      <c r="F14" s="581"/>
      <c r="G14" s="582"/>
      <c r="I14" s="534">
        <f t="shared" si="1"/>
        <v>0</v>
      </c>
      <c r="J14" s="534">
        <f t="shared" si="1"/>
        <v>0</v>
      </c>
      <c r="K14" s="534">
        <f t="shared" si="0"/>
        <v>0</v>
      </c>
    </row>
    <row r="15" spans="1:13" ht="26.1" customHeight="1">
      <c r="A15" s="522"/>
      <c r="B15" s="523"/>
      <c r="C15" s="587"/>
      <c r="D15" s="587"/>
      <c r="E15" s="588"/>
      <c r="F15" s="581"/>
      <c r="G15" s="582"/>
      <c r="I15" s="534">
        <f t="shared" si="1"/>
        <v>0</v>
      </c>
      <c r="J15" s="534">
        <f t="shared" si="1"/>
        <v>0</v>
      </c>
      <c r="K15" s="534">
        <f t="shared" si="0"/>
        <v>0</v>
      </c>
    </row>
    <row r="16" spans="1:13" ht="26.1" customHeight="1">
      <c r="A16" s="522"/>
      <c r="B16" s="523"/>
      <c r="C16" s="587"/>
      <c r="D16" s="587"/>
      <c r="E16" s="588"/>
      <c r="F16" s="581"/>
      <c r="G16" s="582"/>
      <c r="I16" s="534">
        <f t="shared" si="1"/>
        <v>0</v>
      </c>
      <c r="J16" s="534">
        <f t="shared" si="1"/>
        <v>0</v>
      </c>
      <c r="K16" s="534">
        <f t="shared" si="0"/>
        <v>0</v>
      </c>
    </row>
    <row r="17" spans="1:11" ht="26.1" customHeight="1">
      <c r="A17" s="522"/>
      <c r="B17" s="523"/>
      <c r="C17" s="587"/>
      <c r="D17" s="587"/>
      <c r="E17" s="588"/>
      <c r="F17" s="581"/>
      <c r="G17" s="582"/>
      <c r="I17" s="534">
        <f t="shared" si="1"/>
        <v>0</v>
      </c>
      <c r="J17" s="534">
        <f t="shared" si="1"/>
        <v>0</v>
      </c>
      <c r="K17" s="534">
        <f t="shared" si="0"/>
        <v>0</v>
      </c>
    </row>
    <row r="18" spans="1:11" ht="26.1" customHeight="1">
      <c r="A18" s="522"/>
      <c r="B18" s="523"/>
      <c r="C18" s="587"/>
      <c r="D18" s="587"/>
      <c r="E18" s="588"/>
      <c r="F18" s="581"/>
      <c r="G18" s="582"/>
      <c r="I18" s="534">
        <f t="shared" si="1"/>
        <v>0</v>
      </c>
      <c r="J18" s="534">
        <f t="shared" si="1"/>
        <v>0</v>
      </c>
      <c r="K18" s="534">
        <f t="shared" si="0"/>
        <v>0</v>
      </c>
    </row>
    <row r="19" spans="1:11" ht="26.1" customHeight="1">
      <c r="A19" s="522"/>
      <c r="B19" s="523"/>
      <c r="C19" s="587"/>
      <c r="D19" s="587"/>
      <c r="E19" s="588"/>
      <c r="F19" s="581"/>
      <c r="G19" s="582"/>
      <c r="I19" s="534">
        <f t="shared" si="1"/>
        <v>0</v>
      </c>
      <c r="J19" s="534">
        <f t="shared" si="1"/>
        <v>0</v>
      </c>
      <c r="K19" s="534">
        <f t="shared" si="0"/>
        <v>0</v>
      </c>
    </row>
    <row r="20" spans="1:11" ht="26.1" customHeight="1">
      <c r="A20" s="522"/>
      <c r="B20" s="523"/>
      <c r="C20" s="587"/>
      <c r="D20" s="587"/>
      <c r="E20" s="588"/>
      <c r="F20" s="581"/>
      <c r="G20" s="582"/>
      <c r="I20" s="534">
        <f t="shared" si="1"/>
        <v>0</v>
      </c>
      <c r="J20" s="534">
        <f t="shared" si="1"/>
        <v>0</v>
      </c>
      <c r="K20" s="534">
        <f t="shared" si="0"/>
        <v>0</v>
      </c>
    </row>
    <row r="21" spans="1:11" ht="26.1" customHeight="1">
      <c r="A21" s="522"/>
      <c r="B21" s="523"/>
      <c r="C21" s="587"/>
      <c r="D21" s="587"/>
      <c r="E21" s="588"/>
      <c r="F21" s="581"/>
      <c r="G21" s="582"/>
      <c r="I21" s="534">
        <f t="shared" si="1"/>
        <v>0</v>
      </c>
      <c r="J21" s="534">
        <f t="shared" si="1"/>
        <v>0</v>
      </c>
      <c r="K21" s="534">
        <f t="shared" si="0"/>
        <v>0</v>
      </c>
    </row>
    <row r="22" spans="1:11" ht="26.1" customHeight="1">
      <c r="A22" s="522"/>
      <c r="B22" s="523"/>
      <c r="C22" s="587"/>
      <c r="D22" s="587"/>
      <c r="E22" s="588"/>
      <c r="F22" s="581"/>
      <c r="G22" s="582"/>
      <c r="I22" s="534">
        <f t="shared" si="1"/>
        <v>0</v>
      </c>
      <c r="J22" s="534">
        <f t="shared" si="1"/>
        <v>0</v>
      </c>
      <c r="K22" s="534">
        <f t="shared" si="0"/>
        <v>0</v>
      </c>
    </row>
    <row r="23" spans="1:11" ht="26.1" customHeight="1">
      <c r="A23" s="522"/>
      <c r="B23" s="523"/>
      <c r="C23" s="587"/>
      <c r="D23" s="587"/>
      <c r="E23" s="588"/>
      <c r="F23" s="581"/>
      <c r="G23" s="582"/>
      <c r="I23" s="534">
        <f t="shared" si="1"/>
        <v>0</v>
      </c>
      <c r="J23" s="534">
        <f t="shared" si="1"/>
        <v>0</v>
      </c>
      <c r="K23" s="534">
        <f t="shared" si="0"/>
        <v>0</v>
      </c>
    </row>
    <row r="24" spans="1:11" ht="26.1" customHeight="1">
      <c r="A24" s="522"/>
      <c r="B24" s="523"/>
      <c r="C24" s="587"/>
      <c r="D24" s="587"/>
      <c r="E24" s="588"/>
      <c r="F24" s="581"/>
      <c r="G24" s="582"/>
      <c r="I24" s="534">
        <f t="shared" si="1"/>
        <v>0</v>
      </c>
      <c r="J24" s="534">
        <f t="shared" si="1"/>
        <v>0</v>
      </c>
      <c r="K24" s="534">
        <f t="shared" si="0"/>
        <v>0</v>
      </c>
    </row>
    <row r="25" spans="1:11" ht="26.1" customHeight="1">
      <c r="A25" s="522"/>
      <c r="B25" s="523"/>
      <c r="C25" s="587"/>
      <c r="D25" s="587"/>
      <c r="E25" s="588"/>
      <c r="F25" s="581"/>
      <c r="G25" s="582"/>
      <c r="I25" s="534">
        <f t="shared" si="1"/>
        <v>0</v>
      </c>
      <c r="J25" s="534">
        <f t="shared" si="1"/>
        <v>0</v>
      </c>
      <c r="K25" s="534">
        <f t="shared" si="0"/>
        <v>0</v>
      </c>
    </row>
    <row r="26" spans="1:11" ht="26.1" customHeight="1">
      <c r="A26" s="522"/>
      <c r="B26" s="523"/>
      <c r="C26" s="587"/>
      <c r="D26" s="587"/>
      <c r="E26" s="588"/>
      <c r="F26" s="581"/>
      <c r="G26" s="582"/>
      <c r="I26" s="534">
        <f t="shared" si="1"/>
        <v>0</v>
      </c>
      <c r="J26" s="534">
        <f t="shared" si="1"/>
        <v>0</v>
      </c>
      <c r="K26" s="534">
        <f t="shared" si="0"/>
        <v>0</v>
      </c>
    </row>
    <row r="27" spans="1:11" ht="26.1" customHeight="1">
      <c r="A27" s="522"/>
      <c r="B27" s="523"/>
      <c r="C27" s="587"/>
      <c r="D27" s="587"/>
      <c r="E27" s="588"/>
      <c r="F27" s="581"/>
      <c r="G27" s="582"/>
      <c r="I27" s="534">
        <f t="shared" si="1"/>
        <v>0</v>
      </c>
      <c r="J27" s="534">
        <f t="shared" si="1"/>
        <v>0</v>
      </c>
      <c r="K27" s="534">
        <f t="shared" si="0"/>
        <v>0</v>
      </c>
    </row>
    <row r="28" spans="1:11" ht="26.1" customHeight="1">
      <c r="A28" s="522"/>
      <c r="B28" s="523"/>
      <c r="C28" s="587"/>
      <c r="D28" s="587"/>
      <c r="E28" s="588"/>
      <c r="F28" s="581"/>
      <c r="G28" s="582"/>
      <c r="I28" s="534">
        <f t="shared" si="1"/>
        <v>0</v>
      </c>
      <c r="J28" s="534">
        <f t="shared" si="1"/>
        <v>0</v>
      </c>
      <c r="K28" s="534">
        <f t="shared" si="0"/>
        <v>0</v>
      </c>
    </row>
    <row r="29" spans="1:11" ht="26.1" customHeight="1">
      <c r="A29" s="522"/>
      <c r="B29" s="523"/>
      <c r="C29" s="587"/>
      <c r="D29" s="587"/>
      <c r="E29" s="588"/>
      <c r="F29" s="581"/>
      <c r="G29" s="582"/>
      <c r="I29" s="534">
        <f t="shared" si="1"/>
        <v>0</v>
      </c>
      <c r="J29" s="534">
        <f t="shared" si="1"/>
        <v>0</v>
      </c>
      <c r="K29" s="534">
        <f t="shared" si="0"/>
        <v>0</v>
      </c>
    </row>
    <row r="30" spans="1:11" ht="26.1" customHeight="1">
      <c r="A30" s="522"/>
      <c r="B30" s="523"/>
      <c r="C30" s="587"/>
      <c r="D30" s="587"/>
      <c r="E30" s="588"/>
      <c r="F30" s="581"/>
      <c r="G30" s="582"/>
      <c r="I30" s="534">
        <f t="shared" si="1"/>
        <v>0</v>
      </c>
      <c r="J30" s="534">
        <f t="shared" si="1"/>
        <v>0</v>
      </c>
      <c r="K30" s="534">
        <f t="shared" si="0"/>
        <v>0</v>
      </c>
    </row>
    <row r="31" spans="1:11" ht="26.1" customHeight="1">
      <c r="A31" s="522"/>
      <c r="B31" s="523"/>
      <c r="C31" s="587"/>
      <c r="D31" s="587"/>
      <c r="E31" s="588"/>
      <c r="F31" s="581"/>
      <c r="G31" s="582"/>
      <c r="I31" s="534">
        <f t="shared" si="1"/>
        <v>0</v>
      </c>
      <c r="J31" s="534">
        <f t="shared" si="1"/>
        <v>0</v>
      </c>
      <c r="K31" s="534">
        <f t="shared" si="0"/>
        <v>0</v>
      </c>
    </row>
    <row r="32" spans="1:11" ht="26.1" customHeight="1">
      <c r="A32" s="522"/>
      <c r="B32" s="523"/>
      <c r="C32" s="587"/>
      <c r="D32" s="587"/>
      <c r="E32" s="588"/>
      <c r="F32" s="581"/>
      <c r="G32" s="582"/>
      <c r="I32" s="534">
        <f t="shared" si="1"/>
        <v>0</v>
      </c>
      <c r="J32" s="534">
        <f t="shared" si="1"/>
        <v>0</v>
      </c>
      <c r="K32" s="534">
        <f t="shared" si="0"/>
        <v>0</v>
      </c>
    </row>
    <row r="33" spans="1:11" ht="26.1" customHeight="1">
      <c r="A33" s="522"/>
      <c r="B33" s="523"/>
      <c r="C33" s="587"/>
      <c r="D33" s="587"/>
      <c r="E33" s="588"/>
      <c r="F33" s="581"/>
      <c r="G33" s="582"/>
      <c r="I33" s="534">
        <f t="shared" si="1"/>
        <v>0</v>
      </c>
      <c r="J33" s="534">
        <f t="shared" si="1"/>
        <v>0</v>
      </c>
      <c r="K33" s="534">
        <f t="shared" si="0"/>
        <v>0</v>
      </c>
    </row>
    <row r="34" spans="1:11" ht="26.1" customHeight="1">
      <c r="A34" s="522"/>
      <c r="B34" s="523"/>
      <c r="C34" s="587"/>
      <c r="D34" s="587"/>
      <c r="E34" s="588"/>
      <c r="F34" s="581"/>
      <c r="G34" s="582"/>
      <c r="I34" s="534">
        <f t="shared" si="1"/>
        <v>0</v>
      </c>
      <c r="J34" s="534">
        <f t="shared" si="1"/>
        <v>0</v>
      </c>
      <c r="K34" s="534">
        <f t="shared" si="0"/>
        <v>0</v>
      </c>
    </row>
    <row r="35" spans="1:11" ht="26.1" customHeight="1">
      <c r="A35" s="522"/>
      <c r="B35" s="523"/>
      <c r="C35" s="587"/>
      <c r="D35" s="587"/>
      <c r="E35" s="588"/>
      <c r="F35" s="581"/>
      <c r="G35" s="582"/>
      <c r="I35" s="534">
        <f t="shared" si="1"/>
        <v>0</v>
      </c>
      <c r="J35" s="534">
        <f t="shared" si="1"/>
        <v>0</v>
      </c>
      <c r="K35" s="534">
        <f t="shared" si="0"/>
        <v>0</v>
      </c>
    </row>
    <row r="36" spans="1:11" ht="26.1" customHeight="1">
      <c r="A36" s="522"/>
      <c r="B36" s="523"/>
      <c r="C36" s="587"/>
      <c r="D36" s="587"/>
      <c r="E36" s="588"/>
      <c r="F36" s="581"/>
      <c r="G36" s="582"/>
      <c r="I36" s="534">
        <f t="shared" si="1"/>
        <v>0</v>
      </c>
      <c r="J36" s="534">
        <f t="shared" si="1"/>
        <v>0</v>
      </c>
      <c r="K36" s="534">
        <f t="shared" si="0"/>
        <v>0</v>
      </c>
    </row>
    <row r="37" spans="1:11" ht="26.1" customHeight="1">
      <c r="A37" s="522"/>
      <c r="B37" s="523"/>
      <c r="C37" s="587"/>
      <c r="D37" s="587"/>
      <c r="E37" s="588"/>
      <c r="F37" s="581"/>
      <c r="G37" s="582"/>
      <c r="I37" s="534">
        <f t="shared" si="1"/>
        <v>0</v>
      </c>
      <c r="J37" s="534">
        <f t="shared" si="1"/>
        <v>0</v>
      </c>
      <c r="K37" s="534">
        <f t="shared" si="0"/>
        <v>0</v>
      </c>
    </row>
    <row r="38" spans="1:11" ht="26.1" customHeight="1">
      <c r="A38" s="522"/>
      <c r="B38" s="523"/>
      <c r="C38" s="587"/>
      <c r="D38" s="587"/>
      <c r="E38" s="588"/>
      <c r="F38" s="581"/>
      <c r="G38" s="582"/>
      <c r="I38" s="534">
        <f t="shared" si="1"/>
        <v>0</v>
      </c>
      <c r="J38" s="534">
        <f t="shared" si="1"/>
        <v>0</v>
      </c>
      <c r="K38" s="534">
        <f t="shared" si="0"/>
        <v>0</v>
      </c>
    </row>
    <row r="39" spans="1:11" ht="26.1" customHeight="1">
      <c r="A39" s="522"/>
      <c r="B39" s="523"/>
      <c r="C39" s="587"/>
      <c r="D39" s="587"/>
      <c r="E39" s="588"/>
      <c r="F39" s="581"/>
      <c r="G39" s="582"/>
      <c r="I39" s="534">
        <f t="shared" si="1"/>
        <v>0</v>
      </c>
      <c r="J39" s="534">
        <f t="shared" si="1"/>
        <v>0</v>
      </c>
      <c r="K39" s="534">
        <f t="shared" si="0"/>
        <v>0</v>
      </c>
    </row>
    <row r="40" spans="1:11" ht="26.1" customHeight="1">
      <c r="A40" s="589"/>
      <c r="B40" s="590"/>
      <c r="C40" s="591"/>
      <c r="D40" s="591"/>
      <c r="E40" s="592"/>
      <c r="F40" s="581"/>
      <c r="G40" s="582"/>
      <c r="I40" s="534">
        <f t="shared" si="1"/>
        <v>0</v>
      </c>
      <c r="J40" s="534">
        <f t="shared" si="1"/>
        <v>0</v>
      </c>
      <c r="K40" s="534">
        <f t="shared" si="0"/>
        <v>0</v>
      </c>
    </row>
    <row r="41" spans="1:11" ht="26.1" customHeight="1">
      <c r="A41" s="589"/>
      <c r="B41" s="590"/>
      <c r="C41" s="591"/>
      <c r="D41" s="591"/>
      <c r="E41" s="592"/>
      <c r="F41" s="581"/>
      <c r="G41" s="582"/>
      <c r="I41" s="534">
        <f t="shared" si="1"/>
        <v>0</v>
      </c>
      <c r="J41" s="534">
        <f t="shared" si="1"/>
        <v>0</v>
      </c>
      <c r="K41" s="534">
        <f t="shared" si="0"/>
        <v>0</v>
      </c>
    </row>
    <row r="42" spans="1:11" ht="26.1" customHeight="1">
      <c r="A42" s="589"/>
      <c r="B42" s="590"/>
      <c r="C42" s="591"/>
      <c r="D42" s="591"/>
      <c r="E42" s="592"/>
      <c r="F42" s="581"/>
      <c r="G42" s="582"/>
      <c r="I42" s="534">
        <f t="shared" si="1"/>
        <v>0</v>
      </c>
      <c r="J42" s="534">
        <f t="shared" si="1"/>
        <v>0</v>
      </c>
      <c r="K42" s="534">
        <f t="shared" si="0"/>
        <v>0</v>
      </c>
    </row>
    <row r="43" spans="1:11" ht="26.1" customHeight="1">
      <c r="A43" s="589"/>
      <c r="B43" s="590"/>
      <c r="C43" s="591"/>
      <c r="D43" s="591"/>
      <c r="E43" s="592"/>
      <c r="F43" s="581"/>
      <c r="G43" s="582"/>
      <c r="I43" s="534">
        <f t="shared" si="1"/>
        <v>0</v>
      </c>
      <c r="J43" s="534">
        <f t="shared" si="1"/>
        <v>0</v>
      </c>
      <c r="K43" s="534">
        <f t="shared" si="0"/>
        <v>0</v>
      </c>
    </row>
    <row r="44" spans="1:11" ht="26.1" customHeight="1">
      <c r="A44" s="589"/>
      <c r="B44" s="590"/>
      <c r="C44" s="591"/>
      <c r="D44" s="591"/>
      <c r="E44" s="592"/>
      <c r="F44" s="581"/>
      <c r="G44" s="582"/>
      <c r="I44" s="534">
        <f t="shared" si="1"/>
        <v>0</v>
      </c>
      <c r="J44" s="534">
        <f t="shared" si="1"/>
        <v>0</v>
      </c>
      <c r="K44" s="534">
        <f t="shared" si="0"/>
        <v>0</v>
      </c>
    </row>
    <row r="45" spans="1:11" ht="26.1" customHeight="1">
      <c r="A45" s="589"/>
      <c r="B45" s="590"/>
      <c r="C45" s="591"/>
      <c r="D45" s="591"/>
      <c r="E45" s="592"/>
      <c r="F45" s="581"/>
      <c r="G45" s="582"/>
      <c r="I45" s="534">
        <f t="shared" si="1"/>
        <v>0</v>
      </c>
      <c r="J45" s="534">
        <f t="shared" si="1"/>
        <v>0</v>
      </c>
      <c r="K45" s="534">
        <f t="shared" si="0"/>
        <v>0</v>
      </c>
    </row>
    <row r="46" spans="1:11" ht="26.1" customHeight="1">
      <c r="A46" s="589"/>
      <c r="B46" s="590"/>
      <c r="C46" s="591"/>
      <c r="D46" s="591"/>
      <c r="E46" s="592"/>
      <c r="F46" s="581"/>
      <c r="G46" s="582"/>
      <c r="I46" s="534">
        <f t="shared" si="1"/>
        <v>0</v>
      </c>
      <c r="J46" s="534">
        <f t="shared" si="1"/>
        <v>0</v>
      </c>
      <c r="K46" s="534">
        <f t="shared" si="0"/>
        <v>0</v>
      </c>
    </row>
    <row r="47" spans="1:11" ht="26.1" customHeight="1">
      <c r="A47" s="589"/>
      <c r="B47" s="590"/>
      <c r="C47" s="591"/>
      <c r="D47" s="591"/>
      <c r="E47" s="592"/>
      <c r="F47" s="581"/>
      <c r="G47" s="582"/>
      <c r="I47" s="534">
        <f t="shared" si="1"/>
        <v>0</v>
      </c>
      <c r="J47" s="534">
        <f t="shared" si="1"/>
        <v>0</v>
      </c>
      <c r="K47" s="534">
        <f t="shared" si="0"/>
        <v>0</v>
      </c>
    </row>
    <row r="48" spans="1:11" ht="26.1" customHeight="1">
      <c r="A48" s="589"/>
      <c r="B48" s="590"/>
      <c r="C48" s="591"/>
      <c r="D48" s="591"/>
      <c r="E48" s="592"/>
      <c r="F48" s="581"/>
      <c r="G48" s="582"/>
      <c r="I48" s="534">
        <f t="shared" si="1"/>
        <v>0</v>
      </c>
      <c r="J48" s="534">
        <f t="shared" si="1"/>
        <v>0</v>
      </c>
      <c r="K48" s="534">
        <f t="shared" si="0"/>
        <v>0</v>
      </c>
    </row>
    <row r="49" spans="1:11" ht="26.1" customHeight="1">
      <c r="A49" s="589"/>
      <c r="B49" s="590"/>
      <c r="C49" s="591"/>
      <c r="D49" s="591"/>
      <c r="E49" s="592"/>
      <c r="F49" s="581"/>
      <c r="G49" s="582"/>
      <c r="I49" s="534">
        <f t="shared" si="1"/>
        <v>0</v>
      </c>
      <c r="J49" s="534">
        <f t="shared" si="1"/>
        <v>0</v>
      </c>
      <c r="K49" s="534">
        <f t="shared" si="0"/>
        <v>0</v>
      </c>
    </row>
    <row r="50" spans="1:11" ht="26.1" customHeight="1">
      <c r="A50" s="589"/>
      <c r="B50" s="590"/>
      <c r="C50" s="591"/>
      <c r="D50" s="591"/>
      <c r="E50" s="592"/>
      <c r="F50" s="581"/>
      <c r="G50" s="582"/>
      <c r="I50" s="534">
        <f t="shared" si="1"/>
        <v>0</v>
      </c>
      <c r="J50" s="534">
        <f t="shared" si="1"/>
        <v>0</v>
      </c>
      <c r="K50" s="534">
        <f t="shared" si="0"/>
        <v>0</v>
      </c>
    </row>
    <row r="51" spans="1:11" ht="26.1" customHeight="1">
      <c r="A51" s="589"/>
      <c r="B51" s="590"/>
      <c r="C51" s="591"/>
      <c r="D51" s="591"/>
      <c r="E51" s="592"/>
      <c r="F51" s="581"/>
      <c r="G51" s="582"/>
      <c r="I51" s="534">
        <f t="shared" si="1"/>
        <v>0</v>
      </c>
      <c r="J51" s="534">
        <f t="shared" si="1"/>
        <v>0</v>
      </c>
      <c r="K51" s="534">
        <f t="shared" si="0"/>
        <v>0</v>
      </c>
    </row>
    <row r="52" spans="1:11" ht="26.1" customHeight="1">
      <c r="A52" s="589"/>
      <c r="B52" s="590"/>
      <c r="C52" s="591"/>
      <c r="D52" s="591"/>
      <c r="E52" s="592"/>
      <c r="F52" s="581"/>
      <c r="G52" s="582"/>
      <c r="I52" s="534">
        <f t="shared" si="1"/>
        <v>0</v>
      </c>
      <c r="J52" s="534">
        <f t="shared" si="1"/>
        <v>0</v>
      </c>
      <c r="K52" s="534">
        <f t="shared" si="0"/>
        <v>0</v>
      </c>
    </row>
    <row r="53" spans="1:11" ht="26.1" customHeight="1">
      <c r="A53" s="589"/>
      <c r="B53" s="590"/>
      <c r="C53" s="591"/>
      <c r="D53" s="591"/>
      <c r="E53" s="592"/>
      <c r="F53" s="581"/>
      <c r="G53" s="582"/>
      <c r="I53" s="534">
        <f t="shared" si="1"/>
        <v>0</v>
      </c>
      <c r="J53" s="534">
        <f t="shared" si="1"/>
        <v>0</v>
      </c>
      <c r="K53" s="534">
        <f t="shared" si="0"/>
        <v>0</v>
      </c>
    </row>
    <row r="54" spans="1:11" ht="26.1" customHeight="1">
      <c r="A54" s="589"/>
      <c r="B54" s="590"/>
      <c r="C54" s="591"/>
      <c r="D54" s="591"/>
      <c r="E54" s="592"/>
      <c r="F54" s="581"/>
      <c r="G54" s="582"/>
      <c r="I54" s="534">
        <f t="shared" si="1"/>
        <v>0</v>
      </c>
      <c r="J54" s="534">
        <f t="shared" si="1"/>
        <v>0</v>
      </c>
      <c r="K54" s="534">
        <f t="shared" si="0"/>
        <v>0</v>
      </c>
    </row>
    <row r="55" spans="1:11" ht="26.1" customHeight="1">
      <c r="A55" s="522"/>
      <c r="B55" s="523"/>
      <c r="C55" s="587"/>
      <c r="D55" s="587"/>
      <c r="E55" s="588"/>
      <c r="F55" s="581"/>
      <c r="G55" s="582"/>
      <c r="I55" s="534">
        <f t="shared" si="1"/>
        <v>0</v>
      </c>
      <c r="J55" s="534">
        <f t="shared" si="1"/>
        <v>0</v>
      </c>
      <c r="K55" s="534">
        <f t="shared" si="0"/>
        <v>0</v>
      </c>
    </row>
    <row r="56" spans="1:11" ht="26.1" customHeight="1">
      <c r="A56" s="522"/>
      <c r="B56" s="523"/>
      <c r="C56" s="587"/>
      <c r="D56" s="587"/>
      <c r="E56" s="588"/>
      <c r="F56" s="581"/>
      <c r="G56" s="582"/>
      <c r="I56" s="534">
        <f t="shared" si="1"/>
        <v>0</v>
      </c>
      <c r="J56" s="534">
        <f t="shared" si="1"/>
        <v>0</v>
      </c>
      <c r="K56" s="534">
        <f t="shared" si="0"/>
        <v>0</v>
      </c>
    </row>
    <row r="57" spans="1:11" ht="26.1" customHeight="1">
      <c r="A57" s="589"/>
      <c r="B57" s="590"/>
      <c r="C57" s="591"/>
      <c r="D57" s="591"/>
      <c r="E57" s="592"/>
      <c r="F57" s="581"/>
      <c r="G57" s="582"/>
      <c r="I57" s="534">
        <f t="shared" si="1"/>
        <v>0</v>
      </c>
      <c r="J57" s="534">
        <f t="shared" si="1"/>
        <v>0</v>
      </c>
      <c r="K57" s="534">
        <f t="shared" si="0"/>
        <v>0</v>
      </c>
    </row>
    <row r="58" spans="1:11" ht="26.1" customHeight="1">
      <c r="A58" s="589"/>
      <c r="B58" s="590"/>
      <c r="C58" s="591"/>
      <c r="D58" s="591"/>
      <c r="E58" s="592"/>
      <c r="F58" s="581"/>
      <c r="G58" s="582"/>
      <c r="I58" s="534">
        <f t="shared" si="1"/>
        <v>0</v>
      </c>
      <c r="J58" s="534">
        <f t="shared" si="1"/>
        <v>0</v>
      </c>
      <c r="K58" s="534">
        <f t="shared" si="0"/>
        <v>0</v>
      </c>
    </row>
    <row r="59" spans="1:11" ht="26.1" customHeight="1">
      <c r="A59" s="589"/>
      <c r="B59" s="590"/>
      <c r="C59" s="591"/>
      <c r="D59" s="591"/>
      <c r="E59" s="592"/>
      <c r="F59" s="581"/>
      <c r="G59" s="582"/>
      <c r="I59" s="534">
        <f t="shared" si="1"/>
        <v>0</v>
      </c>
      <c r="J59" s="534">
        <f t="shared" si="1"/>
        <v>0</v>
      </c>
      <c r="K59" s="534">
        <f t="shared" si="0"/>
        <v>0</v>
      </c>
    </row>
    <row r="60" spans="1:11" ht="26.1" customHeight="1" thickBot="1">
      <c r="A60" s="524"/>
      <c r="B60" s="525"/>
      <c r="C60" s="593"/>
      <c r="D60" s="593"/>
      <c r="E60" s="594"/>
      <c r="F60" s="583"/>
      <c r="G60" s="584"/>
      <c r="I60" s="534">
        <f t="shared" si="1"/>
        <v>0</v>
      </c>
      <c r="J60" s="534">
        <f t="shared" si="1"/>
        <v>0</v>
      </c>
      <c r="K60" s="534">
        <f t="shared" si="0"/>
        <v>0</v>
      </c>
    </row>
    <row r="61" spans="1:11">
      <c r="J61" s="534">
        <f>IF(B61&lt;&gt;"",1,0)</f>
        <v>0</v>
      </c>
    </row>
  </sheetData>
  <sheetProtection algorithmName="SHA-512" hashValue="e46JNnRqtH7/EytAjP05kYrm271j0dwq6S5PRKodv7gL9vp/edVlFHfumWsHMnSchZUI1pZz30ct0K5CY5EjTA==" saltValue="tlqKcsP/FM0DA/LQ7DiWhA==" spinCount="100000" sheet="1" objects="1" selectLockedCells="1"/>
  <mergeCells count="7">
    <mergeCell ref="F5:G5"/>
    <mergeCell ref="A7:E7"/>
    <mergeCell ref="A9:A10"/>
    <mergeCell ref="B9:B10"/>
    <mergeCell ref="C9:D9"/>
    <mergeCell ref="E9:E10"/>
    <mergeCell ref="F9:G10"/>
  </mergeCells>
  <phoneticPr fontId="137" type="noConversion"/>
  <conditionalFormatting sqref="A11:E60">
    <cfRule type="expression" dxfId="136" priority="6" stopIfTrue="1">
      <formula>LEN(TRIM(A11))=0</formula>
    </cfRule>
  </conditionalFormatting>
  <conditionalFormatting sqref="B11:B60">
    <cfRule type="duplicateValues" dxfId="135" priority="1"/>
  </conditionalFormatting>
  <conditionalFormatting sqref="C11:C60">
    <cfRule type="expression" dxfId="134" priority="5">
      <formula>D11&lt;&gt;0</formula>
    </cfRule>
  </conditionalFormatting>
  <conditionalFormatting sqref="D11:D60">
    <cfRule type="expression" dxfId="133" priority="4">
      <formula>C11&lt;&gt;0</formula>
    </cfRule>
  </conditionalFormatting>
  <conditionalFormatting sqref="D11:E11 E15 E19 E23 E27 E31 E35 E39:E59">
    <cfRule type="expression" dxfId="132" priority="7" stopIfTrue="1">
      <formula>LEN(TRIM(D11))=0</formula>
    </cfRule>
  </conditionalFormatting>
  <dataValidations count="84">
    <dataValidation type="list" showInputMessage="1" showErrorMessage="1" errorTitle="Hinweis" error="Auswahl treffen über Dropdown-Liste." sqref="G59" xr:uid="{9A7706A8-B42C-415B-BF19-63FD14C1EB10}">
      <formula1>IF($F$59="X",$M$11,$M$11:$M$12)</formula1>
    </dataValidation>
    <dataValidation type="list" showInputMessage="1" showErrorMessage="1" errorTitle="Hinweis" error="Auswahl treffen über Dropdown-Liste." sqref="G58" xr:uid="{97912F57-8FFE-4A52-A3DE-93AE966CF420}">
      <formula1>IF($F$58="X",$M$11,$M$11:$M$12)</formula1>
    </dataValidation>
    <dataValidation type="list" showInputMessage="1" showErrorMessage="1" errorTitle="Hinweis" error="Auswahl treffen über Dropdown-Liste." sqref="G57" xr:uid="{9E9BC656-3236-4DE9-92DB-305E1859BDF1}">
      <formula1>IF($F$57="X",$M$11,$M$11:$M$12)</formula1>
    </dataValidation>
    <dataValidation type="list" showInputMessage="1" showErrorMessage="1" errorTitle="Hinweis" error="Auswahl treffen über Dropdown-Liste." sqref="G56" xr:uid="{444B430F-71DE-4800-A894-28FBEBA2F04B}">
      <formula1>IF($F$56="X",$M$11,$M$11:$M$12)</formula1>
    </dataValidation>
    <dataValidation type="list" showInputMessage="1" showErrorMessage="1" errorTitle="Hinweis" error="Auswahl treffen über Dropdown-Liste." sqref="G55" xr:uid="{E71D8B25-0441-44FA-BF34-1EED64CB2844}">
      <formula1>IF($F$55="X",$M$11,$M$11:$M$12)</formula1>
    </dataValidation>
    <dataValidation type="list" showInputMessage="1" showErrorMessage="1" errorTitle="Hinweis" error="Auswahl treffen über Dropdown-Liste." sqref="G54" xr:uid="{FB262538-BD4A-4A0D-871A-C99F45AF0118}">
      <formula1>IF($F$54="X",$M$11,$M$11:$M$12)</formula1>
    </dataValidation>
    <dataValidation type="list" showInputMessage="1" showErrorMessage="1" errorTitle="Hinweis" error="Auswahl treffen über Dropdown-Liste." sqref="G53" xr:uid="{0E74A6F9-458E-4518-9026-8F892E9829B4}">
      <formula1>IF($F$53="X",$M$11,$M$11:$M$12)</formula1>
    </dataValidation>
    <dataValidation type="list" showInputMessage="1" showErrorMessage="1" errorTitle="Hinweis" error="Auswahl treffen über Dropdown-Liste." sqref="G52" xr:uid="{CBF43F35-D9FA-454A-B2FD-5888AC35569F}">
      <formula1>IF($F$52="X",$M$11,$M$11:$M$12)</formula1>
    </dataValidation>
    <dataValidation type="list" showInputMessage="1" showErrorMessage="1" errorTitle="Hinweis" error="Auswahl treffen über Dropdown-Liste." sqref="G51" xr:uid="{8477F375-703C-4167-9506-9F1E3E8A4598}">
      <formula1>IF($F$51="X",$M$11,$M$11:$M$12)</formula1>
    </dataValidation>
    <dataValidation type="list" showInputMessage="1" showErrorMessage="1" errorTitle="Hinweis" error="Auswahl treffen über Dropdown-Liste." sqref="G50" xr:uid="{7BED473B-D678-4E68-A44C-57E8A461A62B}">
      <formula1>IF($F$50="X",$M$11,$M$11:$M$12)</formula1>
    </dataValidation>
    <dataValidation type="list" showInputMessage="1" showErrorMessage="1" errorTitle="Hinweis" error="Auswahl treffen über Dropdown-Liste." sqref="G49" xr:uid="{5FC59FB5-9FDD-409F-BF55-93D85C3B2CF1}">
      <formula1>IF($F$49="X",$M$11,$M$11:$M$12)</formula1>
    </dataValidation>
    <dataValidation type="list" showInputMessage="1" showErrorMessage="1" errorTitle="Hinweis" error="Auswahl treffen über Dropdown-Liste." sqref="G48" xr:uid="{BB61A739-E34E-422C-9AD3-22FBF8F5AF95}">
      <formula1>IF($F$48="X",$M$11,$M$11:$M$12)</formula1>
    </dataValidation>
    <dataValidation type="list" showInputMessage="1" showErrorMessage="1" errorTitle="Hinweis" error="Auswahl treffen über Dropdown-Liste." sqref="G47" xr:uid="{8CC32DDC-D5EE-4C7F-8E0A-C022ADBF4AC7}">
      <formula1>IF($F$47="X",$M$11,$M$11:$M$12)</formula1>
    </dataValidation>
    <dataValidation type="list" showInputMessage="1" showErrorMessage="1" errorTitle="Hinweis" error="Auswahl treffen über Dropdown-Liste." sqref="G46" xr:uid="{8F1BAB22-1949-47DF-A3D7-188C8BB574CC}">
      <formula1>IF($F$46="X",$M$11,$M$11:$M$12)</formula1>
    </dataValidation>
    <dataValidation type="list" showInputMessage="1" showErrorMessage="1" errorTitle="Hinweis" error="Auswahl treffen über Dropdown-Liste." sqref="G45" xr:uid="{30738BEA-988F-475C-8AA0-69F8EB7E766B}">
      <formula1>IF($F$45="X",$M$11,$M$11:$M$12)</formula1>
    </dataValidation>
    <dataValidation type="list" showInputMessage="1" showErrorMessage="1" errorTitle="Hinweis" error="Auswahl treffen über Dropdown-Liste." sqref="G44" xr:uid="{5D5EEC2E-F2A2-4461-A6CD-017C4AB1B301}">
      <formula1>IF($F$44="X",$M$11,$M$11:$M$12)</formula1>
    </dataValidation>
    <dataValidation type="list" showInputMessage="1" showErrorMessage="1" errorTitle="Hinweis" error="Auswahl treffen über Dropdown-Liste." sqref="G43" xr:uid="{25384DE6-8038-4B7E-810D-CCB21244429C}">
      <formula1>IF($F$43="X",$M$11,$M$11:$M$12)</formula1>
    </dataValidation>
    <dataValidation type="list" showInputMessage="1" showErrorMessage="1" errorTitle="Hinweis" error="Auswahl treffen über Dropdown-Liste." sqref="G42" xr:uid="{EE0BB4B7-9245-4F56-9A8D-99AE1D69B171}">
      <formula1>IF($F$42="X",$M$11,$M$11:$M$12)</formula1>
    </dataValidation>
    <dataValidation type="list" showInputMessage="1" showErrorMessage="1" errorTitle="Hinweis" error="Auswahl treffen über Dropdown-Liste." sqref="G41" xr:uid="{3473F719-3E12-4220-ABF3-0926F33A0CAE}">
      <formula1>IF($F$41="X",$M$11,$M$11:$M$12)</formula1>
    </dataValidation>
    <dataValidation type="list" showInputMessage="1" showErrorMessage="1" errorTitle="Hinweis" error="Auswahl treffen über Dropdown-Liste." sqref="G40" xr:uid="{32A4EF7A-17DC-4006-8291-C74DA012FD1C}">
      <formula1>IF($F$40="X",$M$11,$M$11:$M$12)</formula1>
    </dataValidation>
    <dataValidation type="list" showInputMessage="1" showErrorMessage="1" errorTitle="Hinweis" error="Auswahl treffen über Dropdown-Liste." sqref="G39" xr:uid="{1F977F3D-57E5-4016-8175-ACBAF1576770}">
      <formula1>IF($F$39="X",$M$11,$M$11:$M$12)</formula1>
    </dataValidation>
    <dataValidation type="list" showInputMessage="1" showErrorMessage="1" errorTitle="Hinweis" error="Auswahl treffen über Dropdown-Liste." sqref="G38" xr:uid="{1AD0C091-1158-4FC2-A0A3-9112376A40EF}">
      <formula1>IF($F$38="X",$M$11,$M$11:$M$12)</formula1>
    </dataValidation>
    <dataValidation type="list" showInputMessage="1" showErrorMessage="1" errorTitle="Hinweis" error="Auswahl treffen über Dropdown-Liste." sqref="G37" xr:uid="{3DDE441E-8F9D-4D43-91C7-3A0AD1F9FBA3}">
      <formula1>IF($F$37="X",$M$11,$M$11:$M$12)</formula1>
    </dataValidation>
    <dataValidation type="list" showInputMessage="1" showErrorMessage="1" errorTitle="Hinweis" error="Auswahl treffen über Dropdown-Liste." sqref="G36" xr:uid="{5150E445-7235-42A8-A041-A7968FFA805B}">
      <formula1>IF($F$36="X",$M$11,$M$11:$M$12)</formula1>
    </dataValidation>
    <dataValidation type="list" showInputMessage="1" showErrorMessage="1" errorTitle="Hinweis" error="Auswahl treffen über Dropdown-Liste." sqref="G35" xr:uid="{6192A95D-CD73-4660-9626-67BF9BDD0326}">
      <formula1>IF($F$35="X",$M$11,$M$11:$M$12)</formula1>
    </dataValidation>
    <dataValidation type="list" showInputMessage="1" showErrorMessage="1" errorTitle="Hinweis" error="Auswahl treffen über Dropdown-Liste." sqref="G34" xr:uid="{304B2A11-AD90-4120-A1C7-F53F4DF48E5B}">
      <formula1>IF($F$34="X",$M$11,$M$11:$M$12)</formula1>
    </dataValidation>
    <dataValidation type="list" showInputMessage="1" showErrorMessage="1" errorTitle="Hinweis" error="Auswahl treffen über Dropdown-Liste." sqref="G33" xr:uid="{74DAC871-4A71-476B-964A-D1E41601D5E3}">
      <formula1>IF($F$33="X",$M$11,$M$11:$M$12)</formula1>
    </dataValidation>
    <dataValidation type="list" showInputMessage="1" showErrorMessage="1" errorTitle="Hinweis" error="Auswahl treffen über Dropdown-Liste." sqref="G32" xr:uid="{79466FF8-5E99-4B7D-A2FA-1A16763F1BDE}">
      <formula1>IF($F$32="X",$M$11,$M$11:$M$12)</formula1>
    </dataValidation>
    <dataValidation type="list" showInputMessage="1" showErrorMessage="1" errorTitle="Hinweis" error="Auswahl treffen über Dropdown-Liste." sqref="G31" xr:uid="{06515858-AE89-4948-8852-C7E60445F2F7}">
      <formula1>IF($F$31="X",$M$11,$M$11:$M$12)</formula1>
    </dataValidation>
    <dataValidation type="list" showInputMessage="1" showErrorMessage="1" errorTitle="Hinweis" error="Auswahl treffen über Dropdown-Liste." sqref="G30" xr:uid="{54EA8555-EDD4-4972-9B4C-37DB158CB70B}">
      <formula1>IF($F$30="X",$M$11,$M$11:$M$12)</formula1>
    </dataValidation>
    <dataValidation type="list" showInputMessage="1" showErrorMessage="1" errorTitle="Hinweis" error="Auswahl treffen über Dropdown-Liste." sqref="G29" xr:uid="{276463D0-BA7E-4492-8D0E-B6408C37746C}">
      <formula1>IF($F$29="X",$M$11,$M$11:$M$12)</formula1>
    </dataValidation>
    <dataValidation type="list" showInputMessage="1" showErrorMessage="1" errorTitle="Hinweis" error="Auswahl treffen über Dropdown-Liste." sqref="G28" xr:uid="{B4919A1E-7F38-4163-B84F-61076D089879}">
      <formula1>IF($F$28="X",$M$11,$M$11:$M$12)</formula1>
    </dataValidation>
    <dataValidation type="list" showInputMessage="1" showErrorMessage="1" errorTitle="Hinweis" error="Auswahl treffen über Dropdown-Liste." sqref="G26" xr:uid="{4FD79FAF-E4FC-404B-998D-EB1CF1B77B27}">
      <formula1>IF($F$26="X",$M$11,$M$11:$M$12)</formula1>
    </dataValidation>
    <dataValidation type="list" showInputMessage="1" showErrorMessage="1" errorTitle="Hinweis" error="Auswahl treffen über Dropdown-Liste." sqref="G25" xr:uid="{AFB7C7F0-ABDE-431B-8EA2-3C370CC43E5C}">
      <formula1>IF($F$25="X",$M$11,$M$11:$M$12)</formula1>
    </dataValidation>
    <dataValidation type="list" showInputMessage="1" showErrorMessage="1" errorTitle="Hinweis" error="Auswahl treffen über Dropdown-Liste." sqref="G24" xr:uid="{C631C756-BF88-4C45-967F-E21597F60A10}">
      <formula1>IF($F$24="X",$M$11,$M$11:$M$12)</formula1>
    </dataValidation>
    <dataValidation type="list" showInputMessage="1" showErrorMessage="1" errorTitle="Hinweis" error="Auswahl treffen über Dropdown-Liste." sqref="G23" xr:uid="{5AF7D9A1-ACB5-4C24-9FCC-AC8E5B1C0640}">
      <formula1>IF($F$23="X",$M$11,$M$11:$M$12)</formula1>
    </dataValidation>
    <dataValidation type="list" showInputMessage="1" showErrorMessage="1" errorTitle="Hinweis" error="Auswahl treffen über Dropdown-Liste." sqref="G22" xr:uid="{B07E9771-8CF9-44DF-A4DF-21F5E20BD1DC}">
      <formula1>IF($F$22="X",$M$11,$M$11:$M$12)</formula1>
    </dataValidation>
    <dataValidation type="list" showInputMessage="1" showErrorMessage="1" errorTitle="Hinweis" error="Auswahl treffen über Dropdown-Liste." sqref="G21" xr:uid="{4F145628-7404-495B-9601-9554069C503C}">
      <formula1>IF($F$21="X",$M$11,$M$11:$M$12)</formula1>
    </dataValidation>
    <dataValidation type="list" showInputMessage="1" showErrorMessage="1" errorTitle="Hinweis" error="Auswahl treffen über Dropdown-Liste." sqref="G20" xr:uid="{B55B07CE-A924-4168-A1DD-87F13FE0625E}">
      <formula1>IF($F$20="X",$M$11,$M$11:$M$12)</formula1>
    </dataValidation>
    <dataValidation type="list" showInputMessage="1" showErrorMessage="1" errorTitle="Hinweis" error="Auswahl treffen über Dropdown-Liste." sqref="G19" xr:uid="{FA01D260-6F6A-486C-8CF4-50C9148005EA}">
      <formula1>IF($F$19="X",$M$11,$M$11:$M$12)</formula1>
    </dataValidation>
    <dataValidation type="list" showInputMessage="1" showErrorMessage="1" errorTitle="Hinweis" error="Auswahl treffen über Dropdown-Liste." sqref="G18" xr:uid="{077513F2-F807-470A-BBA2-4DA758856F7D}">
      <formula1>IF($F$18="X",$M$11,$M$11:$M$12)</formula1>
    </dataValidation>
    <dataValidation type="list" showInputMessage="1" showErrorMessage="1" errorTitle="Hinweis" error="Auswahl treffen über Dropdown-Liste." sqref="G17" xr:uid="{3C825596-E10D-43C2-9CA8-3FCC0A30CA66}">
      <formula1>IF($F$17="X",$M$11,$M$11:$M$12)</formula1>
    </dataValidation>
    <dataValidation type="list" showInputMessage="1" showErrorMessage="1" errorTitle="Hinweis" error="Auswahl treffen über Dropdown-Liste._x000a_" sqref="G16" xr:uid="{B38E31D0-37D8-4463-9C51-720ADC72DCE1}">
      <formula1>IF($F$16="X",$M$11,$M$11:$M$12)</formula1>
    </dataValidation>
    <dataValidation type="list" showInputMessage="1" showErrorMessage="1" errorTitle="Hinweis" error="Auswahl treffen über Dropdown-Liste." sqref="G15" xr:uid="{F90098F2-A2F7-43C2-9068-7649DD910DCA}">
      <formula1>IF($F$15="X",$M$11,$M$11:$M$12)</formula1>
    </dataValidation>
    <dataValidation type="list" showInputMessage="1" showErrorMessage="1" errorTitle="Hinweis" error="Auswahl treffen über Dropdown-Liste." sqref="G14" xr:uid="{4A79BE46-8237-4935-AB2C-421E5E5135DB}">
      <formula1>IF($F$14="X",$M$11,$M$11:$M$12)</formula1>
    </dataValidation>
    <dataValidation type="list" showInputMessage="1" showErrorMessage="1" errorTitle="Hinweis" error="Auswahl treffen über Dropdown-Liste." sqref="G11" xr:uid="{7CFD9C1E-5EAB-4A12-A99A-834D5FFDB509}">
      <formula1>IF($F$11="X",$M$11,$M$11:$M$12)</formula1>
    </dataValidation>
    <dataValidation type="list" showInputMessage="1" showErrorMessage="1" errorTitle="Hinweis" error="Auswahl treffen über Dropdown-Liste." sqref="F11 F43:F60" xr:uid="{0481F4E8-4B6F-43D9-A4B5-CDBC9D53E180}">
      <formula1>IF($G$11="X",$M$11,$M$11:$M$12)</formula1>
    </dataValidation>
    <dataValidation type="list" showInputMessage="1" showErrorMessage="1" errorTitle="Hinweis" error="Auswahl treffen über Dropdown-Liste." sqref="G13" xr:uid="{F1D28FF7-D50F-4458-AC45-7C824FFECB0D}">
      <formula1>IF($F$13="X",$M$11,$M$11:$M$12)</formula1>
    </dataValidation>
    <dataValidation type="list" showInputMessage="1" showErrorMessage="1" errorTitle="Hinweis" error="Auswahl treffen über Dropdown-Liste." sqref="G27" xr:uid="{FB30B0C1-7D37-4053-8BC6-FCD1C7020925}">
      <formula1>IF($F$27="X",$M$11,$M$11:$M$12)</formula1>
    </dataValidation>
    <dataValidation type="list" showInputMessage="1" showErrorMessage="1" errorTitle="Hinweis" error="Auswahl treffen über Dropdown-Liste." sqref="F42" xr:uid="{C47CDCA0-E099-4B36-8F8C-2216991DBD4D}">
      <formula1>IF($G$42="X",$M$11,$M$11:$M$12)</formula1>
    </dataValidation>
    <dataValidation type="list" showInputMessage="1" showErrorMessage="1" errorTitle="Hinweis" error="Auswahl treffen über Dropdown-Liste." sqref="F41" xr:uid="{6A95212B-B5FB-4A11-A4A4-29F9FC8B4214}">
      <formula1>IF($G$41="X",$M$11,$M$11:$M$12)</formula1>
    </dataValidation>
    <dataValidation type="list" showInputMessage="1" showErrorMessage="1" errorTitle="Hinweis" error="Auswahl treffen über Dropdown-Liste." sqref="F40" xr:uid="{02439DA9-1FCE-4043-875F-7BED4052DFAF}">
      <formula1>IF($G$40="X",$M$11,$M$11:$M$12)</formula1>
    </dataValidation>
    <dataValidation type="list" showInputMessage="1" showErrorMessage="1" errorTitle="Hinweis" error="Auswahl treffen über Dropdown-Liste." sqref="F39" xr:uid="{155C812F-D63D-4B0F-A749-1897A0CA8960}">
      <formula1>IF($G$39="X",$M$11,$M$11:$M$12)</formula1>
    </dataValidation>
    <dataValidation type="list" showInputMessage="1" showErrorMessage="1" errorTitle="Hinweis" error="Auswahl treffen über Dropdown-Liste." sqref="F38" xr:uid="{779CE769-AF55-4B1A-83EC-50B4BC503F8B}">
      <formula1>IF($G$38="X",$M$11,$M$11:$M$12)</formula1>
    </dataValidation>
    <dataValidation type="list" showInputMessage="1" showErrorMessage="1" errorTitle="Hinweis" error="Auswahl treffen über Dropdown-Liste." sqref="F37" xr:uid="{ADB3971F-A905-477E-8304-DFE3A3DEC9EB}">
      <formula1>IF($G$37="X",$M$11,$M$11:$M$12)</formula1>
    </dataValidation>
    <dataValidation type="list" showInputMessage="1" showErrorMessage="1" errorTitle="Hinweis" error="Auswahl treffen über Dropdown-Liste." sqref="F36" xr:uid="{D6FF0E77-5C39-40AB-B8DE-131DE870C12C}">
      <formula1>IF($G$36="X",$M$11,$M$11:$M$12)</formula1>
    </dataValidation>
    <dataValidation type="list" showInputMessage="1" showErrorMessage="1" errorTitle="Hinweis" error="Auswahl treffen über Dropdown-Liste." sqref="F35" xr:uid="{8933BF11-0EA6-47CB-B59C-6EA101C9F091}">
      <formula1>IF($G$35="X",$M$11,$M$11:$M$12)</formula1>
    </dataValidation>
    <dataValidation type="list" showInputMessage="1" showErrorMessage="1" errorTitle="Hinweis" error="Auswahl treffen über Dropdown-Liste." sqref="F34" xr:uid="{CCC4A5F2-C597-4877-AC73-87081C34CD47}">
      <formula1>IF($G$34="X",$M$11,$M$11:$M$12)</formula1>
    </dataValidation>
    <dataValidation type="list" showInputMessage="1" showErrorMessage="1" errorTitle="Hinweis" error="Auswahl treffen über Dropdown-Liste." sqref="F33" xr:uid="{944B1E52-4919-4AC4-A65D-AE8A5E766961}">
      <formula1>IF($G$33="X",$M$11,$M$11:$M$12)</formula1>
    </dataValidation>
    <dataValidation type="list" showInputMessage="1" showErrorMessage="1" errorTitle="Hinweis" error="Auswahl treffen über Dropdown-Liste." sqref="F32" xr:uid="{5BF1503A-D172-4A6E-854D-140C1833B901}">
      <formula1>IF($G$32="X",$M$11,$M$11:$M$12)</formula1>
    </dataValidation>
    <dataValidation type="list" showInputMessage="1" showErrorMessage="1" errorTitle="Hinweis" error="Auswahl treffen über Dropdown-Liste." sqref="F31" xr:uid="{BEA85717-0EEE-4ACE-B4BC-87073D7F4068}">
      <formula1>IF($G$31="X",$M$11,$M$11:$M$12)</formula1>
    </dataValidation>
    <dataValidation type="list" showInputMessage="1" showErrorMessage="1" errorTitle="Hinweis" error="Auswahl treffen über Dropdown-Liste." sqref="F30" xr:uid="{425B8A74-61BB-4885-A157-4E55EED4D8DE}">
      <formula1>IF($G$30="X",$M$11,$M$11:$M$12)</formula1>
    </dataValidation>
    <dataValidation type="list" showInputMessage="1" showErrorMessage="1" errorTitle="Hinweis" error="Auswahl treffen über Dropdown-Liste." sqref="F29" xr:uid="{58DE1FCB-EAAE-4A1B-B186-53B791C54AD1}">
      <formula1>IF($G$29="X",$M$11,$M$11:$M$12)</formula1>
    </dataValidation>
    <dataValidation type="list" showInputMessage="1" showErrorMessage="1" errorTitle="Hinweis" error="Auswahl treffen über Dropdown-Liste." sqref="F28" xr:uid="{EF6D5E05-0B02-4172-91C9-584926DE5B09}">
      <formula1>IF($G$28="X",$M$11,$M$11:$M$12)</formula1>
    </dataValidation>
    <dataValidation type="list" showInputMessage="1" showErrorMessage="1" errorTitle="Hinweis" error="Auswahl treffen über Dropdown-Liste." sqref="F27" xr:uid="{E1DD2526-4A49-44A6-B982-F7F2F7F7BB50}">
      <formula1>IF($G$27="X",$M$11,$M$11:$M$12)</formula1>
    </dataValidation>
    <dataValidation type="list" showInputMessage="1" showErrorMessage="1" errorTitle="Hinweis" error="Auswahl treffen über Dropdown-Liste." sqref="F26" xr:uid="{4ADA12B7-388E-4484-99EA-BA68B98874D7}">
      <formula1>IF($G$26="X",$M$11,$M$11:$M$12)</formula1>
    </dataValidation>
    <dataValidation type="list" showInputMessage="1" showErrorMessage="1" errorTitle="Hinweis" error="Auswahl treffen über Dropdown-Liste." sqref="F25" xr:uid="{7B8E4B25-B6D3-459E-9FDD-C419BFB798A5}">
      <formula1>IF($G$25="X",$M$11,$M$11:$M$12)</formula1>
    </dataValidation>
    <dataValidation type="list" showInputMessage="1" showErrorMessage="1" errorTitle="Hinweis" error="Auswahl treffen über Dropdown-Liste." sqref="F24" xr:uid="{5FD08232-389D-4325-8CD9-9F08CEB11FC6}">
      <formula1>IF($G$24="X",$M$11,$M$11:$M$12)</formula1>
    </dataValidation>
    <dataValidation type="list" showInputMessage="1" showErrorMessage="1" errorTitle="Hinweis" error="Auswahl treffen über Dropdown-Liste." sqref="F23" xr:uid="{CB4214EF-45BD-4438-8383-F1B0C9E4F6AE}">
      <formula1>IF($G$23="X",$M$11,$M$11:$M$12)</formula1>
    </dataValidation>
    <dataValidation type="list" showInputMessage="1" showErrorMessage="1" errorTitle="Hinweis" error="Auswahl treffen über Dropdown-Liste." sqref="F22" xr:uid="{76D54255-BD82-4D22-A771-CFE737C4714E}">
      <formula1>IF($G$22="X",$M$11,$M$11:$M$12)</formula1>
    </dataValidation>
    <dataValidation type="list" showInputMessage="1" showErrorMessage="1" errorTitle="Hinweis" error="Auswahl treffen über Dropdown-Liste." sqref="F21" xr:uid="{302C5F72-406E-469F-9D29-881A3A23D00C}">
      <formula1>IF($G$21="X",$M$11,$M$11:$M$12)</formula1>
    </dataValidation>
    <dataValidation type="list" showInputMessage="1" showErrorMessage="1" errorTitle="Hinweis" error="Auswahl treffen über Dropdown-Liste." sqref="F20" xr:uid="{D000FB75-573C-4906-B096-769D0093E1AB}">
      <formula1>IF($G$20="X",$M$11,$M$11:$M$12)</formula1>
    </dataValidation>
    <dataValidation type="list" showInputMessage="1" showErrorMessage="1" errorTitle="Hinweis" error="Auswahl treffen über Dropdown-Liste." sqref="F19" xr:uid="{A4E9AEA4-99A8-4FBD-8F13-CAC22D888627}">
      <formula1>IF($G$19="X",$M$11,$M$11:$M$12)</formula1>
    </dataValidation>
    <dataValidation type="list" showInputMessage="1" showErrorMessage="1" errorTitle="Hinweis" error="Auswahl treffen über Dropdown-Liste." sqref="F18" xr:uid="{5A271E25-0ED6-4439-AB86-52CEB60CF8CB}">
      <formula1>IF($G$18="X",$M$11,$M$11:$M$12)</formula1>
    </dataValidation>
    <dataValidation type="list" showInputMessage="1" showErrorMessage="1" errorTitle="Hinweis" error="Auswahl treffen über Dropdown-Liste." sqref="F17" xr:uid="{75B887FE-3772-4A92-9769-13D996804C3C}">
      <formula1>IF($G$17="X",$M$11,$M$11:$M$12)</formula1>
    </dataValidation>
    <dataValidation type="list" showInputMessage="1" showErrorMessage="1" errorTitle="Hinweis" error="Auswahl treffen über Dropdown-Liste." sqref="F16" xr:uid="{90751E17-0502-407A-BD6F-CA97AE7B714E}">
      <formula1>IF($G$16="X",$M$11,$M$11:$M$12)</formula1>
    </dataValidation>
    <dataValidation type="list" showInputMessage="1" showErrorMessage="1" errorTitle="Hinweis" error="Auswahl treffen über Dropdown-Liste." sqref="F15" xr:uid="{9F12CD56-F63A-4931-BCAB-E11A3A3B62B8}">
      <formula1>IF($G$15="X",$M$11,$M$11:$M$12)</formula1>
    </dataValidation>
    <dataValidation type="list" showInputMessage="1" showErrorMessage="1" errorTitle="Hinweis" error="Auswahl treffen über Dropdown-Liste." sqref="F14" xr:uid="{2581E2B8-349E-4217-A8A1-E74DE250EFB8}">
      <formula1>IF($G$14="X",$M$11,$M$11:$M$12)</formula1>
    </dataValidation>
    <dataValidation type="list" showInputMessage="1" showErrorMessage="1" errorTitle="Hinweis" error="Auswahl treffen über Dropdown-Liste." sqref="F13" xr:uid="{D41F4029-C9E0-4E28-B4C2-82EF8231764A}">
      <formula1>IF($G$13="X",$M$11,$M$11:$M$12)</formula1>
    </dataValidation>
    <dataValidation type="list" showInputMessage="1" showErrorMessage="1" errorTitle="Hinweis" error="Auswahl treffen über Dropdown-Liste." sqref="G12" xr:uid="{B7258704-F560-4CED-8E95-9D1A7515035B}">
      <formula1>IF($F$12="X",$M$11,$M$11:$M$12)</formula1>
    </dataValidation>
    <dataValidation type="list" showInputMessage="1" showErrorMessage="1" errorTitle="Hinweis" error="Auswahl treffen über Dropdown-Liste." sqref="F12" xr:uid="{757E4B6B-0F68-4BF3-B5DD-0339099291FA}">
      <formula1>IF($G$12="X",$M$11,$M$11:$M$12)</formula1>
    </dataValidation>
    <dataValidation type="list" showInputMessage="1" showErrorMessage="1" errorTitle="Hinweis" error="Auswahl treffen über Dropdown-Liste." sqref="G60" xr:uid="{42983275-AEDE-4F32-BAE4-AC5F3C3789A7}">
      <formula1>IF($F$60="X",$M$11,$M$11:$M$12)</formula1>
    </dataValidation>
    <dataValidation type="whole" allowBlank="1" showInputMessage="1" showErrorMessage="1" errorTitle="Eingabefehler" error="Ganze Zahl zwischen 0 und 5000 eingeben." sqref="E11:E60" xr:uid="{7F6D7169-0600-4255-8DFF-3A8DFFB72039}">
      <formula1>0</formula1>
      <formula2>5000</formula2>
    </dataValidation>
    <dataValidation type="textLength" allowBlank="1" showInputMessage="1" showErrorMessage="1" errorTitle="Zeichenlänge" error="Nur Texteingabe bis 200 Zeichen möglich." sqref="A11:B60" xr:uid="{7C3A7B96-8A57-4BFC-8202-F2AB3DA46EEE}">
      <formula1>2</formula1>
      <formula2>200</formula2>
    </dataValidation>
  </dataValidations>
  <pageMargins left="0.7" right="0.7" top="0.75" bottom="0.75" header="0.3" footer="0.3"/>
  <pageSetup scale="53" orientation="portrait" r:id="rId1"/>
  <headerFooter>
    <oddFooter>&amp;L&amp;F&amp;C© DKG Alle Rechte vorbehalten&amp;R&amp;P</oddFooter>
  </headerFooter>
  <drawing r:id="rId2"/>
  <legacyDrawing r:id="rId3"/>
  <extLst>
    <ext xmlns:x14="http://schemas.microsoft.com/office/spreadsheetml/2009/9/main" uri="{CCE6A557-97BC-4b89-ADB6-D9C93CAAB3DF}">
      <x14:dataValidations xmlns:xm="http://schemas.microsoft.com/office/excel/2006/main" count="60">
        <x14:dataValidation type="list" showInputMessage="1" showErrorMessage="1" errorTitle="Hinweis" error="Auswahl treffen über Dropdown-Liste." xr:uid="{37175B40-A5DE-4C5C-BA60-66A57B280D5A}">
          <x14:formula1>
            <xm:f>IF(C$11="X",Datenquelle!$G$5,Datenquelle!$G$5:$G$6)</xm:f>
          </x14:formula1>
          <xm:sqref>D11</xm:sqref>
        </x14:dataValidation>
        <x14:dataValidation type="list" showInputMessage="1" showErrorMessage="1" errorTitle="Hinweis" error="Auswahl treffen über Dropdown-Liste." xr:uid="{08D4CC57-444B-4324-980A-8087A2E12436}">
          <x14:formula1>
            <xm:f>IF(D$11="X",Datenquelle!$G$5,Datenquelle!$G$5:$G$6)</xm:f>
          </x14:formula1>
          <xm:sqref>C11</xm:sqref>
        </x14:dataValidation>
        <x14:dataValidation type="list" showInputMessage="1" showErrorMessage="1" errorTitle="Hinweis" error="Auswahl treffen über Dropdown-Liste." xr:uid="{62B7EB38-1D74-4E44-A9DD-B41ADDEF1A4E}">
          <x14:formula1>
            <xm:f>IF($D$12="X",Datenquelle!$G$5,Datenquelle!$G$5:$G$6)</xm:f>
          </x14:formula1>
          <xm:sqref>C12</xm:sqref>
        </x14:dataValidation>
        <x14:dataValidation type="list" showInputMessage="1" showErrorMessage="1" errorTitle="Hinweis" error="Auswahl treffen über Dropdown-Liste." xr:uid="{91BEF87D-A59E-484A-8876-F867760F5898}">
          <x14:formula1>
            <xm:f>IF($C$12="X",Datenquelle!$G$5,Datenquelle!$G$5:$G$6)</xm:f>
          </x14:formula1>
          <xm:sqref>D12</xm:sqref>
        </x14:dataValidation>
        <x14:dataValidation type="list" showInputMessage="1" showErrorMessage="1" errorTitle="Hinweis" error="Auswahl treffen über Dropdown-Liste." xr:uid="{E75832CF-A1A0-470B-BB40-5FA785D442E7}">
          <x14:formula1>
            <xm:f>IF($D$13="X",Datenquelle!$G$5,Datenquelle!$G$5:$G$6)</xm:f>
          </x14:formula1>
          <xm:sqref>C13</xm:sqref>
        </x14:dataValidation>
        <x14:dataValidation type="list" showInputMessage="1" showErrorMessage="1" errorTitle="Hinweis" error="Auswahl treffen über Dropdown-Liste." xr:uid="{D181C3E9-AD35-424D-A931-9E38AF2866DF}">
          <x14:formula1>
            <xm:f>IF($C$13="X",Datenquelle!$G$5,Datenquelle!$G$5:$G$6)</xm:f>
          </x14:formula1>
          <xm:sqref>D13</xm:sqref>
        </x14:dataValidation>
        <x14:dataValidation type="list" showInputMessage="1" showErrorMessage="1" errorTitle="Hinweis" error="Auswahl treffen über Dropdown-Liste." xr:uid="{15257E71-0BCC-4960-9491-ADD3ABF81291}">
          <x14:formula1>
            <xm:f>IF($D$14="X",Datenquelle!$G$5,Datenquelle!$G$5:$G$6)</xm:f>
          </x14:formula1>
          <xm:sqref>C14</xm:sqref>
        </x14:dataValidation>
        <x14:dataValidation type="list" showInputMessage="1" showErrorMessage="1" errorTitle="Hinweis" error="Auswahl treffen über Dropdown-Liste." xr:uid="{3EC856D8-050E-4763-A4E4-78FF80CFA514}">
          <x14:formula1>
            <xm:f>IF($C$14="X",Datenquelle!$G$5,Datenquelle!$G$5:$G$6)</xm:f>
          </x14:formula1>
          <xm:sqref>D14</xm:sqref>
        </x14:dataValidation>
        <x14:dataValidation type="list" showInputMessage="1" showErrorMessage="1" errorTitle="Hinweis" error="Auswahl treffen über Dropdown-Liste." xr:uid="{C10BE3BC-F7D4-4AB7-8225-E99BD64D490D}">
          <x14:formula1>
            <xm:f>IF($D$60="X",Datenquelle!$G$5,Datenquelle!$G$5:$G$6)</xm:f>
          </x14:formula1>
          <xm:sqref>C60</xm:sqref>
        </x14:dataValidation>
        <x14:dataValidation type="list" showInputMessage="1" showErrorMessage="1" errorTitle="Hinweis" error="Auswahl treffen über Dropdown-Liste." xr:uid="{04976AE5-E638-4776-9EC6-72B4A32ABA2F}">
          <x14:formula1>
            <xm:f>IF($C$60="X",Datenquelle!$G$5,Datenquelle!$G$5:$G$6)</xm:f>
          </x14:formula1>
          <xm:sqref>D60</xm:sqref>
        </x14:dataValidation>
        <x14:dataValidation type="list" showInputMessage="1" showErrorMessage="1" errorTitle="Hinweis" error="Auswahl treffen über Dropdown-Liste." xr:uid="{AB03C1DE-B7F3-4D54-8DB9-68602E710250}">
          <x14:formula1>
            <xm:f>IF($D$15="X",Datenquelle!$G$5,Datenquelle!$G$5:$G$6)</xm:f>
          </x14:formula1>
          <xm:sqref>C15</xm:sqref>
        </x14:dataValidation>
        <x14:dataValidation type="list" showInputMessage="1" showErrorMessage="1" errorTitle="Hinweis" error="Auswahl treffen über Dropdown-Liste." xr:uid="{9D6BFE8B-5264-4885-9E90-3CE3D554135A}">
          <x14:formula1>
            <xm:f>IF($C$15="X",Datenquelle!$G$5,Datenquelle!$G$5:$G$6)</xm:f>
          </x14:formula1>
          <xm:sqref>D15</xm:sqref>
        </x14:dataValidation>
        <x14:dataValidation type="list" showInputMessage="1" showErrorMessage="1" errorTitle="Hinweis" error="Auswahl treffen über Dropdown-Liste." xr:uid="{051B8985-F790-4E3A-AF52-90D55BA3AAA1}">
          <x14:formula1>
            <xm:f>IF($D$16="X",Datenquelle!$G$5,Datenquelle!$G$5:$G$6)</xm:f>
          </x14:formula1>
          <xm:sqref>C16</xm:sqref>
        </x14:dataValidation>
        <x14:dataValidation type="list" showInputMessage="1" showErrorMessage="1" errorTitle="Hinweis" error="Auswahl treffen über Dropdown-Liste." xr:uid="{34B86708-1592-4CEF-81AA-AF5B10B22FCA}">
          <x14:formula1>
            <xm:f>IF($C$16="X",Datenquelle!$G$5,Datenquelle!$G$5:$G$6)</xm:f>
          </x14:formula1>
          <xm:sqref>D16</xm:sqref>
        </x14:dataValidation>
        <x14:dataValidation type="list" showInputMessage="1" showErrorMessage="1" errorTitle="Hinweis" error="Auswahl treffen über Dropdown-Liste." xr:uid="{97C03028-4458-4D5F-AB0B-202A573233DC}">
          <x14:formula1>
            <xm:f>IF($D$17="X",Datenquelle!$G$5,Datenquelle!$G$5:$G$6)</xm:f>
          </x14:formula1>
          <xm:sqref>C17</xm:sqref>
        </x14:dataValidation>
        <x14:dataValidation type="list" showInputMessage="1" showErrorMessage="1" errorTitle="Hinweis" error="Auswahl treffen über Dropdown-Liste." xr:uid="{22625120-E7E9-4711-AC54-5D2D4EC772F1}">
          <x14:formula1>
            <xm:f>IF($C$17="X",Datenquelle!$G$5,Datenquelle!$G$5:$G$6)</xm:f>
          </x14:formula1>
          <xm:sqref>D17</xm:sqref>
        </x14:dataValidation>
        <x14:dataValidation type="list" showInputMessage="1" showErrorMessage="1" errorTitle="Hinweis" error="Auswahl treffen über Dropdown-Liste." xr:uid="{06215300-C35B-4D52-AE8C-7B47B7CE119D}">
          <x14:formula1>
            <xm:f>IF($D$18="X",Datenquelle!$G$5,Datenquelle!$G$5:$G$6)</xm:f>
          </x14:formula1>
          <xm:sqref>C18</xm:sqref>
        </x14:dataValidation>
        <x14:dataValidation type="list" showInputMessage="1" showErrorMessage="1" errorTitle="Hinweis" error="Auswahl treffen über Dropdown-Liste." xr:uid="{AC0E889B-D441-41BC-B681-BB3BA1253A34}">
          <x14:formula1>
            <xm:f>IF($C$18="X",Datenquelle!$G$5,Datenquelle!$G$5:$G$6)</xm:f>
          </x14:formula1>
          <xm:sqref>D18</xm:sqref>
        </x14:dataValidation>
        <x14:dataValidation type="list" showInputMessage="1" showErrorMessage="1" errorTitle="Hinweis" error="Auswahl treffen über Dropdown-Liste." xr:uid="{14F39D37-9E16-461D-A130-8F7BCD78EA99}">
          <x14:formula1>
            <xm:f>IF($D$19="X",Datenquelle!$G$5,Datenquelle!$G$5:$G$6)</xm:f>
          </x14:formula1>
          <xm:sqref>C19</xm:sqref>
        </x14:dataValidation>
        <x14:dataValidation type="list" showInputMessage="1" showErrorMessage="1" errorTitle="Hinweis" error="Auswahl treffen über Dropdown-Liste." xr:uid="{48789302-BF8D-415E-9A26-35C2669D9624}">
          <x14:formula1>
            <xm:f>IF($C$19="X",Datenquelle!$G$5,Datenquelle!$G$5:$G$6)</xm:f>
          </x14:formula1>
          <xm:sqref>D19</xm:sqref>
        </x14:dataValidation>
        <x14:dataValidation type="list" showInputMessage="1" showErrorMessage="1" errorTitle="Hinweis" error="Auswahl treffen über Dropdown-Liste." xr:uid="{3A72AE13-4BEF-44C5-ABC9-C5E8BCDE35CF}">
          <x14:formula1>
            <xm:f>IF($D$20="X",Datenquelle!$G$5,Datenquelle!$G$5:$G$6)</xm:f>
          </x14:formula1>
          <xm:sqref>C20</xm:sqref>
        </x14:dataValidation>
        <x14:dataValidation type="list" showInputMessage="1" showErrorMessage="1" errorTitle="Hinweis" error="Auswahl treffen über Dropdown-Liste." xr:uid="{F1AD0CA4-F8F7-4418-8B5C-9736DECC6AA3}">
          <x14:formula1>
            <xm:f>IF($C$20="X",Datenquelle!$G$5,Datenquelle!$G$5:$G$6)</xm:f>
          </x14:formula1>
          <xm:sqref>D20</xm:sqref>
        </x14:dataValidation>
        <x14:dataValidation type="list" showInputMessage="1" showErrorMessage="1" errorTitle="Hinweis" error="Auswahl treffen über Dropdown-Liste." xr:uid="{E385ABFD-3651-4747-8B3F-8172AC21F86D}">
          <x14:formula1>
            <xm:f>IF($D$21="X",Datenquelle!$G$5,Datenquelle!$G$5:$G$6)</xm:f>
          </x14:formula1>
          <xm:sqref>C21</xm:sqref>
        </x14:dataValidation>
        <x14:dataValidation type="list" showInputMessage="1" showErrorMessage="1" errorTitle="Hinweis" error="Auswahl treffen über Dropdown-Liste." xr:uid="{653F0BAC-12B7-451F-9907-5A6159CC93D4}">
          <x14:formula1>
            <xm:f>IF($C$21="X",Datenquelle!$G$5,Datenquelle!$G$5:$G$6)</xm:f>
          </x14:formula1>
          <xm:sqref>D21</xm:sqref>
        </x14:dataValidation>
        <x14:dataValidation type="list" showInputMessage="1" showErrorMessage="1" errorTitle="Hinweis" error="Auswahl treffen über Dropdown-Liste." xr:uid="{52FACDC6-545F-4B41-B8A3-7166671D7E6C}">
          <x14:formula1>
            <xm:f>IF($D$22="X",Datenquelle!$G$5,Datenquelle!$G$5:$G$6)</xm:f>
          </x14:formula1>
          <xm:sqref>C22</xm:sqref>
        </x14:dataValidation>
        <x14:dataValidation type="list" showInputMessage="1" showErrorMessage="1" errorTitle="Hinweis" error="Auswahl treffen über Dropdown-Liste." xr:uid="{2CA2659C-ED37-4C98-9034-154E13341836}">
          <x14:formula1>
            <xm:f>IF($C$22="X",Datenquelle!$G$5,Datenquelle!$G$5:$G$6)</xm:f>
          </x14:formula1>
          <xm:sqref>D22</xm:sqref>
        </x14:dataValidation>
        <x14:dataValidation type="list" showInputMessage="1" showErrorMessage="1" errorTitle="Hinweis" error="Auswahl treffen über Dropdown-Liste." xr:uid="{CCF2C3C1-7AF2-4DB0-8999-A44818167C2F}">
          <x14:formula1>
            <xm:f>IF($D$23="X",Datenquelle!$G$5,Datenquelle!$G$5:$G$6)</xm:f>
          </x14:formula1>
          <xm:sqref>C23</xm:sqref>
        </x14:dataValidation>
        <x14:dataValidation type="list" showInputMessage="1" showErrorMessage="1" errorTitle="Hinweis" error="Auswahl treffen über Dropdown-Liste." xr:uid="{955BB8C1-F4FB-4A65-9245-5ED91B38A7CF}">
          <x14:formula1>
            <xm:f>IF($C$23="X",Datenquelle!$G$5,Datenquelle!$G$5:$G$6)</xm:f>
          </x14:formula1>
          <xm:sqref>D23</xm:sqref>
        </x14:dataValidation>
        <x14:dataValidation type="list" showInputMessage="1" showErrorMessage="1" errorTitle="Hinweis" error="Auswahl treffen über Dropdown-Liste." xr:uid="{31E4F341-05CD-4292-9B30-D7385F5A0224}">
          <x14:formula1>
            <xm:f>IF($D$24="X",Datenquelle!$G$5,Datenquelle!$G$5:$G$6)</xm:f>
          </x14:formula1>
          <xm:sqref>C24</xm:sqref>
        </x14:dataValidation>
        <x14:dataValidation type="list" showInputMessage="1" showErrorMessage="1" errorTitle="Hinweis" error="Auswahl treffen über Dropdown-Liste." xr:uid="{2E1A62FD-1A15-4449-A013-06D2B495C31A}">
          <x14:formula1>
            <xm:f>IF($C$24="X",Datenquelle!$G$5,Datenquelle!$G$5:$G$6)</xm:f>
          </x14:formula1>
          <xm:sqref>D24</xm:sqref>
        </x14:dataValidation>
        <x14:dataValidation type="list" showInputMessage="1" showErrorMessage="1" errorTitle="Hinweis" error="Auswahl treffen über Dropdown-Liste." xr:uid="{B2F7D47A-DA2B-41FB-8CBD-24E66D6ACEA6}">
          <x14:formula1>
            <xm:f>IF($D$25="X",Datenquelle!$G$5,Datenquelle!$G$5:$G$6)</xm:f>
          </x14:formula1>
          <xm:sqref>C25</xm:sqref>
        </x14:dataValidation>
        <x14:dataValidation type="list" showInputMessage="1" showErrorMessage="1" errorTitle="Hinweis" error="Auswahl treffen über Dropdown-Liste." xr:uid="{BAC44934-3C30-466F-842E-2492186CD571}">
          <x14:formula1>
            <xm:f>IF($C$25="X",Datenquelle!$G$5,Datenquelle!$G$5:$G$6)</xm:f>
          </x14:formula1>
          <xm:sqref>D25</xm:sqref>
        </x14:dataValidation>
        <x14:dataValidation type="list" showInputMessage="1" showErrorMessage="1" errorTitle="Hinweis" error="Auswahl treffen über Dropdown-Liste." xr:uid="{F337914D-9FDE-4B53-AADF-B2B4369F8820}">
          <x14:formula1>
            <xm:f>IF($D$26="X",Datenquelle!$G$5,Datenquelle!$G$5:$G$6)</xm:f>
          </x14:formula1>
          <xm:sqref>C26</xm:sqref>
        </x14:dataValidation>
        <x14:dataValidation type="list" showInputMessage="1" showErrorMessage="1" errorTitle="Hinweis" error="Auswahl treffen über Dropdown-Liste." xr:uid="{DAC3310C-0276-4BAE-941D-DDDAFD0A1E4E}">
          <x14:formula1>
            <xm:f>IF($C$26="X",Datenquelle!$G$5,Datenquelle!$G$5:$G$6)</xm:f>
          </x14:formula1>
          <xm:sqref>D26</xm:sqref>
        </x14:dataValidation>
        <x14:dataValidation type="list" showInputMessage="1" showErrorMessage="1" errorTitle="Hinweis" error="Auswahl treffen über Dropdown-Liste." xr:uid="{0FC73B49-D6DF-46D4-AD8B-4F1D3F29420E}">
          <x14:formula1>
            <xm:f>IF($D$27="X",Datenquelle!$G$5,Datenquelle!$G$5:$G$6)</xm:f>
          </x14:formula1>
          <xm:sqref>C27</xm:sqref>
        </x14:dataValidation>
        <x14:dataValidation type="list" showInputMessage="1" showErrorMessage="1" errorTitle="Hinweis" error="Auswahl treffen über Dropdown-Liste." xr:uid="{3A938F39-743B-45A8-8965-608E6693B45E}">
          <x14:formula1>
            <xm:f>IF($C$27="X",Datenquelle!$G$5,Datenquelle!$G$5:$G$6)</xm:f>
          </x14:formula1>
          <xm:sqref>D27</xm:sqref>
        </x14:dataValidation>
        <x14:dataValidation type="list" showInputMessage="1" showErrorMessage="1" errorTitle="Hinweis" error="Auswahl treffen über Dropdown-Liste." xr:uid="{386A4B43-D16F-4EE1-B063-80B338BAF38B}">
          <x14:formula1>
            <xm:f>IF($D$28="X",Datenquelle!$G$5,Datenquelle!$G$5:$G$6)</xm:f>
          </x14:formula1>
          <xm:sqref>C28</xm:sqref>
        </x14:dataValidation>
        <x14:dataValidation type="list" showInputMessage="1" showErrorMessage="1" errorTitle="Hinweis" error="Auswahl treffen über Dropdown-Liste._x000a_" xr:uid="{9B63902D-6D2C-40FA-8267-F8D28C2E66CF}">
          <x14:formula1>
            <xm:f>IF($C$28="X",Datenquelle!$G$5,Datenquelle!$G$5:$G$6)</xm:f>
          </x14:formula1>
          <xm:sqref>D28</xm:sqref>
        </x14:dataValidation>
        <x14:dataValidation type="list" showInputMessage="1" showErrorMessage="1" errorTitle="Hinweis" error="Auswahl treffen über Dropdown-Liste." xr:uid="{71F4F340-B06E-4FD2-A09C-0B00499567FA}">
          <x14:formula1>
            <xm:f>IF($D$29="X",Datenquelle!$G$5,Datenquelle!$G$5:$G$6)</xm:f>
          </x14:formula1>
          <xm:sqref>C29</xm:sqref>
        </x14:dataValidation>
        <x14:dataValidation type="list" showInputMessage="1" showErrorMessage="1" errorTitle="Hinweis" error="Auswahl treffen über Dropdown-Liste." xr:uid="{8B02C84C-A30B-46DE-9A88-1B934DC2D888}">
          <x14:formula1>
            <xm:f>IF($C$29="X",Datenquelle!$G$5,Datenquelle!$G$5:$G$6)</xm:f>
          </x14:formula1>
          <xm:sqref>D29</xm:sqref>
        </x14:dataValidation>
        <x14:dataValidation type="list" showInputMessage="1" showErrorMessage="1" errorTitle="Hinweis" error="Auswahl treffen über Dropdown-Liste." xr:uid="{89E966B9-5553-40E5-8C53-F7452625A93B}">
          <x14:formula1>
            <xm:f>IF($D$30="X",Datenquelle!$G$5,Datenquelle!$G$5:$G$6)</xm:f>
          </x14:formula1>
          <xm:sqref>C30</xm:sqref>
        </x14:dataValidation>
        <x14:dataValidation type="list" showInputMessage="1" showErrorMessage="1" errorTitle="Hinweis" error="Auswahl treffen über Dropdown-Liste." xr:uid="{C5178BF4-2CA6-4568-A24F-130629B60734}">
          <x14:formula1>
            <xm:f>IF($C$30="X",Datenquelle!$G$5,Datenquelle!$G$5:$G$6)</xm:f>
          </x14:formula1>
          <xm:sqref>D30</xm:sqref>
        </x14:dataValidation>
        <x14:dataValidation type="list" showInputMessage="1" showErrorMessage="1" errorTitle="Hinweis" error="Auswahl treffen über Dropdown-Liste." xr:uid="{2A3042AD-D821-4A17-9BF5-39187A40A97B}">
          <x14:formula1>
            <xm:f>IF($D$31="X",Datenquelle!$G$5,Datenquelle!$G$5:$G$6)</xm:f>
          </x14:formula1>
          <xm:sqref>C31</xm:sqref>
        </x14:dataValidation>
        <x14:dataValidation type="list" showInputMessage="1" showErrorMessage="1" errorTitle="Hinweis" error="Auswahl treffen über Dropdown-Liste." xr:uid="{035ECCE0-AB84-4553-9635-08A15E1B7A96}">
          <x14:formula1>
            <xm:f>IF($C$31="X",Datenquelle!$G$5,Datenquelle!$G$5:$G$6)</xm:f>
          </x14:formula1>
          <xm:sqref>D31</xm:sqref>
        </x14:dataValidation>
        <x14:dataValidation type="list" showInputMessage="1" showErrorMessage="1" errorTitle="Hinweis" error="Auswahl treffen über Dropdown-Liste." xr:uid="{93BDED01-9DAB-4B63-931E-3693CEE28BFC}">
          <x14:formula1>
            <xm:f>IF($D$32="X",Datenquelle!$G$5,Datenquelle!$G$5:$G$6)</xm:f>
          </x14:formula1>
          <xm:sqref>C32</xm:sqref>
        </x14:dataValidation>
        <x14:dataValidation type="list" showInputMessage="1" showErrorMessage="1" errorTitle="Hinweis" error="Auswahl treffen über Dropdown-Liste." xr:uid="{8CB987EC-3963-4FA6-B9EB-0D790E9C32B5}">
          <x14:formula1>
            <xm:f>IF($C$32="X",Datenquelle!$G$5,Datenquelle!$G$5:$G$6)</xm:f>
          </x14:formula1>
          <xm:sqref>D32</xm:sqref>
        </x14:dataValidation>
        <x14:dataValidation type="list" showInputMessage="1" showErrorMessage="1" errorTitle="Hinweis" error="Auswahl treffen über Dropdown-Liste." xr:uid="{8A4B8E09-C0EB-46AF-AF76-F66632A87F6B}">
          <x14:formula1>
            <xm:f>IF($D$33="X",Datenquelle!$G$5,Datenquelle!$G$5:$G$6)</xm:f>
          </x14:formula1>
          <xm:sqref>C33</xm:sqref>
        </x14:dataValidation>
        <x14:dataValidation type="list" showInputMessage="1" showErrorMessage="1" errorTitle="Hinweis" error="Auswahl treffen über Dropdown-Liste." xr:uid="{F61B953C-DD95-47C2-8951-456428327EBB}">
          <x14:formula1>
            <xm:f>IF($C$33="X",Datenquelle!$G$5,Datenquelle!$G$5:$G$6)</xm:f>
          </x14:formula1>
          <xm:sqref>D33</xm:sqref>
        </x14:dataValidation>
        <x14:dataValidation type="list" showInputMessage="1" showErrorMessage="1" errorTitle="Hinweis" error="Auswahl treffen über Dropdown-Liste." xr:uid="{2C4C40A3-090B-454D-94CE-2183CCE5854B}">
          <x14:formula1>
            <xm:f>IF($D$34="X",Datenquelle!$G$5,Datenquelle!$G$5:$G$6)</xm:f>
          </x14:formula1>
          <xm:sqref>C34</xm:sqref>
        </x14:dataValidation>
        <x14:dataValidation type="list" showInputMessage="1" showErrorMessage="1" errorTitle="Hinweis" error="Auswahl treffen über Dropdown-Liste." xr:uid="{578580D8-F1DE-4C3B-B2AC-FB36AF5646D0}">
          <x14:formula1>
            <xm:f>IF($C$34="X",Datenquelle!$G$5,Datenquelle!$G$5:$G$6)</xm:f>
          </x14:formula1>
          <xm:sqref>D34</xm:sqref>
        </x14:dataValidation>
        <x14:dataValidation type="list" showInputMessage="1" showErrorMessage="1" errorTitle="Hinweis" error="Auswahl treffen über Dropdown-Liste." xr:uid="{C392D2C7-7B32-4A0A-9DEB-B7B517A2ED27}">
          <x14:formula1>
            <xm:f>IF($D$35="X",Datenquelle!$G$5,Datenquelle!$G$5:$G$6)</xm:f>
          </x14:formula1>
          <xm:sqref>C35</xm:sqref>
        </x14:dataValidation>
        <x14:dataValidation type="list" showInputMessage="1" showErrorMessage="1" errorTitle="Hinweis" error="Auswahl treffen über Dropdown-Liste." xr:uid="{1B7046CE-5975-480B-89C2-DE2B0EF63A0C}">
          <x14:formula1>
            <xm:f>IF($C$35="X",Datenquelle!$G$5,Datenquelle!$G$5:$G$6)</xm:f>
          </x14:formula1>
          <xm:sqref>D35</xm:sqref>
        </x14:dataValidation>
        <x14:dataValidation type="list" showInputMessage="1" showErrorMessage="1" errorTitle="Hinweis" error="Auswahl treffen über Dropdown-Liste." xr:uid="{B89DD4FF-A263-45E6-8F29-BC4D59C492BE}">
          <x14:formula1>
            <xm:f>IF($D$36="X",Datenquelle!$G$5,Datenquelle!$G$5:$G$6)</xm:f>
          </x14:formula1>
          <xm:sqref>C36</xm:sqref>
        </x14:dataValidation>
        <x14:dataValidation type="list" showInputMessage="1" showErrorMessage="1" errorTitle="Hinweis" error="Auswahl treffen über Dropdown-Liste." xr:uid="{100F3099-ED91-4FBA-B96A-AC8353411642}">
          <x14:formula1>
            <xm:f>IF($C$36="X",Datenquelle!$G$5,Datenquelle!$G$5:$G$6)</xm:f>
          </x14:formula1>
          <xm:sqref>D36</xm:sqref>
        </x14:dataValidation>
        <x14:dataValidation type="list" showInputMessage="1" showErrorMessage="1" errorTitle="Hinweis" error="Auswahl treffen über Dropdown-Liste." xr:uid="{A697C206-14E7-4C17-81C8-76D9E88CB2C1}">
          <x14:formula1>
            <xm:f>IF($D$37="X",Datenquelle!$G$5,Datenquelle!$G$5:$G$6)</xm:f>
          </x14:formula1>
          <xm:sqref>C37</xm:sqref>
        </x14:dataValidation>
        <x14:dataValidation type="list" showInputMessage="1" showErrorMessage="1" errorTitle="Hinweis" error="Auswahl treffen über Dropdown-Liste." xr:uid="{E0853EF8-7EAE-4F06-A709-67E54F64182F}">
          <x14:formula1>
            <xm:f>IF($C$37="X",Datenquelle!$G$5,Datenquelle!$G$5:$G$6)</xm:f>
          </x14:formula1>
          <xm:sqref>D37</xm:sqref>
        </x14:dataValidation>
        <x14:dataValidation type="list" showInputMessage="1" showErrorMessage="1" errorTitle="Hinweis" error="Auswahl treffen über Dropdown-Liste." xr:uid="{4F801E64-8574-407D-B8EE-51409E608E9B}">
          <x14:formula1>
            <xm:f>IF($D$38="X",Datenquelle!$G$5,Datenquelle!$G$5:$G$6)</xm:f>
          </x14:formula1>
          <xm:sqref>C38</xm:sqref>
        </x14:dataValidation>
        <x14:dataValidation type="list" showInputMessage="1" showErrorMessage="1" errorTitle="Hinweis" error="Auswahl treffen über Dropdown-Liste." xr:uid="{174D3131-BEDB-4EA3-8DBE-1D07234D57A0}">
          <x14:formula1>
            <xm:f>IF($C$38="X",Datenquelle!$G$5,Datenquelle!$G$5:$G$6)</xm:f>
          </x14:formula1>
          <xm:sqref>D38</xm:sqref>
        </x14:dataValidation>
        <x14:dataValidation type="list" showInputMessage="1" showErrorMessage="1" errorTitle="Hinweis" error="Auswahl treffen über Dropdown-Liste." xr:uid="{ADA31452-6B35-49EC-900E-2EEC3B8F33DE}">
          <x14:formula1>
            <xm:f>IF($D$39="X",Datenquelle!$G$5,Datenquelle!$G$5:$G$6)</xm:f>
          </x14:formula1>
          <xm:sqref>C39:C59</xm:sqref>
        </x14:dataValidation>
        <x14:dataValidation type="list" showInputMessage="1" showErrorMessage="1" errorTitle="Hinweis" error="Auswahl treffen über Dropdown-Liste." xr:uid="{9F7E69AA-F513-49EF-BDEB-7B17E60924BA}">
          <x14:formula1>
            <xm:f>IF($C$39="X",Datenquelle!$G$5,Datenquelle!$G$5:$G$6)</xm:f>
          </x14:formula1>
          <xm:sqref>D39:D59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1"/>
  <sheetViews>
    <sheetView workbookViewId="0">
      <selection activeCell="A55" sqref="A55"/>
    </sheetView>
  </sheetViews>
  <sheetFormatPr defaultColWidth="9.140625" defaultRowHeight="12"/>
  <cols>
    <col min="1" max="1" width="36.7109375" style="418" bestFit="1" customWidth="1"/>
    <col min="2" max="2" width="16.42578125" style="418" bestFit="1" customWidth="1"/>
    <col min="3" max="5" width="18.7109375" style="418" customWidth="1"/>
    <col min="6" max="13" width="9.140625" style="418"/>
    <col min="14" max="14" width="9.7109375" style="418" customWidth="1"/>
    <col min="15" max="16" width="9.140625" style="418"/>
    <col min="17" max="17" width="10.42578125" style="418" customWidth="1"/>
    <col min="18" max="18" width="18.28515625" style="418" customWidth="1"/>
    <col min="19" max="16384" width="9.140625" style="418"/>
  </cols>
  <sheetData>
    <row r="1" spans="1:15" s="528" customFormat="1" ht="93.75" customHeight="1">
      <c r="A1" s="526" t="s">
        <v>675</v>
      </c>
      <c r="B1" s="526" t="s">
        <v>630</v>
      </c>
      <c r="C1" s="527" t="s">
        <v>676</v>
      </c>
      <c r="D1" s="527" t="s">
        <v>677</v>
      </c>
      <c r="E1" s="527" t="s">
        <v>678</v>
      </c>
      <c r="F1" s="527" t="s">
        <v>634</v>
      </c>
      <c r="G1" s="527" t="s">
        <v>635</v>
      </c>
      <c r="H1" s="527" t="s">
        <v>636</v>
      </c>
      <c r="I1" s="527" t="s">
        <v>637</v>
      </c>
      <c r="J1" s="527" t="s">
        <v>638</v>
      </c>
      <c r="K1" s="527" t="s">
        <v>639</v>
      </c>
      <c r="L1" s="527" t="s">
        <v>640</v>
      </c>
      <c r="M1" s="527" t="s">
        <v>641</v>
      </c>
      <c r="N1" s="566" t="s">
        <v>911</v>
      </c>
      <c r="O1" s="566" t="s">
        <v>912</v>
      </c>
    </row>
    <row r="2" spans="1:15">
      <c r="A2" s="500" t="str">
        <f>IF(AND(SUM('Studien andere Tumore'!I11:J11)=2,'Studien andere Tumore'!K11&lt;&gt;0),'Studien andere Tumore'!A11,"")</f>
        <v/>
      </c>
      <c r="B2" s="500" t="str">
        <f>IF(AND(SUM('Studien andere Tumore'!I11:J11)=2,'Studien andere Tumore'!K11&lt;&gt;0),'Studien andere Tumore'!B11,"")</f>
        <v/>
      </c>
      <c r="C2" s="529"/>
      <c r="D2" s="529"/>
      <c r="E2" s="529"/>
      <c r="F2" s="529"/>
      <c r="G2" s="529"/>
      <c r="H2" s="529"/>
      <c r="I2" s="529"/>
      <c r="J2" s="535" t="str">
        <f>IF(AND('Studien andere Tumore'!C11&lt;&gt;"", SUM('Studien andere Tumore'!I11:J11)=2, 'Studien andere Tumore'!K11&lt;&gt;0), 'Studien andere Tumore'!C11, "")</f>
        <v/>
      </c>
      <c r="K2" s="535" t="str">
        <f>IF(AND('Studien andere Tumore'!D11&lt;&gt;"", SUM('Studien andere Tumore'!I11:J11)=2, 'Studien andere Tumore'!K11&lt;&gt;0), 'Studien andere Tumore'!D11, "")</f>
        <v/>
      </c>
      <c r="L2" s="532" t="str">
        <f>IF(AND(SUM('Studien andere Tumore'!I11:J11)=2,'Studien andere Tumore'!K11&lt;&gt;0),'Studien andere Tumore'!E11,"")</f>
        <v/>
      </c>
      <c r="M2" s="529"/>
      <c r="N2" s="532" t="str">
        <f>IF(AND('Studien andere Tumore'!F11&lt;&gt;"", SUM('Studien andere Tumore'!I11:J11)=2, 'Studien andere Tumore'!K11&lt;&gt;0), 'Studien andere Tumore'!F11, "")</f>
        <v/>
      </c>
      <c r="O2" s="532" t="str">
        <f>IF(AND('Studien andere Tumore'!G11&lt;&gt;"", SUM('Studien andere Tumore'!I11:J11)=2, 'Studien andere Tumore'!K11&lt;&gt;0), 'Studien andere Tumore'!G11, "")</f>
        <v/>
      </c>
    </row>
    <row r="3" spans="1:15">
      <c r="A3" s="500" t="str">
        <f>IF(AND(SUM('Studien andere Tumore'!I12:J12)=2,'Studien andere Tumore'!K12&lt;&gt;0),'Studien andere Tumore'!A12,"")</f>
        <v/>
      </c>
      <c r="B3" s="500" t="str">
        <f>IF(AND(SUM('Studien andere Tumore'!I12:J12)=2,'Studien andere Tumore'!K12&lt;&gt;0),'Studien andere Tumore'!B12,"")</f>
        <v/>
      </c>
      <c r="C3" s="529"/>
      <c r="D3" s="529"/>
      <c r="E3" s="529"/>
      <c r="F3" s="529"/>
      <c r="G3" s="529"/>
      <c r="H3" s="529"/>
      <c r="I3" s="529"/>
      <c r="J3" s="535" t="str">
        <f>IF(AND('Studien andere Tumore'!C12&lt;&gt;"", SUM('Studien andere Tumore'!I12:J12)=2, 'Studien andere Tumore'!K12&lt;&gt;0), 'Studien andere Tumore'!C12, "")</f>
        <v/>
      </c>
      <c r="K3" s="535" t="str">
        <f>IF(AND('Studien andere Tumore'!D12&lt;&gt;"", SUM('Studien andere Tumore'!I12:J12)=2, 'Studien andere Tumore'!K12&lt;&gt;0), 'Studien andere Tumore'!D12, "")</f>
        <v/>
      </c>
      <c r="L3" s="532" t="str">
        <f>IF(AND(SUM('Studien andere Tumore'!I12:J12)=2,'Studien andere Tumore'!K12&lt;&gt;0),'Studien andere Tumore'!E12,"")</f>
        <v/>
      </c>
      <c r="M3" s="529"/>
      <c r="N3" s="532" t="str">
        <f>IF(AND('Studien andere Tumore'!F12&lt;&gt;"", SUM('Studien andere Tumore'!I12:J12)=2, 'Studien andere Tumore'!K12&lt;&gt;0), 'Studien andere Tumore'!F12, "")</f>
        <v/>
      </c>
      <c r="O3" s="532" t="str">
        <f>IF(AND('Studien andere Tumore'!G12&lt;&gt;"", SUM('Studien andere Tumore'!I12:J12)=2, 'Studien andere Tumore'!K12&lt;&gt;0), 'Studien andere Tumore'!G12, "")</f>
        <v/>
      </c>
    </row>
    <row r="4" spans="1:15">
      <c r="A4" s="500" t="str">
        <f>IF(AND(SUM('Studien andere Tumore'!I13:J13)=2,'Studien andere Tumore'!K13&lt;&gt;0),'Studien andere Tumore'!A13,"")</f>
        <v/>
      </c>
      <c r="B4" s="500" t="str">
        <f>IF(AND(SUM('Studien andere Tumore'!I13:J13)=2,'Studien andere Tumore'!K13&lt;&gt;0),'Studien andere Tumore'!B13,"")</f>
        <v/>
      </c>
      <c r="C4" s="529"/>
      <c r="D4" s="529"/>
      <c r="E4" s="529"/>
      <c r="F4" s="529"/>
      <c r="G4" s="529"/>
      <c r="H4" s="529"/>
      <c r="I4" s="529"/>
      <c r="J4" s="535" t="str">
        <f>IF(AND('Studien andere Tumore'!C13&lt;&gt;"", SUM('Studien andere Tumore'!I13:J13)=2, 'Studien andere Tumore'!K13&lt;&gt;0), 'Studien andere Tumore'!C13, "")</f>
        <v/>
      </c>
      <c r="K4" s="535" t="str">
        <f>IF(AND('Studien andere Tumore'!D13&lt;&gt;"", SUM('Studien andere Tumore'!I13:J13)=2, 'Studien andere Tumore'!K13&lt;&gt;0), 'Studien andere Tumore'!D13, "")</f>
        <v/>
      </c>
      <c r="L4" s="532" t="str">
        <f>IF(AND(SUM('Studien andere Tumore'!I13:J13)=2,'Studien andere Tumore'!K13&lt;&gt;0),'Studien andere Tumore'!E13,"")</f>
        <v/>
      </c>
      <c r="M4" s="529"/>
      <c r="N4" s="532" t="str">
        <f>IF(AND('Studien andere Tumore'!F13&lt;&gt;"", SUM('Studien andere Tumore'!I13:J13)=2, 'Studien andere Tumore'!K13&lt;&gt;0), 'Studien andere Tumore'!F13, "")</f>
        <v/>
      </c>
      <c r="O4" s="532" t="str">
        <f>IF(AND('Studien andere Tumore'!G13&lt;&gt;"", SUM('Studien andere Tumore'!I13:J13)=2, 'Studien andere Tumore'!K13&lt;&gt;0), 'Studien andere Tumore'!G13, "")</f>
        <v/>
      </c>
    </row>
    <row r="5" spans="1:15">
      <c r="A5" s="500" t="str">
        <f>IF(AND(SUM('Studien andere Tumore'!I14:J14)=2,'Studien andere Tumore'!K14&lt;&gt;0),'Studien andere Tumore'!A14,"")</f>
        <v/>
      </c>
      <c r="B5" s="500" t="str">
        <f>IF(AND(SUM('Studien andere Tumore'!I14:J14)=2,'Studien andere Tumore'!K14&lt;&gt;0),'Studien andere Tumore'!B14,"")</f>
        <v/>
      </c>
      <c r="C5" s="529"/>
      <c r="D5" s="529"/>
      <c r="E5" s="529"/>
      <c r="F5" s="529"/>
      <c r="G5" s="529"/>
      <c r="H5" s="529"/>
      <c r="I5" s="529"/>
      <c r="J5" s="535" t="str">
        <f>IF(AND('Studien andere Tumore'!C14&lt;&gt;"", SUM('Studien andere Tumore'!I14:J14)=2, 'Studien andere Tumore'!K14&lt;&gt;0), 'Studien andere Tumore'!C14, "")</f>
        <v/>
      </c>
      <c r="K5" s="535" t="str">
        <f>IF(AND('Studien andere Tumore'!D14&lt;&gt;"", SUM('Studien andere Tumore'!I14:J14)=2, 'Studien andere Tumore'!K14&lt;&gt;0), 'Studien andere Tumore'!D14, "")</f>
        <v/>
      </c>
      <c r="L5" s="532" t="str">
        <f>IF(AND(SUM('Studien andere Tumore'!I14:J14)=2,'Studien andere Tumore'!K14&lt;&gt;0),'Studien andere Tumore'!E14,"")</f>
        <v/>
      </c>
      <c r="M5" s="529"/>
      <c r="N5" s="532" t="str">
        <f>IF(AND('Studien andere Tumore'!F14&lt;&gt;"", SUM('Studien andere Tumore'!I14:J14)=2, 'Studien andere Tumore'!K14&lt;&gt;0), 'Studien andere Tumore'!F14, "")</f>
        <v/>
      </c>
      <c r="O5" s="532" t="str">
        <f>IF(AND('Studien andere Tumore'!G14&lt;&gt;"", SUM('Studien andere Tumore'!I14:J14)=2, 'Studien andere Tumore'!K14&lt;&gt;0), 'Studien andere Tumore'!G14, "")</f>
        <v/>
      </c>
    </row>
    <row r="6" spans="1:15">
      <c r="A6" s="500" t="str">
        <f>IF(AND(SUM('Studien andere Tumore'!I15:J15)=2,'Studien andere Tumore'!K15&lt;&gt;0),'Studien andere Tumore'!A15,"")</f>
        <v/>
      </c>
      <c r="B6" s="500" t="str">
        <f>IF(AND(SUM('Studien andere Tumore'!I15:J15)=2,'Studien andere Tumore'!K15&lt;&gt;0),'Studien andere Tumore'!B15,"")</f>
        <v/>
      </c>
      <c r="C6" s="529"/>
      <c r="D6" s="529"/>
      <c r="E6" s="529"/>
      <c r="F6" s="529"/>
      <c r="G6" s="529"/>
      <c r="H6" s="529"/>
      <c r="I6" s="529"/>
      <c r="J6" s="535" t="str">
        <f>IF(AND('Studien andere Tumore'!C15&lt;&gt;"", SUM('Studien andere Tumore'!I15:J15)=2, 'Studien andere Tumore'!K15&lt;&gt;0), 'Studien andere Tumore'!C15, "")</f>
        <v/>
      </c>
      <c r="K6" s="535" t="str">
        <f>IF(AND('Studien andere Tumore'!D15&lt;&gt;"", SUM('Studien andere Tumore'!I15:J15)=2, 'Studien andere Tumore'!K15&lt;&gt;0), 'Studien andere Tumore'!D15, "")</f>
        <v/>
      </c>
      <c r="L6" s="532" t="str">
        <f>IF(AND(SUM('Studien andere Tumore'!I15:J15)=2,'Studien andere Tumore'!K15&lt;&gt;0),'Studien andere Tumore'!E15,"")</f>
        <v/>
      </c>
      <c r="M6" s="529"/>
      <c r="N6" s="532" t="str">
        <f>IF(AND('Studien andere Tumore'!F15&lt;&gt;"", SUM('Studien andere Tumore'!I15:J15)=2, 'Studien andere Tumore'!K15&lt;&gt;0), 'Studien andere Tumore'!F15, "")</f>
        <v/>
      </c>
      <c r="O6" s="532" t="str">
        <f>IF(AND('Studien andere Tumore'!G15&lt;&gt;"", SUM('Studien andere Tumore'!I15:J15)=2, 'Studien andere Tumore'!K15&lt;&gt;0), 'Studien andere Tumore'!G15, "")</f>
        <v/>
      </c>
    </row>
    <row r="7" spans="1:15">
      <c r="A7" s="500" t="str">
        <f>IF(AND(SUM('Studien andere Tumore'!I16:J16)=2,'Studien andere Tumore'!K16&lt;&gt;0),'Studien andere Tumore'!A16,"")</f>
        <v/>
      </c>
      <c r="B7" s="500" t="str">
        <f>IF(AND(SUM('Studien andere Tumore'!I16:J16)=2,'Studien andere Tumore'!K16&lt;&gt;0),'Studien andere Tumore'!B16,"")</f>
        <v/>
      </c>
      <c r="C7" s="529"/>
      <c r="D7" s="529"/>
      <c r="E7" s="529"/>
      <c r="F7" s="529"/>
      <c r="G7" s="529"/>
      <c r="H7" s="529"/>
      <c r="I7" s="529"/>
      <c r="J7" s="535" t="str">
        <f>IF(AND('Studien andere Tumore'!C16&lt;&gt;"", SUM('Studien andere Tumore'!I16:J16)=2, 'Studien andere Tumore'!K16&lt;&gt;0), 'Studien andere Tumore'!C16, "")</f>
        <v/>
      </c>
      <c r="K7" s="535" t="str">
        <f>IF(AND('Studien andere Tumore'!D16&lt;&gt;"", SUM('Studien andere Tumore'!I16:J16)=2, 'Studien andere Tumore'!K16&lt;&gt;0), 'Studien andere Tumore'!D16, "")</f>
        <v/>
      </c>
      <c r="L7" s="532" t="str">
        <f>IF(AND(SUM('Studien andere Tumore'!I16:J16)=2,'Studien andere Tumore'!K16&lt;&gt;0),'Studien andere Tumore'!E16,"")</f>
        <v/>
      </c>
      <c r="M7" s="529"/>
      <c r="N7" s="532" t="str">
        <f>IF(AND('Studien andere Tumore'!F16&lt;&gt;"", SUM('Studien andere Tumore'!I16:J16)=2, 'Studien andere Tumore'!K16&lt;&gt;0), 'Studien andere Tumore'!F16, "")</f>
        <v/>
      </c>
      <c r="O7" s="532" t="str">
        <f>IF(AND('Studien andere Tumore'!G16&lt;&gt;"", SUM('Studien andere Tumore'!I16:J16)=2, 'Studien andere Tumore'!K16&lt;&gt;0), 'Studien andere Tumore'!G16, "")</f>
        <v/>
      </c>
    </row>
    <row r="8" spans="1:15">
      <c r="A8" s="500" t="str">
        <f>IF(AND(SUM('Studien andere Tumore'!I17:J17)=2,'Studien andere Tumore'!K17&lt;&gt;0),'Studien andere Tumore'!A17,"")</f>
        <v/>
      </c>
      <c r="B8" s="500" t="str">
        <f>IF(AND(SUM('Studien andere Tumore'!I17:J17)=2,'Studien andere Tumore'!K17&lt;&gt;0),'Studien andere Tumore'!B17,"")</f>
        <v/>
      </c>
      <c r="C8" s="529"/>
      <c r="D8" s="529"/>
      <c r="E8" s="529"/>
      <c r="F8" s="529"/>
      <c r="G8" s="529"/>
      <c r="H8" s="529"/>
      <c r="I8" s="529"/>
      <c r="J8" s="535" t="str">
        <f>IF(AND('Studien andere Tumore'!C17&lt;&gt;"", SUM('Studien andere Tumore'!I17:J17)=2, 'Studien andere Tumore'!K17&lt;&gt;0), 'Studien andere Tumore'!C17, "")</f>
        <v/>
      </c>
      <c r="K8" s="535" t="str">
        <f>IF(AND('Studien andere Tumore'!D17&lt;&gt;"", SUM('Studien andere Tumore'!I17:J17)=2, 'Studien andere Tumore'!K17&lt;&gt;0), 'Studien andere Tumore'!D17, "")</f>
        <v/>
      </c>
      <c r="L8" s="532" t="str">
        <f>IF(AND(SUM('Studien andere Tumore'!I17:J17)=2,'Studien andere Tumore'!K17&lt;&gt;0),'Studien andere Tumore'!E17,"")</f>
        <v/>
      </c>
      <c r="M8" s="529"/>
      <c r="N8" s="532" t="str">
        <f>IF(AND('Studien andere Tumore'!F17&lt;&gt;"", SUM('Studien andere Tumore'!I17:J17)=2, 'Studien andere Tumore'!K17&lt;&gt;0), 'Studien andere Tumore'!F17, "")</f>
        <v/>
      </c>
      <c r="O8" s="532" t="str">
        <f>IF(AND('Studien andere Tumore'!G17&lt;&gt;"", SUM('Studien andere Tumore'!I17:J17)=2, 'Studien andere Tumore'!K17&lt;&gt;0), 'Studien andere Tumore'!G17, "")</f>
        <v/>
      </c>
    </row>
    <row r="9" spans="1:15">
      <c r="A9" s="500" t="str">
        <f>IF(AND(SUM('Studien andere Tumore'!I18:J18)=2,'Studien andere Tumore'!K18&lt;&gt;0),'Studien andere Tumore'!A18,"")</f>
        <v/>
      </c>
      <c r="B9" s="500" t="str">
        <f>IF(AND(SUM('Studien andere Tumore'!I18:J18)=2,'Studien andere Tumore'!K18&lt;&gt;0),'Studien andere Tumore'!B18,"")</f>
        <v/>
      </c>
      <c r="C9" s="529"/>
      <c r="D9" s="529"/>
      <c r="E9" s="529"/>
      <c r="F9" s="529"/>
      <c r="G9" s="529"/>
      <c r="H9" s="529"/>
      <c r="I9" s="529"/>
      <c r="J9" s="535" t="str">
        <f>IF(AND('Studien andere Tumore'!C18&lt;&gt;"", SUM('Studien andere Tumore'!I18:J18)=2, 'Studien andere Tumore'!K18&lt;&gt;0), 'Studien andere Tumore'!C18, "")</f>
        <v/>
      </c>
      <c r="K9" s="535" t="str">
        <f>IF(AND('Studien andere Tumore'!D18&lt;&gt;"", SUM('Studien andere Tumore'!I18:J18)=2, 'Studien andere Tumore'!K18&lt;&gt;0), 'Studien andere Tumore'!D18, "")</f>
        <v/>
      </c>
      <c r="L9" s="532" t="str">
        <f>IF(AND(SUM('Studien andere Tumore'!I18:J18)=2,'Studien andere Tumore'!K18&lt;&gt;0),'Studien andere Tumore'!E18,"")</f>
        <v/>
      </c>
      <c r="M9" s="529"/>
      <c r="N9" s="532" t="str">
        <f>IF(AND('Studien andere Tumore'!F18&lt;&gt;"", SUM('Studien andere Tumore'!I18:J18)=2, 'Studien andere Tumore'!K18&lt;&gt;0), 'Studien andere Tumore'!F18, "")</f>
        <v/>
      </c>
      <c r="O9" s="532" t="str">
        <f>IF(AND('Studien andere Tumore'!G18&lt;&gt;"", SUM('Studien andere Tumore'!I18:J18)=2, 'Studien andere Tumore'!K18&lt;&gt;0), 'Studien andere Tumore'!G18, "")</f>
        <v/>
      </c>
    </row>
    <row r="10" spans="1:15">
      <c r="A10" s="500" t="str">
        <f>IF(AND(SUM('Studien andere Tumore'!I19:J19)=2,'Studien andere Tumore'!K19&lt;&gt;0),'Studien andere Tumore'!A19,"")</f>
        <v/>
      </c>
      <c r="B10" s="500" t="str">
        <f>IF(AND(SUM('Studien andere Tumore'!I19:J19)=2,'Studien andere Tumore'!K19&lt;&gt;0),'Studien andere Tumore'!B19,"")</f>
        <v/>
      </c>
      <c r="C10" s="529"/>
      <c r="D10" s="529"/>
      <c r="E10" s="529"/>
      <c r="F10" s="529"/>
      <c r="G10" s="529"/>
      <c r="H10" s="529"/>
      <c r="I10" s="529"/>
      <c r="J10" s="535" t="str">
        <f>IF(AND('Studien andere Tumore'!C19&lt;&gt;"", SUM('Studien andere Tumore'!I19:J19)=2, 'Studien andere Tumore'!K19&lt;&gt;0), 'Studien andere Tumore'!C19, "")</f>
        <v/>
      </c>
      <c r="K10" s="535" t="str">
        <f>IF(AND('Studien andere Tumore'!D19&lt;&gt;"", SUM('Studien andere Tumore'!I19:J19)=2, 'Studien andere Tumore'!K19&lt;&gt;0), 'Studien andere Tumore'!D19, "")</f>
        <v/>
      </c>
      <c r="L10" s="532" t="str">
        <f>IF(AND(SUM('Studien andere Tumore'!I19:J19)=2,'Studien andere Tumore'!K19&lt;&gt;0),'Studien andere Tumore'!E19,"")</f>
        <v/>
      </c>
      <c r="M10" s="529"/>
      <c r="N10" s="532" t="str">
        <f>IF(AND('Studien andere Tumore'!F19&lt;&gt;"", SUM('Studien andere Tumore'!I19:J19)=2, 'Studien andere Tumore'!K19&lt;&gt;0), 'Studien andere Tumore'!F19, "")</f>
        <v/>
      </c>
      <c r="O10" s="532" t="str">
        <f>IF(AND('Studien andere Tumore'!G19&lt;&gt;"", SUM('Studien andere Tumore'!I19:J19)=2, 'Studien andere Tumore'!K19&lt;&gt;0), 'Studien andere Tumore'!G19, "")</f>
        <v/>
      </c>
    </row>
    <row r="11" spans="1:15">
      <c r="A11" s="500" t="str">
        <f>IF(AND(SUM('Studien andere Tumore'!I20:J20)=2,'Studien andere Tumore'!K20&lt;&gt;0),'Studien andere Tumore'!A20,"")</f>
        <v/>
      </c>
      <c r="B11" s="500" t="str">
        <f>IF(AND(SUM('Studien andere Tumore'!I20:J20)=2,'Studien andere Tumore'!K20&lt;&gt;0),'Studien andere Tumore'!B20,"")</f>
        <v/>
      </c>
      <c r="C11" s="529"/>
      <c r="D11" s="529"/>
      <c r="E11" s="529"/>
      <c r="F11" s="529"/>
      <c r="G11" s="529"/>
      <c r="H11" s="529"/>
      <c r="I11" s="529"/>
      <c r="J11" s="535" t="str">
        <f>IF(AND('Studien andere Tumore'!C20&lt;&gt;"", SUM('Studien andere Tumore'!I20:J20)=2, 'Studien andere Tumore'!K20&lt;&gt;0), 'Studien andere Tumore'!C20, "")</f>
        <v/>
      </c>
      <c r="K11" s="535" t="str">
        <f>IF(AND('Studien andere Tumore'!D20&lt;&gt;"", SUM('Studien andere Tumore'!I20:J20)=2, 'Studien andere Tumore'!K20&lt;&gt;0), 'Studien andere Tumore'!D20, "")</f>
        <v/>
      </c>
      <c r="L11" s="532" t="str">
        <f>IF(AND(SUM('Studien andere Tumore'!I20:J20)=2,'Studien andere Tumore'!K20&lt;&gt;0),'Studien andere Tumore'!E20,"")</f>
        <v/>
      </c>
      <c r="M11" s="529"/>
      <c r="N11" s="532" t="str">
        <f>IF(AND('Studien andere Tumore'!F20&lt;&gt;"", SUM('Studien andere Tumore'!I20:J20)=2, 'Studien andere Tumore'!K20&lt;&gt;0), 'Studien andere Tumore'!F20, "")</f>
        <v/>
      </c>
      <c r="O11" s="532" t="str">
        <f>IF(AND('Studien andere Tumore'!G20&lt;&gt;"", SUM('Studien andere Tumore'!I20:J20)=2, 'Studien andere Tumore'!K20&lt;&gt;0), 'Studien andere Tumore'!G20, "")</f>
        <v/>
      </c>
    </row>
    <row r="12" spans="1:15">
      <c r="A12" s="500" t="str">
        <f>IF(AND(SUM('Studien andere Tumore'!I21:J21)=2,'Studien andere Tumore'!K21&lt;&gt;0),'Studien andere Tumore'!A21,"")</f>
        <v/>
      </c>
      <c r="B12" s="500" t="str">
        <f>IF(AND(SUM('Studien andere Tumore'!I21:J21)=2,'Studien andere Tumore'!K21&lt;&gt;0),'Studien andere Tumore'!B21,"")</f>
        <v/>
      </c>
      <c r="C12" s="529"/>
      <c r="D12" s="529"/>
      <c r="E12" s="529"/>
      <c r="F12" s="529"/>
      <c r="G12" s="529"/>
      <c r="H12" s="529"/>
      <c r="I12" s="529"/>
      <c r="J12" s="535" t="str">
        <f>IF(AND('Studien andere Tumore'!C21&lt;&gt;"", SUM('Studien andere Tumore'!I21:J21)=2, 'Studien andere Tumore'!K21&lt;&gt;0), 'Studien andere Tumore'!C21, "")</f>
        <v/>
      </c>
      <c r="K12" s="535" t="str">
        <f>IF(AND('Studien andere Tumore'!D21&lt;&gt;"", SUM('Studien andere Tumore'!I21:J21)=2, 'Studien andere Tumore'!K21&lt;&gt;0), 'Studien andere Tumore'!D21, "")</f>
        <v/>
      </c>
      <c r="L12" s="532" t="str">
        <f>IF(AND(SUM('Studien andere Tumore'!I21:J21)=2,'Studien andere Tumore'!K21&lt;&gt;0),'Studien andere Tumore'!E21,"")</f>
        <v/>
      </c>
      <c r="M12" s="529"/>
      <c r="N12" s="532" t="str">
        <f>IF(AND('Studien andere Tumore'!F21&lt;&gt;"", SUM('Studien andere Tumore'!I21:J21)=2, 'Studien andere Tumore'!K21&lt;&gt;0), 'Studien andere Tumore'!F21, "")</f>
        <v/>
      </c>
      <c r="O12" s="532" t="str">
        <f>IF(AND('Studien andere Tumore'!G21&lt;&gt;"", SUM('Studien andere Tumore'!I21:J21)=2, 'Studien andere Tumore'!K21&lt;&gt;0), 'Studien andere Tumore'!G21, "")</f>
        <v/>
      </c>
    </row>
    <row r="13" spans="1:15">
      <c r="A13" s="500" t="str">
        <f>IF(AND(SUM('Studien andere Tumore'!I22:J22)=2,'Studien andere Tumore'!K22&lt;&gt;0),'Studien andere Tumore'!A22,"")</f>
        <v/>
      </c>
      <c r="B13" s="500" t="str">
        <f>IF(AND(SUM('Studien andere Tumore'!I22:J22)=2,'Studien andere Tumore'!K22&lt;&gt;0),'Studien andere Tumore'!B22,"")</f>
        <v/>
      </c>
      <c r="C13" s="529"/>
      <c r="D13" s="529"/>
      <c r="E13" s="529"/>
      <c r="F13" s="529"/>
      <c r="G13" s="529"/>
      <c r="H13" s="529"/>
      <c r="I13" s="529"/>
      <c r="J13" s="535" t="str">
        <f>IF(AND('Studien andere Tumore'!C22&lt;&gt;"", SUM('Studien andere Tumore'!I22:J22)=2, 'Studien andere Tumore'!K22&lt;&gt;0), 'Studien andere Tumore'!C22, "")</f>
        <v/>
      </c>
      <c r="K13" s="535" t="str">
        <f>IF(AND('Studien andere Tumore'!D22&lt;&gt;"", SUM('Studien andere Tumore'!I22:J22)=2, 'Studien andere Tumore'!K22&lt;&gt;0), 'Studien andere Tumore'!D22, "")</f>
        <v/>
      </c>
      <c r="L13" s="532" t="str">
        <f>IF(AND(SUM('Studien andere Tumore'!I22:J22)=2,'Studien andere Tumore'!K22&lt;&gt;0),'Studien andere Tumore'!E22,"")</f>
        <v/>
      </c>
      <c r="M13" s="529"/>
      <c r="N13" s="532" t="str">
        <f>IF(AND('Studien andere Tumore'!F22&lt;&gt;"", SUM('Studien andere Tumore'!I22:J22)=2, 'Studien andere Tumore'!K22&lt;&gt;0), 'Studien andere Tumore'!F22, "")</f>
        <v/>
      </c>
      <c r="O13" s="532" t="str">
        <f>IF(AND('Studien andere Tumore'!G22&lt;&gt;"", SUM('Studien andere Tumore'!I22:J22)=2, 'Studien andere Tumore'!K22&lt;&gt;0), 'Studien andere Tumore'!G22, "")</f>
        <v/>
      </c>
    </row>
    <row r="14" spans="1:15">
      <c r="A14" s="500" t="str">
        <f>IF(AND(SUM('Studien andere Tumore'!I23:J23)=2,'Studien andere Tumore'!K23&lt;&gt;0),'Studien andere Tumore'!A23,"")</f>
        <v/>
      </c>
      <c r="B14" s="500" t="str">
        <f>IF(AND(SUM('Studien andere Tumore'!I23:J23)=2,'Studien andere Tumore'!K23&lt;&gt;0),'Studien andere Tumore'!B23,"")</f>
        <v/>
      </c>
      <c r="C14" s="529"/>
      <c r="D14" s="529"/>
      <c r="E14" s="529"/>
      <c r="F14" s="529"/>
      <c r="G14" s="529"/>
      <c r="H14" s="529"/>
      <c r="I14" s="529"/>
      <c r="J14" s="535" t="str">
        <f>IF(AND('Studien andere Tumore'!C23&lt;&gt;"", SUM('Studien andere Tumore'!I23:J23)=2, 'Studien andere Tumore'!K23&lt;&gt;0), 'Studien andere Tumore'!C23, "")</f>
        <v/>
      </c>
      <c r="K14" s="535" t="str">
        <f>IF(AND('Studien andere Tumore'!D23&lt;&gt;"", SUM('Studien andere Tumore'!I23:J23)=2, 'Studien andere Tumore'!K23&lt;&gt;0), 'Studien andere Tumore'!D23, "")</f>
        <v/>
      </c>
      <c r="L14" s="532" t="str">
        <f>IF(AND(SUM('Studien andere Tumore'!I23:J23)=2,'Studien andere Tumore'!K23&lt;&gt;0),'Studien andere Tumore'!E23,"")</f>
        <v/>
      </c>
      <c r="M14" s="529"/>
      <c r="N14" s="532" t="str">
        <f>IF(AND('Studien andere Tumore'!F23&lt;&gt;"", SUM('Studien andere Tumore'!I23:J23)=2, 'Studien andere Tumore'!K23&lt;&gt;0), 'Studien andere Tumore'!F23, "")</f>
        <v/>
      </c>
      <c r="O14" s="532" t="str">
        <f>IF(AND('Studien andere Tumore'!G23&lt;&gt;"", SUM('Studien andere Tumore'!I23:J23)=2, 'Studien andere Tumore'!K23&lt;&gt;0), 'Studien andere Tumore'!G23, "")</f>
        <v/>
      </c>
    </row>
    <row r="15" spans="1:15">
      <c r="A15" s="500" t="str">
        <f>IF(AND(SUM('Studien andere Tumore'!I24:J24)=2,'Studien andere Tumore'!K24&lt;&gt;0),'Studien andere Tumore'!A24,"")</f>
        <v/>
      </c>
      <c r="B15" s="500" t="str">
        <f>IF(AND(SUM('Studien andere Tumore'!I24:J24)=2,'Studien andere Tumore'!K24&lt;&gt;0),'Studien andere Tumore'!B24,"")</f>
        <v/>
      </c>
      <c r="C15" s="529"/>
      <c r="D15" s="529"/>
      <c r="E15" s="529"/>
      <c r="F15" s="529"/>
      <c r="G15" s="529"/>
      <c r="H15" s="529"/>
      <c r="I15" s="529"/>
      <c r="J15" s="535" t="str">
        <f>IF(AND('Studien andere Tumore'!C24&lt;&gt;"", SUM('Studien andere Tumore'!I24:J24)=2, 'Studien andere Tumore'!K24&lt;&gt;0), 'Studien andere Tumore'!C24, "")</f>
        <v/>
      </c>
      <c r="K15" s="535" t="str">
        <f>IF(AND('Studien andere Tumore'!D24&lt;&gt;"", SUM('Studien andere Tumore'!I24:J24)=2, 'Studien andere Tumore'!K24&lt;&gt;0), 'Studien andere Tumore'!D24, "")</f>
        <v/>
      </c>
      <c r="L15" s="532" t="str">
        <f>IF(AND(SUM('Studien andere Tumore'!I24:J24)=2,'Studien andere Tumore'!K24&lt;&gt;0),'Studien andere Tumore'!E24,"")</f>
        <v/>
      </c>
      <c r="M15" s="529"/>
      <c r="N15" s="532" t="str">
        <f>IF(AND('Studien andere Tumore'!F24&lt;&gt;"", SUM('Studien andere Tumore'!I24:J24)=2, 'Studien andere Tumore'!K24&lt;&gt;0), 'Studien andere Tumore'!F24, "")</f>
        <v/>
      </c>
      <c r="O15" s="532" t="str">
        <f>IF(AND('Studien andere Tumore'!G24&lt;&gt;"", SUM('Studien andere Tumore'!I24:J24)=2, 'Studien andere Tumore'!K24&lt;&gt;0), 'Studien andere Tumore'!G24, "")</f>
        <v/>
      </c>
    </row>
    <row r="16" spans="1:15">
      <c r="A16" s="500" t="str">
        <f>IF(AND(SUM('Studien andere Tumore'!I25:J25)=2,'Studien andere Tumore'!K25&lt;&gt;0),'Studien andere Tumore'!A25,"")</f>
        <v/>
      </c>
      <c r="B16" s="500" t="str">
        <f>IF(AND(SUM('Studien andere Tumore'!I25:J25)=2,'Studien andere Tumore'!K25&lt;&gt;0),'Studien andere Tumore'!B25,"")</f>
        <v/>
      </c>
      <c r="C16" s="529"/>
      <c r="D16" s="529"/>
      <c r="E16" s="529"/>
      <c r="F16" s="529"/>
      <c r="G16" s="529"/>
      <c r="H16" s="529"/>
      <c r="I16" s="529"/>
      <c r="J16" s="535" t="str">
        <f>IF(AND('Studien andere Tumore'!C25&lt;&gt;"", SUM('Studien andere Tumore'!I25:J25)=2, 'Studien andere Tumore'!K25&lt;&gt;0), 'Studien andere Tumore'!C25, "")</f>
        <v/>
      </c>
      <c r="K16" s="535" t="str">
        <f>IF(AND('Studien andere Tumore'!D25&lt;&gt;"", SUM('Studien andere Tumore'!I25:J25)=2, 'Studien andere Tumore'!K25&lt;&gt;0), 'Studien andere Tumore'!D25, "")</f>
        <v/>
      </c>
      <c r="L16" s="532" t="str">
        <f>IF(AND(SUM('Studien andere Tumore'!I25:J25)=2,'Studien andere Tumore'!K25&lt;&gt;0),'Studien andere Tumore'!E25,"")</f>
        <v/>
      </c>
      <c r="M16" s="529"/>
      <c r="N16" s="532" t="str">
        <f>IF(AND('Studien andere Tumore'!F25&lt;&gt;"", SUM('Studien andere Tumore'!I25:J25)=2, 'Studien andere Tumore'!K25&lt;&gt;0), 'Studien andere Tumore'!F25, "")</f>
        <v/>
      </c>
      <c r="O16" s="532" t="str">
        <f>IF(AND('Studien andere Tumore'!G25&lt;&gt;"", SUM('Studien andere Tumore'!I25:J25)=2, 'Studien andere Tumore'!K25&lt;&gt;0), 'Studien andere Tumore'!G25, "")</f>
        <v/>
      </c>
    </row>
    <row r="17" spans="1:15">
      <c r="A17" s="500" t="str">
        <f>IF(AND(SUM('Studien andere Tumore'!I26:J26)=2,'Studien andere Tumore'!K26&lt;&gt;0),'Studien andere Tumore'!A26,"")</f>
        <v/>
      </c>
      <c r="B17" s="500" t="str">
        <f>IF(AND(SUM('Studien andere Tumore'!I26:J26)=2,'Studien andere Tumore'!K26&lt;&gt;0),'Studien andere Tumore'!B26,"")</f>
        <v/>
      </c>
      <c r="C17" s="529"/>
      <c r="D17" s="529"/>
      <c r="E17" s="529"/>
      <c r="F17" s="529"/>
      <c r="G17" s="529"/>
      <c r="H17" s="529"/>
      <c r="I17" s="529"/>
      <c r="J17" s="535" t="str">
        <f>IF(AND('Studien andere Tumore'!C26&lt;&gt;"", SUM('Studien andere Tumore'!I26:J26)=2, 'Studien andere Tumore'!K26&lt;&gt;0), 'Studien andere Tumore'!C26, "")</f>
        <v/>
      </c>
      <c r="K17" s="535" t="str">
        <f>IF(AND('Studien andere Tumore'!D26&lt;&gt;"", SUM('Studien andere Tumore'!I26:J26)=2, 'Studien andere Tumore'!K26&lt;&gt;0), 'Studien andere Tumore'!D26, "")</f>
        <v/>
      </c>
      <c r="L17" s="532" t="str">
        <f>IF(AND(SUM('Studien andere Tumore'!I26:J26)=2,'Studien andere Tumore'!K26&lt;&gt;0),'Studien andere Tumore'!E26,"")</f>
        <v/>
      </c>
      <c r="M17" s="529"/>
      <c r="N17" s="532" t="str">
        <f>IF(AND('Studien andere Tumore'!F26&lt;&gt;"", SUM('Studien andere Tumore'!I26:J26)=2, 'Studien andere Tumore'!K26&lt;&gt;0), 'Studien andere Tumore'!F26, "")</f>
        <v/>
      </c>
      <c r="O17" s="532" t="str">
        <f>IF(AND('Studien andere Tumore'!G26&lt;&gt;"", SUM('Studien andere Tumore'!I26:J26)=2, 'Studien andere Tumore'!K26&lt;&gt;0), 'Studien andere Tumore'!G26, "")</f>
        <v/>
      </c>
    </row>
    <row r="18" spans="1:15">
      <c r="A18" s="500" t="str">
        <f>IF(AND(SUM('Studien andere Tumore'!I27:J27)=2,'Studien andere Tumore'!K27&lt;&gt;0),'Studien andere Tumore'!A27,"")</f>
        <v/>
      </c>
      <c r="B18" s="500" t="str">
        <f>IF(AND(SUM('Studien andere Tumore'!I27:J27)=2,'Studien andere Tumore'!K27&lt;&gt;0),'Studien andere Tumore'!B27,"")</f>
        <v/>
      </c>
      <c r="C18" s="529"/>
      <c r="D18" s="529"/>
      <c r="E18" s="529"/>
      <c r="F18" s="529"/>
      <c r="G18" s="529"/>
      <c r="H18" s="529"/>
      <c r="I18" s="529"/>
      <c r="J18" s="535" t="str">
        <f>IF(AND('Studien andere Tumore'!C27&lt;&gt;"", SUM('Studien andere Tumore'!I27:J27)=2, 'Studien andere Tumore'!K27&lt;&gt;0), 'Studien andere Tumore'!C27, "")</f>
        <v/>
      </c>
      <c r="K18" s="535" t="str">
        <f>IF(AND('Studien andere Tumore'!D27&lt;&gt;"", SUM('Studien andere Tumore'!I27:J27)=2, 'Studien andere Tumore'!K27&lt;&gt;0), 'Studien andere Tumore'!D27, "")</f>
        <v/>
      </c>
      <c r="L18" s="532" t="str">
        <f>IF(AND(SUM('Studien andere Tumore'!I27:J27)=2,'Studien andere Tumore'!K27&lt;&gt;0),'Studien andere Tumore'!E27,"")</f>
        <v/>
      </c>
      <c r="M18" s="529"/>
      <c r="N18" s="532" t="str">
        <f>IF(AND('Studien andere Tumore'!F27&lt;&gt;"", SUM('Studien andere Tumore'!I27:J27)=2, 'Studien andere Tumore'!K27&lt;&gt;0), 'Studien andere Tumore'!F27, "")</f>
        <v/>
      </c>
      <c r="O18" s="532" t="str">
        <f>IF(AND('Studien andere Tumore'!G27&lt;&gt;"", SUM('Studien andere Tumore'!I27:J27)=2, 'Studien andere Tumore'!K27&lt;&gt;0), 'Studien andere Tumore'!G27, "")</f>
        <v/>
      </c>
    </row>
    <row r="19" spans="1:15">
      <c r="A19" s="500" t="str">
        <f>IF(AND(SUM('Studien andere Tumore'!I28:J28)=2,'Studien andere Tumore'!K28&lt;&gt;0),'Studien andere Tumore'!A28,"")</f>
        <v/>
      </c>
      <c r="B19" s="500" t="str">
        <f>IF(AND(SUM('Studien andere Tumore'!I28:J28)=2,'Studien andere Tumore'!K28&lt;&gt;0),'Studien andere Tumore'!B28,"")</f>
        <v/>
      </c>
      <c r="C19" s="529"/>
      <c r="D19" s="529"/>
      <c r="E19" s="529"/>
      <c r="F19" s="529"/>
      <c r="G19" s="529"/>
      <c r="H19" s="529"/>
      <c r="I19" s="529"/>
      <c r="J19" s="535" t="str">
        <f>IF(AND('Studien andere Tumore'!C28&lt;&gt;"", SUM('Studien andere Tumore'!I28:J28)=2, 'Studien andere Tumore'!K28&lt;&gt;0), 'Studien andere Tumore'!C28, "")</f>
        <v/>
      </c>
      <c r="K19" s="535" t="str">
        <f>IF(AND('Studien andere Tumore'!D28&lt;&gt;"", SUM('Studien andere Tumore'!I28:J28)=2, 'Studien andere Tumore'!K28&lt;&gt;0), 'Studien andere Tumore'!D28, "")</f>
        <v/>
      </c>
      <c r="L19" s="532" t="str">
        <f>IF(AND(SUM('Studien andere Tumore'!I28:J28)=2,'Studien andere Tumore'!K28&lt;&gt;0),'Studien andere Tumore'!E28,"")</f>
        <v/>
      </c>
      <c r="M19" s="529"/>
      <c r="N19" s="532" t="str">
        <f>IF(AND('Studien andere Tumore'!F28&lt;&gt;"", SUM('Studien andere Tumore'!I28:J28)=2, 'Studien andere Tumore'!K28&lt;&gt;0), 'Studien andere Tumore'!F28, "")</f>
        <v/>
      </c>
      <c r="O19" s="532" t="str">
        <f>IF(AND('Studien andere Tumore'!G28&lt;&gt;"", SUM('Studien andere Tumore'!I28:J28)=2, 'Studien andere Tumore'!K28&lt;&gt;0), 'Studien andere Tumore'!G28, "")</f>
        <v/>
      </c>
    </row>
    <row r="20" spans="1:15">
      <c r="A20" s="500" t="str">
        <f>IF(AND(SUM('Studien andere Tumore'!I29:J29)=2,'Studien andere Tumore'!K29&lt;&gt;0),'Studien andere Tumore'!A29,"")</f>
        <v/>
      </c>
      <c r="B20" s="500" t="str">
        <f>IF(AND(SUM('Studien andere Tumore'!I29:J29)=2,'Studien andere Tumore'!K29&lt;&gt;0),'Studien andere Tumore'!B29,"")</f>
        <v/>
      </c>
      <c r="C20" s="529"/>
      <c r="D20" s="529"/>
      <c r="E20" s="529"/>
      <c r="F20" s="529"/>
      <c r="G20" s="529"/>
      <c r="H20" s="529"/>
      <c r="I20" s="529"/>
      <c r="J20" s="535" t="str">
        <f>IF(AND('Studien andere Tumore'!C29&lt;&gt;"", SUM('Studien andere Tumore'!I29:J29)=2, 'Studien andere Tumore'!K29&lt;&gt;0), 'Studien andere Tumore'!C29, "")</f>
        <v/>
      </c>
      <c r="K20" s="535" t="str">
        <f>IF(AND('Studien andere Tumore'!D29&lt;&gt;"", SUM('Studien andere Tumore'!I29:J29)=2, 'Studien andere Tumore'!K29&lt;&gt;0), 'Studien andere Tumore'!D29, "")</f>
        <v/>
      </c>
      <c r="L20" s="532" t="str">
        <f>IF(AND(SUM('Studien andere Tumore'!I29:J29)=2,'Studien andere Tumore'!K29&lt;&gt;0),'Studien andere Tumore'!E29,"")</f>
        <v/>
      </c>
      <c r="M20" s="529"/>
      <c r="N20" s="532" t="str">
        <f>IF(AND('Studien andere Tumore'!F29&lt;&gt;"", SUM('Studien andere Tumore'!I29:J29)=2, 'Studien andere Tumore'!K29&lt;&gt;0), 'Studien andere Tumore'!F29, "")</f>
        <v/>
      </c>
      <c r="O20" s="532" t="str">
        <f>IF(AND('Studien andere Tumore'!G29&lt;&gt;"", SUM('Studien andere Tumore'!I29:J29)=2, 'Studien andere Tumore'!K29&lt;&gt;0), 'Studien andere Tumore'!G29, "")</f>
        <v/>
      </c>
    </row>
    <row r="21" spans="1:15">
      <c r="A21" s="500" t="str">
        <f>IF(AND(SUM('Studien andere Tumore'!I30:J30)=2,'Studien andere Tumore'!K30&lt;&gt;0),'Studien andere Tumore'!A30,"")</f>
        <v/>
      </c>
      <c r="B21" s="500" t="str">
        <f>IF(AND(SUM('Studien andere Tumore'!I30:J30)=2,'Studien andere Tumore'!K30&lt;&gt;0),'Studien andere Tumore'!B30,"")</f>
        <v/>
      </c>
      <c r="C21" s="529"/>
      <c r="D21" s="529"/>
      <c r="E21" s="529"/>
      <c r="F21" s="529"/>
      <c r="G21" s="529"/>
      <c r="H21" s="529"/>
      <c r="I21" s="529"/>
      <c r="J21" s="535" t="str">
        <f>IF(AND('Studien andere Tumore'!C30&lt;&gt;"", SUM('Studien andere Tumore'!I30:J30)=2, 'Studien andere Tumore'!K30&lt;&gt;0), 'Studien andere Tumore'!C30, "")</f>
        <v/>
      </c>
      <c r="K21" s="535" t="str">
        <f>IF(AND('Studien andere Tumore'!D30&lt;&gt;"", SUM('Studien andere Tumore'!I30:J30)=2, 'Studien andere Tumore'!K30&lt;&gt;0), 'Studien andere Tumore'!D30, "")</f>
        <v/>
      </c>
      <c r="L21" s="532" t="str">
        <f>IF(AND(SUM('Studien andere Tumore'!I30:J30)=2,'Studien andere Tumore'!K30&lt;&gt;0),'Studien andere Tumore'!E30,"")</f>
        <v/>
      </c>
      <c r="M21" s="529"/>
      <c r="N21" s="532" t="str">
        <f>IF(AND('Studien andere Tumore'!F30&lt;&gt;"", SUM('Studien andere Tumore'!I30:J30)=2, 'Studien andere Tumore'!K30&lt;&gt;0), 'Studien andere Tumore'!F30, "")</f>
        <v/>
      </c>
      <c r="O21" s="532" t="str">
        <f>IF(AND('Studien andere Tumore'!G30&lt;&gt;"", SUM('Studien andere Tumore'!I30:J30)=2, 'Studien andere Tumore'!K30&lt;&gt;0), 'Studien andere Tumore'!G30, "")</f>
        <v/>
      </c>
    </row>
    <row r="22" spans="1:15">
      <c r="A22" s="500" t="str">
        <f>IF(AND(SUM('Studien andere Tumore'!I31:J31)=2,'Studien andere Tumore'!K31&lt;&gt;0),'Studien andere Tumore'!A31,"")</f>
        <v/>
      </c>
      <c r="B22" s="500" t="str">
        <f>IF(AND(SUM('Studien andere Tumore'!I31:J31)=2,'Studien andere Tumore'!K31&lt;&gt;0),'Studien andere Tumore'!B31,"")</f>
        <v/>
      </c>
      <c r="C22" s="529"/>
      <c r="D22" s="529"/>
      <c r="E22" s="529"/>
      <c r="F22" s="529"/>
      <c r="G22" s="529"/>
      <c r="H22" s="529"/>
      <c r="I22" s="529"/>
      <c r="J22" s="535" t="str">
        <f>IF(AND('Studien andere Tumore'!C31&lt;&gt;"", SUM('Studien andere Tumore'!I31:J31)=2, 'Studien andere Tumore'!K31&lt;&gt;0), 'Studien andere Tumore'!C31, "")</f>
        <v/>
      </c>
      <c r="K22" s="535" t="str">
        <f>IF(AND('Studien andere Tumore'!D31&lt;&gt;"", SUM('Studien andere Tumore'!I31:J31)=2, 'Studien andere Tumore'!K31&lt;&gt;0), 'Studien andere Tumore'!D31, "")</f>
        <v/>
      </c>
      <c r="L22" s="532" t="str">
        <f>IF(AND(SUM('Studien andere Tumore'!I31:J31)=2,'Studien andere Tumore'!K31&lt;&gt;0),'Studien andere Tumore'!E31,"")</f>
        <v/>
      </c>
      <c r="M22" s="529"/>
      <c r="N22" s="532" t="str">
        <f>IF(AND('Studien andere Tumore'!F31&lt;&gt;"", SUM('Studien andere Tumore'!I31:J31)=2, 'Studien andere Tumore'!K31&lt;&gt;0), 'Studien andere Tumore'!F31, "")</f>
        <v/>
      </c>
      <c r="O22" s="532" t="str">
        <f>IF(AND('Studien andere Tumore'!G31&lt;&gt;"", SUM('Studien andere Tumore'!I31:J31)=2, 'Studien andere Tumore'!K31&lt;&gt;0), 'Studien andere Tumore'!G31, "")</f>
        <v/>
      </c>
    </row>
    <row r="23" spans="1:15">
      <c r="A23" s="500" t="str">
        <f>IF(AND(SUM('Studien andere Tumore'!I32:J32)=2,'Studien andere Tumore'!K32&lt;&gt;0),'Studien andere Tumore'!A32,"")</f>
        <v/>
      </c>
      <c r="B23" s="500" t="str">
        <f>IF(AND(SUM('Studien andere Tumore'!I32:J32)=2,'Studien andere Tumore'!K32&lt;&gt;0),'Studien andere Tumore'!B32,"")</f>
        <v/>
      </c>
      <c r="C23" s="529"/>
      <c r="D23" s="529"/>
      <c r="E23" s="529"/>
      <c r="F23" s="529"/>
      <c r="G23" s="529"/>
      <c r="H23" s="529"/>
      <c r="I23" s="529"/>
      <c r="J23" s="535" t="str">
        <f>IF(AND('Studien andere Tumore'!C32&lt;&gt;"", SUM('Studien andere Tumore'!I32:J32)=2, 'Studien andere Tumore'!K32&lt;&gt;0), 'Studien andere Tumore'!C32, "")</f>
        <v/>
      </c>
      <c r="K23" s="535" t="str">
        <f>IF(AND('Studien andere Tumore'!D32&lt;&gt;"", SUM('Studien andere Tumore'!I32:J32)=2, 'Studien andere Tumore'!K32&lt;&gt;0), 'Studien andere Tumore'!D32, "")</f>
        <v/>
      </c>
      <c r="L23" s="532" t="str">
        <f>IF(AND(SUM('Studien andere Tumore'!I32:J32)=2,'Studien andere Tumore'!K32&lt;&gt;0),'Studien andere Tumore'!E32,"")</f>
        <v/>
      </c>
      <c r="M23" s="529"/>
      <c r="N23" s="532" t="str">
        <f>IF(AND('Studien andere Tumore'!F32&lt;&gt;"", SUM('Studien andere Tumore'!I32:J32)=2, 'Studien andere Tumore'!K32&lt;&gt;0), 'Studien andere Tumore'!F32, "")</f>
        <v/>
      </c>
      <c r="O23" s="532" t="str">
        <f>IF(AND('Studien andere Tumore'!G32&lt;&gt;"", SUM('Studien andere Tumore'!I32:J32)=2, 'Studien andere Tumore'!K32&lt;&gt;0), 'Studien andere Tumore'!G32, "")</f>
        <v/>
      </c>
    </row>
    <row r="24" spans="1:15">
      <c r="A24" s="500" t="str">
        <f>IF(AND(SUM('Studien andere Tumore'!I33:J33)=2,'Studien andere Tumore'!K33&lt;&gt;0),'Studien andere Tumore'!A33,"")</f>
        <v/>
      </c>
      <c r="B24" s="500" t="str">
        <f>IF(AND(SUM('Studien andere Tumore'!I33:J33)=2,'Studien andere Tumore'!K33&lt;&gt;0),'Studien andere Tumore'!B33,"")</f>
        <v/>
      </c>
      <c r="C24" s="529"/>
      <c r="D24" s="529"/>
      <c r="E24" s="529"/>
      <c r="F24" s="529"/>
      <c r="G24" s="529"/>
      <c r="H24" s="529"/>
      <c r="I24" s="529"/>
      <c r="J24" s="535" t="str">
        <f>IF(AND('Studien andere Tumore'!C33&lt;&gt;"", SUM('Studien andere Tumore'!I33:J33)=2, 'Studien andere Tumore'!K33&lt;&gt;0), 'Studien andere Tumore'!C33, "")</f>
        <v/>
      </c>
      <c r="K24" s="535" t="str">
        <f>IF(AND('Studien andere Tumore'!D33&lt;&gt;"", SUM('Studien andere Tumore'!I33:J33)=2, 'Studien andere Tumore'!K33&lt;&gt;0), 'Studien andere Tumore'!D33, "")</f>
        <v/>
      </c>
      <c r="L24" s="532" t="str">
        <f>IF(AND(SUM('Studien andere Tumore'!I33:J33)=2,'Studien andere Tumore'!K33&lt;&gt;0),'Studien andere Tumore'!E33,"")</f>
        <v/>
      </c>
      <c r="M24" s="529"/>
      <c r="N24" s="532" t="str">
        <f>IF(AND('Studien andere Tumore'!F33&lt;&gt;"", SUM('Studien andere Tumore'!I33:J33)=2, 'Studien andere Tumore'!K33&lt;&gt;0), 'Studien andere Tumore'!F33, "")</f>
        <v/>
      </c>
      <c r="O24" s="532" t="str">
        <f>IF(AND('Studien andere Tumore'!G33&lt;&gt;"", SUM('Studien andere Tumore'!I33:J33)=2, 'Studien andere Tumore'!K33&lt;&gt;0), 'Studien andere Tumore'!G33, "")</f>
        <v/>
      </c>
    </row>
    <row r="25" spans="1:15">
      <c r="A25" s="500" t="str">
        <f>IF(AND(SUM('Studien andere Tumore'!I34:J34)=2,'Studien andere Tumore'!K34&lt;&gt;0),'Studien andere Tumore'!A34,"")</f>
        <v/>
      </c>
      <c r="B25" s="500" t="str">
        <f>IF(AND(SUM('Studien andere Tumore'!I34:J34)=2,'Studien andere Tumore'!K34&lt;&gt;0),'Studien andere Tumore'!B34,"")</f>
        <v/>
      </c>
      <c r="C25" s="529"/>
      <c r="D25" s="529"/>
      <c r="E25" s="529"/>
      <c r="F25" s="529"/>
      <c r="G25" s="529"/>
      <c r="H25" s="529"/>
      <c r="I25" s="529"/>
      <c r="J25" s="535" t="str">
        <f>IF(AND('Studien andere Tumore'!C34&lt;&gt;"", SUM('Studien andere Tumore'!I34:J34)=2, 'Studien andere Tumore'!K34&lt;&gt;0), 'Studien andere Tumore'!C34, "")</f>
        <v/>
      </c>
      <c r="K25" s="535" t="str">
        <f>IF(AND('Studien andere Tumore'!D34&lt;&gt;"", SUM('Studien andere Tumore'!I34:J34)=2, 'Studien andere Tumore'!K34&lt;&gt;0), 'Studien andere Tumore'!D34, "")</f>
        <v/>
      </c>
      <c r="L25" s="532" t="str">
        <f>IF(AND(SUM('Studien andere Tumore'!I34:J34)=2,'Studien andere Tumore'!K34&lt;&gt;0),'Studien andere Tumore'!E34,"")</f>
        <v/>
      </c>
      <c r="M25" s="529"/>
      <c r="N25" s="532" t="str">
        <f>IF(AND('Studien andere Tumore'!F34&lt;&gt;"", SUM('Studien andere Tumore'!I34:J34)=2, 'Studien andere Tumore'!K34&lt;&gt;0), 'Studien andere Tumore'!F34, "")</f>
        <v/>
      </c>
      <c r="O25" s="532" t="str">
        <f>IF(AND('Studien andere Tumore'!G34&lt;&gt;"", SUM('Studien andere Tumore'!I34:J34)=2, 'Studien andere Tumore'!K34&lt;&gt;0), 'Studien andere Tumore'!G34, "")</f>
        <v/>
      </c>
    </row>
    <row r="26" spans="1:15">
      <c r="A26" s="500" t="str">
        <f>IF(AND(SUM('Studien andere Tumore'!I35:J35)=2,'Studien andere Tumore'!K35&lt;&gt;0),'Studien andere Tumore'!A35,"")</f>
        <v/>
      </c>
      <c r="B26" s="500" t="str">
        <f>IF(AND(SUM('Studien andere Tumore'!I35:J35)=2,'Studien andere Tumore'!K35&lt;&gt;0),'Studien andere Tumore'!B35,"")</f>
        <v/>
      </c>
      <c r="C26" s="529"/>
      <c r="D26" s="529"/>
      <c r="E26" s="529"/>
      <c r="F26" s="529"/>
      <c r="G26" s="529"/>
      <c r="H26" s="529"/>
      <c r="I26" s="529"/>
      <c r="J26" s="535" t="str">
        <f>IF(AND('Studien andere Tumore'!C35&lt;&gt;"", SUM('Studien andere Tumore'!I35:J35)=2, 'Studien andere Tumore'!K35&lt;&gt;0), 'Studien andere Tumore'!C35, "")</f>
        <v/>
      </c>
      <c r="K26" s="535" t="str">
        <f>IF(AND('Studien andere Tumore'!D35&lt;&gt;"", SUM('Studien andere Tumore'!I35:J35)=2, 'Studien andere Tumore'!K35&lt;&gt;0), 'Studien andere Tumore'!D35, "")</f>
        <v/>
      </c>
      <c r="L26" s="532" t="str">
        <f>IF(AND(SUM('Studien andere Tumore'!I35:J35)=2,'Studien andere Tumore'!K35&lt;&gt;0),'Studien andere Tumore'!E35,"")</f>
        <v/>
      </c>
      <c r="M26" s="529"/>
      <c r="N26" s="532" t="str">
        <f>IF(AND('Studien andere Tumore'!F35&lt;&gt;"", SUM('Studien andere Tumore'!I35:J35)=2, 'Studien andere Tumore'!K35&lt;&gt;0), 'Studien andere Tumore'!F35, "")</f>
        <v/>
      </c>
      <c r="O26" s="532" t="str">
        <f>IF(AND('Studien andere Tumore'!G35&lt;&gt;"", SUM('Studien andere Tumore'!I35:J35)=2, 'Studien andere Tumore'!K35&lt;&gt;0), 'Studien andere Tumore'!G35, "")</f>
        <v/>
      </c>
    </row>
    <row r="27" spans="1:15">
      <c r="A27" s="500" t="str">
        <f>IF(AND(SUM('Studien andere Tumore'!I36:J36)=2,'Studien andere Tumore'!K36&lt;&gt;0),'Studien andere Tumore'!A36,"")</f>
        <v/>
      </c>
      <c r="B27" s="500" t="str">
        <f>IF(AND(SUM('Studien andere Tumore'!I36:J36)=2,'Studien andere Tumore'!K36&lt;&gt;0),'Studien andere Tumore'!B36,"")</f>
        <v/>
      </c>
      <c r="C27" s="529"/>
      <c r="D27" s="529"/>
      <c r="E27" s="529"/>
      <c r="F27" s="529"/>
      <c r="G27" s="529"/>
      <c r="H27" s="529"/>
      <c r="I27" s="529"/>
      <c r="J27" s="535" t="str">
        <f>IF(AND('Studien andere Tumore'!C36&lt;&gt;"", SUM('Studien andere Tumore'!I36:J36)=2, 'Studien andere Tumore'!K36&lt;&gt;0), 'Studien andere Tumore'!C36, "")</f>
        <v/>
      </c>
      <c r="K27" s="535" t="str">
        <f>IF(AND('Studien andere Tumore'!D36&lt;&gt;"", SUM('Studien andere Tumore'!I36:J36)=2, 'Studien andere Tumore'!K36&lt;&gt;0), 'Studien andere Tumore'!D36, "")</f>
        <v/>
      </c>
      <c r="L27" s="532" t="str">
        <f>IF(AND(SUM('Studien andere Tumore'!I36:J36)=2,'Studien andere Tumore'!K36&lt;&gt;0),'Studien andere Tumore'!E36,"")</f>
        <v/>
      </c>
      <c r="M27" s="529"/>
      <c r="N27" s="532" t="str">
        <f>IF(AND('Studien andere Tumore'!F36&lt;&gt;"", SUM('Studien andere Tumore'!I36:J36)=2, 'Studien andere Tumore'!K36&lt;&gt;0), 'Studien andere Tumore'!F36, "")</f>
        <v/>
      </c>
      <c r="O27" s="532" t="str">
        <f>IF(AND('Studien andere Tumore'!G36&lt;&gt;"", SUM('Studien andere Tumore'!I36:J36)=2, 'Studien andere Tumore'!K36&lt;&gt;0), 'Studien andere Tumore'!G36, "")</f>
        <v/>
      </c>
    </row>
    <row r="28" spans="1:15">
      <c r="A28" s="500" t="str">
        <f>IF(AND(SUM('Studien andere Tumore'!I37:J37)=2,'Studien andere Tumore'!K37&lt;&gt;0),'Studien andere Tumore'!A37,"")</f>
        <v/>
      </c>
      <c r="B28" s="500" t="str">
        <f>IF(AND(SUM('Studien andere Tumore'!I37:J37)=2,'Studien andere Tumore'!K37&lt;&gt;0),'Studien andere Tumore'!B37,"")</f>
        <v/>
      </c>
      <c r="C28" s="529"/>
      <c r="D28" s="529"/>
      <c r="E28" s="529"/>
      <c r="F28" s="529"/>
      <c r="G28" s="529"/>
      <c r="H28" s="529"/>
      <c r="I28" s="529"/>
      <c r="J28" s="535" t="str">
        <f>IF(AND('Studien andere Tumore'!C37&lt;&gt;"", SUM('Studien andere Tumore'!I37:J37)=2, 'Studien andere Tumore'!K37&lt;&gt;0), 'Studien andere Tumore'!C37, "")</f>
        <v/>
      </c>
      <c r="K28" s="535" t="str">
        <f>IF(AND('Studien andere Tumore'!D37&lt;&gt;"", SUM('Studien andere Tumore'!I37:J37)=2, 'Studien andere Tumore'!K37&lt;&gt;0), 'Studien andere Tumore'!D37, "")</f>
        <v/>
      </c>
      <c r="L28" s="532" t="str">
        <f>IF(AND(SUM('Studien andere Tumore'!I37:J37)=2,'Studien andere Tumore'!K37&lt;&gt;0),'Studien andere Tumore'!E37,"")</f>
        <v/>
      </c>
      <c r="M28" s="529"/>
      <c r="N28" s="532" t="str">
        <f>IF(AND('Studien andere Tumore'!F37&lt;&gt;"", SUM('Studien andere Tumore'!I37:J37)=2, 'Studien andere Tumore'!K37&lt;&gt;0), 'Studien andere Tumore'!F37, "")</f>
        <v/>
      </c>
      <c r="O28" s="532" t="str">
        <f>IF(AND('Studien andere Tumore'!G37&lt;&gt;"", SUM('Studien andere Tumore'!I37:J37)=2, 'Studien andere Tumore'!K37&lt;&gt;0), 'Studien andere Tumore'!G37, "")</f>
        <v/>
      </c>
    </row>
    <row r="29" spans="1:15">
      <c r="A29" s="500" t="str">
        <f>IF(AND(SUM('Studien andere Tumore'!I38:J38)=2,'Studien andere Tumore'!K38&lt;&gt;0),'Studien andere Tumore'!A38,"")</f>
        <v/>
      </c>
      <c r="B29" s="500" t="str">
        <f>IF(AND(SUM('Studien andere Tumore'!I38:J38)=2,'Studien andere Tumore'!K38&lt;&gt;0),'Studien andere Tumore'!B38,"")</f>
        <v/>
      </c>
      <c r="C29" s="529"/>
      <c r="D29" s="529"/>
      <c r="E29" s="529"/>
      <c r="F29" s="529"/>
      <c r="G29" s="529"/>
      <c r="H29" s="529"/>
      <c r="I29" s="529"/>
      <c r="J29" s="535" t="str">
        <f>IF(AND('Studien andere Tumore'!C38&lt;&gt;"", SUM('Studien andere Tumore'!I38:J38)=2, 'Studien andere Tumore'!K38&lt;&gt;0), 'Studien andere Tumore'!C38, "")</f>
        <v/>
      </c>
      <c r="K29" s="535" t="str">
        <f>IF(AND('Studien andere Tumore'!D38&lt;&gt;"", SUM('Studien andere Tumore'!I38:J38)=2, 'Studien andere Tumore'!K38&lt;&gt;0), 'Studien andere Tumore'!D38, "")</f>
        <v/>
      </c>
      <c r="L29" s="532" t="str">
        <f>IF(AND(SUM('Studien andere Tumore'!I38:J38)=2,'Studien andere Tumore'!K38&lt;&gt;0),'Studien andere Tumore'!E38,"")</f>
        <v/>
      </c>
      <c r="M29" s="529"/>
      <c r="N29" s="532" t="str">
        <f>IF(AND('Studien andere Tumore'!F38&lt;&gt;"", SUM('Studien andere Tumore'!I38:J38)=2, 'Studien andere Tumore'!K38&lt;&gt;0), 'Studien andere Tumore'!F38, "")</f>
        <v/>
      </c>
      <c r="O29" s="532" t="str">
        <f>IF(AND('Studien andere Tumore'!G38&lt;&gt;"", SUM('Studien andere Tumore'!I38:J38)=2, 'Studien andere Tumore'!K38&lt;&gt;0), 'Studien andere Tumore'!G38, "")</f>
        <v/>
      </c>
    </row>
    <row r="30" spans="1:15">
      <c r="A30" s="500" t="str">
        <f>IF(AND(SUM('Studien andere Tumore'!I39:J39)=2,'Studien andere Tumore'!K39&lt;&gt;0),'Studien andere Tumore'!A39,"")</f>
        <v/>
      </c>
      <c r="B30" s="500" t="str">
        <f>IF(AND(SUM('Studien andere Tumore'!I39:J39)=2,'Studien andere Tumore'!K39&lt;&gt;0),'Studien andere Tumore'!B39,"")</f>
        <v/>
      </c>
      <c r="C30" s="529"/>
      <c r="D30" s="529"/>
      <c r="E30" s="529"/>
      <c r="F30" s="529"/>
      <c r="G30" s="529"/>
      <c r="H30" s="529"/>
      <c r="I30" s="529"/>
      <c r="J30" s="535" t="str">
        <f>IF(AND('Studien andere Tumore'!C39&lt;&gt;"", SUM('Studien andere Tumore'!I39:J39)=2, 'Studien andere Tumore'!K39&lt;&gt;0), 'Studien andere Tumore'!C39, "")</f>
        <v/>
      </c>
      <c r="K30" s="535" t="str">
        <f>IF(AND('Studien andere Tumore'!D39&lt;&gt;"", SUM('Studien andere Tumore'!I39:J39)=2, 'Studien andere Tumore'!K39&lt;&gt;0), 'Studien andere Tumore'!D39, "")</f>
        <v/>
      </c>
      <c r="L30" s="532" t="str">
        <f>IF(AND(SUM('Studien andere Tumore'!I39:J39)=2,'Studien andere Tumore'!K39&lt;&gt;0),'Studien andere Tumore'!E39,"")</f>
        <v/>
      </c>
      <c r="M30" s="529"/>
      <c r="N30" s="532" t="str">
        <f>IF(AND('Studien andere Tumore'!F39&lt;&gt;"", SUM('Studien andere Tumore'!I39:J39)=2, 'Studien andere Tumore'!K39&lt;&gt;0), 'Studien andere Tumore'!F39, "")</f>
        <v/>
      </c>
      <c r="O30" s="532" t="str">
        <f>IF(AND('Studien andere Tumore'!G39&lt;&gt;"", SUM('Studien andere Tumore'!I39:J39)=2, 'Studien andere Tumore'!K39&lt;&gt;0), 'Studien andere Tumore'!G39, "")</f>
        <v/>
      </c>
    </row>
    <row r="31" spans="1:15">
      <c r="A31" s="500" t="str">
        <f>IF(AND(SUM('Studien andere Tumore'!I40:J40)=2,'Studien andere Tumore'!K40&lt;&gt;0),'Studien andere Tumore'!A40,"")</f>
        <v/>
      </c>
      <c r="B31" s="500" t="str">
        <f>IF(AND(SUM('Studien andere Tumore'!I40:J40)=2,'Studien andere Tumore'!K40&lt;&gt;0),'Studien andere Tumore'!B40,"")</f>
        <v/>
      </c>
      <c r="C31" s="529"/>
      <c r="D31" s="529"/>
      <c r="E31" s="529"/>
      <c r="F31" s="529"/>
      <c r="G31" s="529"/>
      <c r="H31" s="529"/>
      <c r="I31" s="529"/>
      <c r="J31" s="535" t="str">
        <f>IF(AND('Studien andere Tumore'!C40&lt;&gt;"", SUM('Studien andere Tumore'!I40:J40)=2, 'Studien andere Tumore'!K40&lt;&gt;0), 'Studien andere Tumore'!C40, "")</f>
        <v/>
      </c>
      <c r="K31" s="535" t="str">
        <f>IF(AND('Studien andere Tumore'!D40&lt;&gt;"", SUM('Studien andere Tumore'!I40:J40)=2, 'Studien andere Tumore'!K40&lt;&gt;0), 'Studien andere Tumore'!D40, "")</f>
        <v/>
      </c>
      <c r="L31" s="532" t="str">
        <f>IF(AND(SUM('Studien andere Tumore'!I40:J40)=2,'Studien andere Tumore'!K40&lt;&gt;0),'Studien andere Tumore'!E40,"")</f>
        <v/>
      </c>
      <c r="M31" s="529"/>
      <c r="N31" s="532" t="str">
        <f>IF(AND('Studien andere Tumore'!F40&lt;&gt;"", SUM('Studien andere Tumore'!I40:J40)=2, 'Studien andere Tumore'!K40&lt;&gt;0), 'Studien andere Tumore'!F40, "")</f>
        <v/>
      </c>
      <c r="O31" s="532" t="str">
        <f>IF(AND('Studien andere Tumore'!G40&lt;&gt;"", SUM('Studien andere Tumore'!I40:J40)=2, 'Studien andere Tumore'!K40&lt;&gt;0), 'Studien andere Tumore'!G40, "")</f>
        <v/>
      </c>
    </row>
    <row r="32" spans="1:15">
      <c r="A32" s="500" t="str">
        <f>IF(AND(SUM('Studien andere Tumore'!I41:J41)=2,'Studien andere Tumore'!K41&lt;&gt;0),'Studien andere Tumore'!A41,"")</f>
        <v/>
      </c>
      <c r="B32" s="500" t="str">
        <f>IF(AND(SUM('Studien andere Tumore'!I41:J41)=2,'Studien andere Tumore'!K41&lt;&gt;0),'Studien andere Tumore'!B41,"")</f>
        <v/>
      </c>
      <c r="C32" s="529"/>
      <c r="D32" s="529"/>
      <c r="E32" s="529"/>
      <c r="F32" s="529"/>
      <c r="G32" s="529"/>
      <c r="H32" s="529"/>
      <c r="I32" s="529"/>
      <c r="J32" s="535" t="str">
        <f>IF(AND('Studien andere Tumore'!C41&lt;&gt;"", SUM('Studien andere Tumore'!I41:J41)=2, 'Studien andere Tumore'!K41&lt;&gt;0), 'Studien andere Tumore'!C41, "")</f>
        <v/>
      </c>
      <c r="K32" s="535" t="str">
        <f>IF(AND('Studien andere Tumore'!D41&lt;&gt;"", SUM('Studien andere Tumore'!I41:J41)=2, 'Studien andere Tumore'!K41&lt;&gt;0), 'Studien andere Tumore'!D41, "")</f>
        <v/>
      </c>
      <c r="L32" s="532" t="str">
        <f>IF(AND(SUM('Studien andere Tumore'!I41:J41)=2,'Studien andere Tumore'!K41&lt;&gt;0),'Studien andere Tumore'!E41,"")</f>
        <v/>
      </c>
      <c r="M32" s="529"/>
      <c r="N32" s="532" t="str">
        <f>IF(AND('Studien andere Tumore'!F41&lt;&gt;"", SUM('Studien andere Tumore'!I41:J41)=2, 'Studien andere Tumore'!K41&lt;&gt;0), 'Studien andere Tumore'!F41, "")</f>
        <v/>
      </c>
      <c r="O32" s="532" t="str">
        <f>IF(AND('Studien andere Tumore'!G41&lt;&gt;"", SUM('Studien andere Tumore'!I41:J41)=2, 'Studien andere Tumore'!K41&lt;&gt;0), 'Studien andere Tumore'!G41, "")</f>
        <v/>
      </c>
    </row>
    <row r="33" spans="1:15">
      <c r="A33" s="500" t="str">
        <f>IF(AND(SUM('Studien andere Tumore'!I42:J42)=2,'Studien andere Tumore'!K42&lt;&gt;0),'Studien andere Tumore'!A42,"")</f>
        <v/>
      </c>
      <c r="B33" s="500" t="str">
        <f>IF(AND(SUM('Studien andere Tumore'!I42:J42)=2,'Studien andere Tumore'!K42&lt;&gt;0),'Studien andere Tumore'!B42,"")</f>
        <v/>
      </c>
      <c r="C33" s="529"/>
      <c r="D33" s="529"/>
      <c r="E33" s="529"/>
      <c r="F33" s="529"/>
      <c r="G33" s="529"/>
      <c r="H33" s="529"/>
      <c r="I33" s="529"/>
      <c r="J33" s="535" t="str">
        <f>IF(AND('Studien andere Tumore'!C42&lt;&gt;"", SUM('Studien andere Tumore'!I42:J42)=2, 'Studien andere Tumore'!K42&lt;&gt;0), 'Studien andere Tumore'!C42, "")</f>
        <v/>
      </c>
      <c r="K33" s="535" t="str">
        <f>IF(AND('Studien andere Tumore'!D42&lt;&gt;"", SUM('Studien andere Tumore'!I42:J42)=2, 'Studien andere Tumore'!K42&lt;&gt;0), 'Studien andere Tumore'!D42, "")</f>
        <v/>
      </c>
      <c r="L33" s="532" t="str">
        <f>IF(AND(SUM('Studien andere Tumore'!I42:J42)=2,'Studien andere Tumore'!K42&lt;&gt;0),'Studien andere Tumore'!E42,"")</f>
        <v/>
      </c>
      <c r="M33" s="529"/>
      <c r="N33" s="532" t="str">
        <f>IF(AND('Studien andere Tumore'!F42&lt;&gt;"", SUM('Studien andere Tumore'!I42:J42)=2, 'Studien andere Tumore'!K42&lt;&gt;0), 'Studien andere Tumore'!F42, "")</f>
        <v/>
      </c>
      <c r="O33" s="532" t="str">
        <f>IF(AND('Studien andere Tumore'!G42&lt;&gt;"", SUM('Studien andere Tumore'!I42:J42)=2, 'Studien andere Tumore'!K42&lt;&gt;0), 'Studien andere Tumore'!G42, "")</f>
        <v/>
      </c>
    </row>
    <row r="34" spans="1:15">
      <c r="A34" s="500" t="str">
        <f>IF(AND(SUM('Studien andere Tumore'!I43:J43)=2,'Studien andere Tumore'!K43&lt;&gt;0),'Studien andere Tumore'!A43,"")</f>
        <v/>
      </c>
      <c r="B34" s="500" t="str">
        <f>IF(AND(SUM('Studien andere Tumore'!I43:J43)=2,'Studien andere Tumore'!K43&lt;&gt;0),'Studien andere Tumore'!B43,"")</f>
        <v/>
      </c>
      <c r="C34" s="529"/>
      <c r="D34" s="529"/>
      <c r="E34" s="529"/>
      <c r="F34" s="529"/>
      <c r="G34" s="529"/>
      <c r="H34" s="529"/>
      <c r="I34" s="529"/>
      <c r="J34" s="535" t="str">
        <f>IF(AND('Studien andere Tumore'!C43&lt;&gt;"", SUM('Studien andere Tumore'!I43:J43)=2, 'Studien andere Tumore'!K43&lt;&gt;0), 'Studien andere Tumore'!C43, "")</f>
        <v/>
      </c>
      <c r="K34" s="535" t="str">
        <f>IF(AND('Studien andere Tumore'!D43&lt;&gt;"", SUM('Studien andere Tumore'!I43:J43)=2, 'Studien andere Tumore'!K43&lt;&gt;0), 'Studien andere Tumore'!D43, "")</f>
        <v/>
      </c>
      <c r="L34" s="532" t="str">
        <f>IF(AND(SUM('Studien andere Tumore'!I43:J43)=2,'Studien andere Tumore'!K43&lt;&gt;0),'Studien andere Tumore'!E43,"")</f>
        <v/>
      </c>
      <c r="M34" s="529"/>
      <c r="N34" s="532" t="str">
        <f>IF(AND('Studien andere Tumore'!F43&lt;&gt;"", SUM('Studien andere Tumore'!I43:J43)=2, 'Studien andere Tumore'!K43&lt;&gt;0), 'Studien andere Tumore'!F43, "")</f>
        <v/>
      </c>
      <c r="O34" s="532" t="str">
        <f>IF(AND('Studien andere Tumore'!G43&lt;&gt;"", SUM('Studien andere Tumore'!I43:J43)=2, 'Studien andere Tumore'!K43&lt;&gt;0), 'Studien andere Tumore'!G43, "")</f>
        <v/>
      </c>
    </row>
    <row r="35" spans="1:15">
      <c r="A35" s="500" t="str">
        <f>IF(AND(SUM('Studien andere Tumore'!I44:J44)=2,'Studien andere Tumore'!K44&lt;&gt;0),'Studien andere Tumore'!A44,"")</f>
        <v/>
      </c>
      <c r="B35" s="500" t="str">
        <f>IF(AND(SUM('Studien andere Tumore'!I44:J44)=2,'Studien andere Tumore'!K44&lt;&gt;0),'Studien andere Tumore'!B44,"")</f>
        <v/>
      </c>
      <c r="C35" s="529"/>
      <c r="D35" s="529"/>
      <c r="E35" s="529"/>
      <c r="F35" s="529"/>
      <c r="G35" s="529"/>
      <c r="H35" s="529"/>
      <c r="I35" s="529"/>
      <c r="J35" s="535" t="str">
        <f>IF(AND('Studien andere Tumore'!C44&lt;&gt;"", SUM('Studien andere Tumore'!I44:J44)=2, 'Studien andere Tumore'!K44&lt;&gt;0), 'Studien andere Tumore'!C44, "")</f>
        <v/>
      </c>
      <c r="K35" s="535" t="str">
        <f>IF(AND('Studien andere Tumore'!D44&lt;&gt;"", SUM('Studien andere Tumore'!I44:J44)=2, 'Studien andere Tumore'!K44&lt;&gt;0), 'Studien andere Tumore'!D44, "")</f>
        <v/>
      </c>
      <c r="L35" s="532" t="str">
        <f>IF(AND(SUM('Studien andere Tumore'!I44:J44)=2,'Studien andere Tumore'!K44&lt;&gt;0),'Studien andere Tumore'!E44,"")</f>
        <v/>
      </c>
      <c r="M35" s="529"/>
      <c r="N35" s="532" t="str">
        <f>IF(AND('Studien andere Tumore'!F44&lt;&gt;"", SUM('Studien andere Tumore'!I44:J44)=2, 'Studien andere Tumore'!K44&lt;&gt;0), 'Studien andere Tumore'!F44, "")</f>
        <v/>
      </c>
      <c r="O35" s="532" t="str">
        <f>IF(AND('Studien andere Tumore'!G44&lt;&gt;"", SUM('Studien andere Tumore'!I44:J44)=2, 'Studien andere Tumore'!K44&lt;&gt;0), 'Studien andere Tumore'!G44, "")</f>
        <v/>
      </c>
    </row>
    <row r="36" spans="1:15">
      <c r="A36" s="500" t="str">
        <f>IF(AND(SUM('Studien andere Tumore'!I45:J45)=2,'Studien andere Tumore'!K45&lt;&gt;0),'Studien andere Tumore'!A45,"")</f>
        <v/>
      </c>
      <c r="B36" s="500" t="str">
        <f>IF(AND(SUM('Studien andere Tumore'!I45:J45)=2,'Studien andere Tumore'!K45&lt;&gt;0),'Studien andere Tumore'!B45,"")</f>
        <v/>
      </c>
      <c r="C36" s="529"/>
      <c r="D36" s="529"/>
      <c r="E36" s="529"/>
      <c r="F36" s="529"/>
      <c r="G36" s="529"/>
      <c r="H36" s="529"/>
      <c r="I36" s="529"/>
      <c r="J36" s="535" t="str">
        <f>IF(AND('Studien andere Tumore'!C45&lt;&gt;"", SUM('Studien andere Tumore'!I45:J45)=2, 'Studien andere Tumore'!K45&lt;&gt;0), 'Studien andere Tumore'!C45, "")</f>
        <v/>
      </c>
      <c r="K36" s="535" t="str">
        <f>IF(AND('Studien andere Tumore'!D45&lt;&gt;"", SUM('Studien andere Tumore'!I45:J45)=2, 'Studien andere Tumore'!K45&lt;&gt;0), 'Studien andere Tumore'!D45, "")</f>
        <v/>
      </c>
      <c r="L36" s="532" t="str">
        <f>IF(AND(SUM('Studien andere Tumore'!I45:J45)=2,'Studien andere Tumore'!K45&lt;&gt;0),'Studien andere Tumore'!E45,"")</f>
        <v/>
      </c>
      <c r="M36" s="529"/>
      <c r="N36" s="532" t="str">
        <f>IF(AND('Studien andere Tumore'!F45&lt;&gt;"", SUM('Studien andere Tumore'!I45:J45)=2, 'Studien andere Tumore'!K45&lt;&gt;0), 'Studien andere Tumore'!F45, "")</f>
        <v/>
      </c>
      <c r="O36" s="532" t="str">
        <f>IF(AND('Studien andere Tumore'!G45&lt;&gt;"", SUM('Studien andere Tumore'!I45:J45)=2, 'Studien andere Tumore'!K45&lt;&gt;0), 'Studien andere Tumore'!G45, "")</f>
        <v/>
      </c>
    </row>
    <row r="37" spans="1:15">
      <c r="A37" s="500" t="str">
        <f>IF(AND(SUM('Studien andere Tumore'!I46:J46)=2,'Studien andere Tumore'!K46&lt;&gt;0),'Studien andere Tumore'!A46,"")</f>
        <v/>
      </c>
      <c r="B37" s="500" t="str">
        <f>IF(AND(SUM('Studien andere Tumore'!I46:J46)=2,'Studien andere Tumore'!K46&lt;&gt;0),'Studien andere Tumore'!B46,"")</f>
        <v/>
      </c>
      <c r="C37" s="529"/>
      <c r="D37" s="529"/>
      <c r="E37" s="529"/>
      <c r="F37" s="529"/>
      <c r="G37" s="529"/>
      <c r="H37" s="529"/>
      <c r="I37" s="529"/>
      <c r="J37" s="535" t="str">
        <f>IF(AND('Studien andere Tumore'!C46&lt;&gt;"", SUM('Studien andere Tumore'!I46:J46)=2, 'Studien andere Tumore'!K46&lt;&gt;0), 'Studien andere Tumore'!C46, "")</f>
        <v/>
      </c>
      <c r="K37" s="535" t="str">
        <f>IF(AND('Studien andere Tumore'!D46&lt;&gt;"", SUM('Studien andere Tumore'!I46:J46)=2, 'Studien andere Tumore'!K46&lt;&gt;0), 'Studien andere Tumore'!D46, "")</f>
        <v/>
      </c>
      <c r="L37" s="532" t="str">
        <f>IF(AND(SUM('Studien andere Tumore'!I46:J46)=2,'Studien andere Tumore'!K46&lt;&gt;0),'Studien andere Tumore'!E46,"")</f>
        <v/>
      </c>
      <c r="M37" s="529"/>
      <c r="N37" s="532" t="str">
        <f>IF(AND('Studien andere Tumore'!F46&lt;&gt;"", SUM('Studien andere Tumore'!I46:J46)=2, 'Studien andere Tumore'!K46&lt;&gt;0), 'Studien andere Tumore'!F46, "")</f>
        <v/>
      </c>
      <c r="O37" s="532" t="str">
        <f>IF(AND('Studien andere Tumore'!G46&lt;&gt;"", SUM('Studien andere Tumore'!I46:J46)=2, 'Studien andere Tumore'!K46&lt;&gt;0), 'Studien andere Tumore'!G46, "")</f>
        <v/>
      </c>
    </row>
    <row r="38" spans="1:15">
      <c r="A38" s="500" t="str">
        <f>IF(AND(SUM('Studien andere Tumore'!I47:J47)=2,'Studien andere Tumore'!K47&lt;&gt;0),'Studien andere Tumore'!A47,"")</f>
        <v/>
      </c>
      <c r="B38" s="500" t="str">
        <f>IF(AND(SUM('Studien andere Tumore'!I47:J47)=2,'Studien andere Tumore'!K47&lt;&gt;0),'Studien andere Tumore'!B47,"")</f>
        <v/>
      </c>
      <c r="C38" s="529"/>
      <c r="D38" s="529"/>
      <c r="E38" s="529"/>
      <c r="F38" s="529"/>
      <c r="G38" s="529"/>
      <c r="H38" s="529"/>
      <c r="I38" s="529"/>
      <c r="J38" s="535" t="str">
        <f>IF(AND('Studien andere Tumore'!C47&lt;&gt;"", SUM('Studien andere Tumore'!I47:J47)=2, 'Studien andere Tumore'!K47&lt;&gt;0), 'Studien andere Tumore'!C47, "")</f>
        <v/>
      </c>
      <c r="K38" s="535" t="str">
        <f>IF(AND('Studien andere Tumore'!D47&lt;&gt;"", SUM('Studien andere Tumore'!I47:J47)=2, 'Studien andere Tumore'!K47&lt;&gt;0), 'Studien andere Tumore'!D47, "")</f>
        <v/>
      </c>
      <c r="L38" s="532" t="str">
        <f>IF(AND(SUM('Studien andere Tumore'!I47:J47)=2,'Studien andere Tumore'!K47&lt;&gt;0),'Studien andere Tumore'!E47,"")</f>
        <v/>
      </c>
      <c r="M38" s="529"/>
      <c r="N38" s="532" t="str">
        <f>IF(AND('Studien andere Tumore'!F47&lt;&gt;"", SUM('Studien andere Tumore'!I47:J47)=2, 'Studien andere Tumore'!K47&lt;&gt;0), 'Studien andere Tumore'!F47, "")</f>
        <v/>
      </c>
      <c r="O38" s="532" t="str">
        <f>IF(AND('Studien andere Tumore'!G47&lt;&gt;"", SUM('Studien andere Tumore'!I47:J47)=2, 'Studien andere Tumore'!K47&lt;&gt;0), 'Studien andere Tumore'!G47, "")</f>
        <v/>
      </c>
    </row>
    <row r="39" spans="1:15">
      <c r="A39" s="500" t="str">
        <f>IF(AND(SUM('Studien andere Tumore'!I48:J48)=2,'Studien andere Tumore'!K48&lt;&gt;0),'Studien andere Tumore'!A48,"")</f>
        <v/>
      </c>
      <c r="B39" s="500" t="str">
        <f>IF(AND(SUM('Studien andere Tumore'!I48:J48)=2,'Studien andere Tumore'!K48&lt;&gt;0),'Studien andere Tumore'!B48,"")</f>
        <v/>
      </c>
      <c r="C39" s="529"/>
      <c r="D39" s="529"/>
      <c r="E39" s="529"/>
      <c r="F39" s="529"/>
      <c r="G39" s="529"/>
      <c r="H39" s="529"/>
      <c r="I39" s="529"/>
      <c r="J39" s="535" t="str">
        <f>IF(AND('Studien andere Tumore'!C48&lt;&gt;"", SUM('Studien andere Tumore'!I48:J48)=2, 'Studien andere Tumore'!K48&lt;&gt;0), 'Studien andere Tumore'!C48, "")</f>
        <v/>
      </c>
      <c r="K39" s="535" t="str">
        <f>IF(AND('Studien andere Tumore'!D48&lt;&gt;"", SUM('Studien andere Tumore'!I48:J48)=2, 'Studien andere Tumore'!K48&lt;&gt;0), 'Studien andere Tumore'!D48, "")</f>
        <v/>
      </c>
      <c r="L39" s="532" t="str">
        <f>IF(AND(SUM('Studien andere Tumore'!I48:J48)=2,'Studien andere Tumore'!K48&lt;&gt;0),'Studien andere Tumore'!E48,"")</f>
        <v/>
      </c>
      <c r="M39" s="529"/>
      <c r="N39" s="532" t="str">
        <f>IF(AND('Studien andere Tumore'!F48&lt;&gt;"", SUM('Studien andere Tumore'!I48:J48)=2, 'Studien andere Tumore'!K48&lt;&gt;0), 'Studien andere Tumore'!F48, "")</f>
        <v/>
      </c>
      <c r="O39" s="532" t="str">
        <f>IF(AND('Studien andere Tumore'!G48&lt;&gt;"", SUM('Studien andere Tumore'!I48:J48)=2, 'Studien andere Tumore'!K48&lt;&gt;0), 'Studien andere Tumore'!G48, "")</f>
        <v/>
      </c>
    </row>
    <row r="40" spans="1:15">
      <c r="A40" s="500" t="str">
        <f>IF(AND(SUM('Studien andere Tumore'!I49:J49)=2,'Studien andere Tumore'!K49&lt;&gt;0),'Studien andere Tumore'!A49,"")</f>
        <v/>
      </c>
      <c r="B40" s="500" t="str">
        <f>IF(AND(SUM('Studien andere Tumore'!I49:J49)=2,'Studien andere Tumore'!K49&lt;&gt;0),'Studien andere Tumore'!B49,"")</f>
        <v/>
      </c>
      <c r="C40" s="529"/>
      <c r="D40" s="529"/>
      <c r="E40" s="529"/>
      <c r="F40" s="529"/>
      <c r="G40" s="529"/>
      <c r="H40" s="529"/>
      <c r="I40" s="529"/>
      <c r="J40" s="535" t="str">
        <f>IF(AND('Studien andere Tumore'!C49&lt;&gt;"", SUM('Studien andere Tumore'!I49:J49)=2, 'Studien andere Tumore'!K49&lt;&gt;0), 'Studien andere Tumore'!C49, "")</f>
        <v/>
      </c>
      <c r="K40" s="535" t="str">
        <f>IF(AND('Studien andere Tumore'!D49&lt;&gt;"", SUM('Studien andere Tumore'!I49:J49)=2, 'Studien andere Tumore'!K49&lt;&gt;0), 'Studien andere Tumore'!D49, "")</f>
        <v/>
      </c>
      <c r="L40" s="532" t="str">
        <f>IF(AND(SUM('Studien andere Tumore'!I49:J49)=2,'Studien andere Tumore'!K49&lt;&gt;0),'Studien andere Tumore'!E49,"")</f>
        <v/>
      </c>
      <c r="M40" s="529"/>
      <c r="N40" s="532" t="str">
        <f>IF(AND('Studien andere Tumore'!F49&lt;&gt;"", SUM('Studien andere Tumore'!I49:J49)=2, 'Studien andere Tumore'!K49&lt;&gt;0), 'Studien andere Tumore'!F49, "")</f>
        <v/>
      </c>
      <c r="O40" s="532" t="str">
        <f>IF(AND('Studien andere Tumore'!G49&lt;&gt;"", SUM('Studien andere Tumore'!I49:J49)=2, 'Studien andere Tumore'!K49&lt;&gt;0), 'Studien andere Tumore'!G49, "")</f>
        <v/>
      </c>
    </row>
    <row r="41" spans="1:15">
      <c r="A41" s="500" t="str">
        <f>IF(AND(SUM('Studien andere Tumore'!I50:J50)=2,'Studien andere Tumore'!K50&lt;&gt;0),'Studien andere Tumore'!A50,"")</f>
        <v/>
      </c>
      <c r="B41" s="500" t="str">
        <f>IF(AND(SUM('Studien andere Tumore'!I50:J50)=2,'Studien andere Tumore'!K50&lt;&gt;0),'Studien andere Tumore'!B50,"")</f>
        <v/>
      </c>
      <c r="C41" s="529"/>
      <c r="D41" s="529"/>
      <c r="E41" s="529"/>
      <c r="F41" s="529"/>
      <c r="G41" s="529"/>
      <c r="H41" s="529"/>
      <c r="I41" s="529"/>
      <c r="J41" s="535" t="str">
        <f>IF(AND('Studien andere Tumore'!C50&lt;&gt;"", SUM('Studien andere Tumore'!I50:J50)=2, 'Studien andere Tumore'!K50&lt;&gt;0), 'Studien andere Tumore'!C50, "")</f>
        <v/>
      </c>
      <c r="K41" s="535" t="str">
        <f>IF(AND('Studien andere Tumore'!D50&lt;&gt;"", SUM('Studien andere Tumore'!I50:J50)=2, 'Studien andere Tumore'!K50&lt;&gt;0), 'Studien andere Tumore'!D50, "")</f>
        <v/>
      </c>
      <c r="L41" s="532" t="str">
        <f>IF(AND(SUM('Studien andere Tumore'!I50:J50)=2,'Studien andere Tumore'!K50&lt;&gt;0),'Studien andere Tumore'!E50,"")</f>
        <v/>
      </c>
      <c r="M41" s="529"/>
      <c r="N41" s="532" t="str">
        <f>IF(AND('Studien andere Tumore'!F50&lt;&gt;"", SUM('Studien andere Tumore'!I50:J50)=2, 'Studien andere Tumore'!K50&lt;&gt;0), 'Studien andere Tumore'!F50, "")</f>
        <v/>
      </c>
      <c r="O41" s="532" t="str">
        <f>IF(AND('Studien andere Tumore'!G50&lt;&gt;"", SUM('Studien andere Tumore'!I50:J50)=2, 'Studien andere Tumore'!K50&lt;&gt;0), 'Studien andere Tumore'!G50, "")</f>
        <v/>
      </c>
    </row>
    <row r="42" spans="1:15">
      <c r="A42" s="500" t="str">
        <f>IF(AND(SUM('Studien andere Tumore'!I51:J51)=2,'Studien andere Tumore'!K51&lt;&gt;0),'Studien andere Tumore'!A51,"")</f>
        <v/>
      </c>
      <c r="B42" s="500" t="str">
        <f>IF(AND(SUM('Studien andere Tumore'!I51:J51)=2,'Studien andere Tumore'!K51&lt;&gt;0),'Studien andere Tumore'!B51,"")</f>
        <v/>
      </c>
      <c r="C42" s="529"/>
      <c r="D42" s="529"/>
      <c r="E42" s="529"/>
      <c r="F42" s="529"/>
      <c r="G42" s="529"/>
      <c r="H42" s="529"/>
      <c r="I42" s="529"/>
      <c r="J42" s="535" t="str">
        <f>IF(AND('Studien andere Tumore'!C51&lt;&gt;"", SUM('Studien andere Tumore'!I51:J51)=2, 'Studien andere Tumore'!K51&lt;&gt;0), 'Studien andere Tumore'!C51, "")</f>
        <v/>
      </c>
      <c r="K42" s="535" t="str">
        <f>IF(AND('Studien andere Tumore'!D51&lt;&gt;"", SUM('Studien andere Tumore'!I51:J51)=2, 'Studien andere Tumore'!K51&lt;&gt;0), 'Studien andere Tumore'!D51, "")</f>
        <v/>
      </c>
      <c r="L42" s="532" t="str">
        <f>IF(AND(SUM('Studien andere Tumore'!I51:J51)=2,'Studien andere Tumore'!K51&lt;&gt;0),'Studien andere Tumore'!E51,"")</f>
        <v/>
      </c>
      <c r="M42" s="529"/>
      <c r="N42" s="532" t="str">
        <f>IF(AND('Studien andere Tumore'!F51&lt;&gt;"", SUM('Studien andere Tumore'!I51:J51)=2, 'Studien andere Tumore'!K51&lt;&gt;0), 'Studien andere Tumore'!F51, "")</f>
        <v/>
      </c>
      <c r="O42" s="532" t="str">
        <f>IF(AND('Studien andere Tumore'!G51&lt;&gt;"", SUM('Studien andere Tumore'!I51:J51)=2, 'Studien andere Tumore'!K51&lt;&gt;0), 'Studien andere Tumore'!G51, "")</f>
        <v/>
      </c>
    </row>
    <row r="43" spans="1:15">
      <c r="A43" s="500" t="str">
        <f>IF(AND(SUM('Studien andere Tumore'!I52:J52)=2,'Studien andere Tumore'!K52&lt;&gt;0),'Studien andere Tumore'!A52,"")</f>
        <v/>
      </c>
      <c r="B43" s="500" t="str">
        <f>IF(AND(SUM('Studien andere Tumore'!I52:J52)=2,'Studien andere Tumore'!K52&lt;&gt;0),'Studien andere Tumore'!B52,"")</f>
        <v/>
      </c>
      <c r="C43" s="529"/>
      <c r="D43" s="529"/>
      <c r="E43" s="529"/>
      <c r="F43" s="529"/>
      <c r="G43" s="529"/>
      <c r="H43" s="529"/>
      <c r="I43" s="529"/>
      <c r="J43" s="535" t="str">
        <f>IF(AND('Studien andere Tumore'!C52&lt;&gt;"", SUM('Studien andere Tumore'!I52:J52)=2, 'Studien andere Tumore'!K52&lt;&gt;0), 'Studien andere Tumore'!C52, "")</f>
        <v/>
      </c>
      <c r="K43" s="535" t="str">
        <f>IF(AND('Studien andere Tumore'!D52&lt;&gt;"", SUM('Studien andere Tumore'!I52:J52)=2, 'Studien andere Tumore'!K52&lt;&gt;0), 'Studien andere Tumore'!D52, "")</f>
        <v/>
      </c>
      <c r="L43" s="532" t="str">
        <f>IF(AND(SUM('Studien andere Tumore'!I52:J52)=2,'Studien andere Tumore'!K52&lt;&gt;0),'Studien andere Tumore'!E52,"")</f>
        <v/>
      </c>
      <c r="M43" s="529"/>
      <c r="N43" s="532" t="str">
        <f>IF(AND('Studien andere Tumore'!F52&lt;&gt;"", SUM('Studien andere Tumore'!I52:J52)=2, 'Studien andere Tumore'!K52&lt;&gt;0), 'Studien andere Tumore'!F52, "")</f>
        <v/>
      </c>
      <c r="O43" s="532" t="str">
        <f>IF(AND('Studien andere Tumore'!G52&lt;&gt;"", SUM('Studien andere Tumore'!I52:J52)=2, 'Studien andere Tumore'!K52&lt;&gt;0), 'Studien andere Tumore'!G52, "")</f>
        <v/>
      </c>
    </row>
    <row r="44" spans="1:15">
      <c r="A44" s="500" t="str">
        <f>IF(AND(SUM('Studien andere Tumore'!I53:J53)=2,'Studien andere Tumore'!K53&lt;&gt;0),'Studien andere Tumore'!A53,"")</f>
        <v/>
      </c>
      <c r="B44" s="500" t="str">
        <f>IF(AND(SUM('Studien andere Tumore'!I53:J53)=2,'Studien andere Tumore'!K53&lt;&gt;0),'Studien andere Tumore'!B53,"")</f>
        <v/>
      </c>
      <c r="C44" s="529"/>
      <c r="D44" s="529"/>
      <c r="E44" s="529"/>
      <c r="F44" s="529"/>
      <c r="G44" s="529"/>
      <c r="H44" s="529"/>
      <c r="I44" s="529"/>
      <c r="J44" s="535" t="str">
        <f>IF(AND('Studien andere Tumore'!C53&lt;&gt;"", SUM('Studien andere Tumore'!I53:J53)=2, 'Studien andere Tumore'!K53&lt;&gt;0), 'Studien andere Tumore'!C53, "")</f>
        <v/>
      </c>
      <c r="K44" s="535" t="str">
        <f>IF(AND('Studien andere Tumore'!D53&lt;&gt;"", SUM('Studien andere Tumore'!I53:J53)=2, 'Studien andere Tumore'!K53&lt;&gt;0), 'Studien andere Tumore'!D53, "")</f>
        <v/>
      </c>
      <c r="L44" s="532" t="str">
        <f>IF(AND(SUM('Studien andere Tumore'!I53:J53)=2,'Studien andere Tumore'!K53&lt;&gt;0),'Studien andere Tumore'!E53,"")</f>
        <v/>
      </c>
      <c r="M44" s="529"/>
      <c r="N44" s="532" t="str">
        <f>IF(AND('Studien andere Tumore'!F53&lt;&gt;"", SUM('Studien andere Tumore'!I53:J53)=2, 'Studien andere Tumore'!K53&lt;&gt;0), 'Studien andere Tumore'!F53, "")</f>
        <v/>
      </c>
      <c r="O44" s="532" t="str">
        <f>IF(AND('Studien andere Tumore'!G53&lt;&gt;"", SUM('Studien andere Tumore'!I53:J53)=2, 'Studien andere Tumore'!K53&lt;&gt;0), 'Studien andere Tumore'!G53, "")</f>
        <v/>
      </c>
    </row>
    <row r="45" spans="1:15">
      <c r="A45" s="500" t="str">
        <f>IF(AND(SUM('Studien andere Tumore'!I54:J54)=2,'Studien andere Tumore'!K54&lt;&gt;0),'Studien andere Tumore'!A54,"")</f>
        <v/>
      </c>
      <c r="B45" s="500" t="str">
        <f>IF(AND(SUM('Studien andere Tumore'!I54:J54)=2,'Studien andere Tumore'!K54&lt;&gt;0),'Studien andere Tumore'!B54,"")</f>
        <v/>
      </c>
      <c r="C45" s="529"/>
      <c r="D45" s="529"/>
      <c r="E45" s="529"/>
      <c r="F45" s="529"/>
      <c r="G45" s="529"/>
      <c r="H45" s="529"/>
      <c r="I45" s="529"/>
      <c r="J45" s="535" t="str">
        <f>IF(AND('Studien andere Tumore'!C54&lt;&gt;"", SUM('Studien andere Tumore'!I54:J54)=2, 'Studien andere Tumore'!K54&lt;&gt;0), 'Studien andere Tumore'!C54, "")</f>
        <v/>
      </c>
      <c r="K45" s="535" t="str">
        <f>IF(AND('Studien andere Tumore'!D54&lt;&gt;"", SUM('Studien andere Tumore'!I54:J54)=2, 'Studien andere Tumore'!K54&lt;&gt;0), 'Studien andere Tumore'!D54, "")</f>
        <v/>
      </c>
      <c r="L45" s="532" t="str">
        <f>IF(AND(SUM('Studien andere Tumore'!I54:J54)=2,'Studien andere Tumore'!K54&lt;&gt;0),'Studien andere Tumore'!E54,"")</f>
        <v/>
      </c>
      <c r="M45" s="529"/>
      <c r="N45" s="532" t="str">
        <f>IF(AND('Studien andere Tumore'!F54&lt;&gt;"", SUM('Studien andere Tumore'!I54:J54)=2, 'Studien andere Tumore'!K54&lt;&gt;0), 'Studien andere Tumore'!F54, "")</f>
        <v/>
      </c>
      <c r="O45" s="532" t="str">
        <f>IF(AND('Studien andere Tumore'!G54&lt;&gt;"", SUM('Studien andere Tumore'!I54:J54)=2, 'Studien andere Tumore'!K54&lt;&gt;0), 'Studien andere Tumore'!G54, "")</f>
        <v/>
      </c>
    </row>
    <row r="46" spans="1:15">
      <c r="A46" s="500" t="str">
        <f>IF(AND(SUM('Studien andere Tumore'!I55:J55)=2,'Studien andere Tumore'!K55&lt;&gt;0),'Studien andere Tumore'!A55,"")</f>
        <v/>
      </c>
      <c r="B46" s="500" t="str">
        <f>IF(AND(SUM('Studien andere Tumore'!I55:J55)=2,'Studien andere Tumore'!K55&lt;&gt;0),'Studien andere Tumore'!B55,"")</f>
        <v/>
      </c>
      <c r="C46" s="529"/>
      <c r="D46" s="529"/>
      <c r="E46" s="529"/>
      <c r="F46" s="529"/>
      <c r="G46" s="529"/>
      <c r="H46" s="529"/>
      <c r="I46" s="529"/>
      <c r="J46" s="535" t="str">
        <f>IF(AND('Studien andere Tumore'!C55&lt;&gt;"", SUM('Studien andere Tumore'!I55:J55)=2, 'Studien andere Tumore'!K55&lt;&gt;0), 'Studien andere Tumore'!C55, "")</f>
        <v/>
      </c>
      <c r="K46" s="535" t="str">
        <f>IF(AND('Studien andere Tumore'!D55&lt;&gt;"", SUM('Studien andere Tumore'!I55:J55)=2, 'Studien andere Tumore'!K55&lt;&gt;0), 'Studien andere Tumore'!D55, "")</f>
        <v/>
      </c>
      <c r="L46" s="532" t="str">
        <f>IF(AND(SUM('Studien andere Tumore'!I55:J55)=2,'Studien andere Tumore'!K55&lt;&gt;0),'Studien andere Tumore'!E55,"")</f>
        <v/>
      </c>
      <c r="M46" s="529"/>
      <c r="N46" s="532" t="str">
        <f>IF(AND('Studien andere Tumore'!F55&lt;&gt;"", SUM('Studien andere Tumore'!I55:J55)=2, 'Studien andere Tumore'!K55&lt;&gt;0), 'Studien andere Tumore'!F55, "")</f>
        <v/>
      </c>
      <c r="O46" s="532" t="str">
        <f>IF(AND('Studien andere Tumore'!G55&lt;&gt;"", SUM('Studien andere Tumore'!I55:J55)=2, 'Studien andere Tumore'!K55&lt;&gt;0), 'Studien andere Tumore'!G55, "")</f>
        <v/>
      </c>
    </row>
    <row r="47" spans="1:15">
      <c r="A47" s="500" t="str">
        <f>IF(AND(SUM('Studien andere Tumore'!I56:J56)=2,'Studien andere Tumore'!K56&lt;&gt;0),'Studien andere Tumore'!A56,"")</f>
        <v/>
      </c>
      <c r="B47" s="500" t="str">
        <f>IF(AND(SUM('Studien andere Tumore'!I56:J56)=2,'Studien andere Tumore'!K56&lt;&gt;0),'Studien andere Tumore'!B56,"")</f>
        <v/>
      </c>
      <c r="C47" s="529"/>
      <c r="D47" s="529"/>
      <c r="E47" s="529"/>
      <c r="F47" s="529"/>
      <c r="G47" s="529"/>
      <c r="H47" s="529"/>
      <c r="I47" s="529"/>
      <c r="J47" s="535" t="str">
        <f>IF(AND('Studien andere Tumore'!C56&lt;&gt;"", SUM('Studien andere Tumore'!I56:J56)=2, 'Studien andere Tumore'!K56&lt;&gt;0), 'Studien andere Tumore'!C56, "")</f>
        <v/>
      </c>
      <c r="K47" s="535" t="str">
        <f>IF(AND('Studien andere Tumore'!D56&lt;&gt;"", SUM('Studien andere Tumore'!I56:J56)=2, 'Studien andere Tumore'!K56&lt;&gt;0), 'Studien andere Tumore'!D56, "")</f>
        <v/>
      </c>
      <c r="L47" s="532" t="str">
        <f>IF(AND(SUM('Studien andere Tumore'!I56:J56)=2,'Studien andere Tumore'!K56&lt;&gt;0),'Studien andere Tumore'!E56,"")</f>
        <v/>
      </c>
      <c r="M47" s="529"/>
      <c r="N47" s="532" t="str">
        <f>IF(AND('Studien andere Tumore'!F56&lt;&gt;"", SUM('Studien andere Tumore'!I56:J56)=2, 'Studien andere Tumore'!K56&lt;&gt;0), 'Studien andere Tumore'!F56, "")</f>
        <v/>
      </c>
      <c r="O47" s="532" t="str">
        <f>IF(AND('Studien andere Tumore'!G56&lt;&gt;"", SUM('Studien andere Tumore'!I56:J56)=2, 'Studien andere Tumore'!K56&lt;&gt;0), 'Studien andere Tumore'!G56, "")</f>
        <v/>
      </c>
    </row>
    <row r="48" spans="1:15">
      <c r="A48" s="500" t="str">
        <f>IF(AND(SUM('Studien andere Tumore'!I57:J57)=2,'Studien andere Tumore'!K57&lt;&gt;0),'Studien andere Tumore'!A57,"")</f>
        <v/>
      </c>
      <c r="B48" s="500" t="str">
        <f>IF(AND(SUM('Studien andere Tumore'!I57:J57)=2,'Studien andere Tumore'!K57&lt;&gt;0),'Studien andere Tumore'!B57,"")</f>
        <v/>
      </c>
      <c r="C48" s="529"/>
      <c r="D48" s="529"/>
      <c r="E48" s="529"/>
      <c r="F48" s="529"/>
      <c r="G48" s="529"/>
      <c r="H48" s="529"/>
      <c r="I48" s="529"/>
      <c r="J48" s="535" t="str">
        <f>IF(AND('Studien andere Tumore'!C57&lt;&gt;"", SUM('Studien andere Tumore'!I57:J57)=2, 'Studien andere Tumore'!K57&lt;&gt;0), 'Studien andere Tumore'!C57, "")</f>
        <v/>
      </c>
      <c r="K48" s="535" t="str">
        <f>IF(AND('Studien andere Tumore'!D57&lt;&gt;"", SUM('Studien andere Tumore'!I57:J57)=2, 'Studien andere Tumore'!K57&lt;&gt;0), 'Studien andere Tumore'!D57, "")</f>
        <v/>
      </c>
      <c r="L48" s="532" t="str">
        <f>IF(AND(SUM('Studien andere Tumore'!I57:J57)=2,'Studien andere Tumore'!K57&lt;&gt;0),'Studien andere Tumore'!E57,"")</f>
        <v/>
      </c>
      <c r="M48" s="529"/>
      <c r="N48" s="532" t="str">
        <f>IF(AND('Studien andere Tumore'!F57&lt;&gt;"", SUM('Studien andere Tumore'!I57:J57)=2, 'Studien andere Tumore'!K57&lt;&gt;0), 'Studien andere Tumore'!F57, "")</f>
        <v/>
      </c>
      <c r="O48" s="532" t="str">
        <f>IF(AND('Studien andere Tumore'!G57&lt;&gt;"", SUM('Studien andere Tumore'!I57:J57)=2, 'Studien andere Tumore'!K57&lt;&gt;0), 'Studien andere Tumore'!G57, "")</f>
        <v/>
      </c>
    </row>
    <row r="49" spans="1:15">
      <c r="A49" s="500" t="str">
        <f>IF(AND(SUM('Studien andere Tumore'!I58:J58)=2,'Studien andere Tumore'!K58&lt;&gt;0),'Studien andere Tumore'!A58,"")</f>
        <v/>
      </c>
      <c r="B49" s="500" t="str">
        <f>IF(AND(SUM('Studien andere Tumore'!I58:J58)=2,'Studien andere Tumore'!K58&lt;&gt;0),'Studien andere Tumore'!B58,"")</f>
        <v/>
      </c>
      <c r="C49" s="529"/>
      <c r="D49" s="529"/>
      <c r="E49" s="529"/>
      <c r="F49" s="529"/>
      <c r="G49" s="529"/>
      <c r="H49" s="529"/>
      <c r="I49" s="529"/>
      <c r="J49" s="535" t="str">
        <f>IF(AND('Studien andere Tumore'!C58&lt;&gt;"", SUM('Studien andere Tumore'!I58:J58)=2, 'Studien andere Tumore'!K58&lt;&gt;0), 'Studien andere Tumore'!C58, "")</f>
        <v/>
      </c>
      <c r="K49" s="535" t="str">
        <f>IF(AND('Studien andere Tumore'!D58&lt;&gt;"", SUM('Studien andere Tumore'!I58:J58)=2, 'Studien andere Tumore'!K58&lt;&gt;0), 'Studien andere Tumore'!D58, "")</f>
        <v/>
      </c>
      <c r="L49" s="532" t="str">
        <f>IF(AND(SUM('Studien andere Tumore'!I58:J58)=2,'Studien andere Tumore'!K58&lt;&gt;0),'Studien andere Tumore'!E58,"")</f>
        <v/>
      </c>
      <c r="M49" s="529"/>
      <c r="N49" s="532" t="str">
        <f>IF(AND('Studien andere Tumore'!F58&lt;&gt;"", SUM('Studien andere Tumore'!I58:J58)=2, 'Studien andere Tumore'!K58&lt;&gt;0), 'Studien andere Tumore'!F58, "")</f>
        <v/>
      </c>
      <c r="O49" s="532" t="str">
        <f>IF(AND('Studien andere Tumore'!G58&lt;&gt;"", SUM('Studien andere Tumore'!I58:J58)=2, 'Studien andere Tumore'!K58&lt;&gt;0), 'Studien andere Tumore'!G58, "")</f>
        <v/>
      </c>
    </row>
    <row r="50" spans="1:15">
      <c r="A50" s="500" t="str">
        <f>IF(AND(SUM('Studien andere Tumore'!I59:J59)=2,'Studien andere Tumore'!K59&lt;&gt;0),'Studien andere Tumore'!A59,"")</f>
        <v/>
      </c>
      <c r="B50" s="500" t="str">
        <f>IF(AND(SUM('Studien andere Tumore'!I59:J59)=2,'Studien andere Tumore'!K59&lt;&gt;0),'Studien andere Tumore'!B59,"")</f>
        <v/>
      </c>
      <c r="C50" s="529"/>
      <c r="D50" s="529"/>
      <c r="E50" s="529"/>
      <c r="F50" s="529"/>
      <c r="G50" s="529"/>
      <c r="H50" s="529"/>
      <c r="I50" s="529"/>
      <c r="J50" s="535" t="str">
        <f>IF(AND('Studien andere Tumore'!C59&lt;&gt;"", SUM('Studien andere Tumore'!I59:J59)=2, 'Studien andere Tumore'!K59&lt;&gt;0), 'Studien andere Tumore'!C59, "")</f>
        <v/>
      </c>
      <c r="K50" s="535" t="str">
        <f>IF(AND('Studien andere Tumore'!D59&lt;&gt;"", SUM('Studien andere Tumore'!I59:J59)=2, 'Studien andere Tumore'!K59&lt;&gt;0), 'Studien andere Tumore'!D59, "")</f>
        <v/>
      </c>
      <c r="L50" s="532" t="str">
        <f>IF(AND(SUM('Studien andere Tumore'!I59:J59)=2,'Studien andere Tumore'!K59&lt;&gt;0),'Studien andere Tumore'!E59,"")</f>
        <v/>
      </c>
      <c r="M50" s="529"/>
      <c r="N50" s="532" t="str">
        <f>IF(AND('Studien andere Tumore'!F59&lt;&gt;"", SUM('Studien andere Tumore'!I59:J59)=2, 'Studien andere Tumore'!K59&lt;&gt;0), 'Studien andere Tumore'!F59, "")</f>
        <v/>
      </c>
      <c r="O50" s="532" t="str">
        <f>IF(AND('Studien andere Tumore'!G59&lt;&gt;"", SUM('Studien andere Tumore'!I59:J59)=2, 'Studien andere Tumore'!K59&lt;&gt;0), 'Studien andere Tumore'!G59, "")</f>
        <v/>
      </c>
    </row>
    <row r="51" spans="1:15">
      <c r="A51" s="500" t="str">
        <f>IF(AND(SUM('Studien andere Tumore'!I60:J60)=2,'Studien andere Tumore'!K60&lt;&gt;0),'Studien andere Tumore'!A60,"")</f>
        <v/>
      </c>
      <c r="B51" s="500" t="str">
        <f>IF(AND(SUM('Studien andere Tumore'!I60:J60)=2,'Studien andere Tumore'!K60&lt;&gt;0),'Studien andere Tumore'!B60,"")</f>
        <v/>
      </c>
      <c r="C51" s="529"/>
      <c r="D51" s="529"/>
      <c r="E51" s="529"/>
      <c r="F51" s="529"/>
      <c r="G51" s="529"/>
      <c r="H51" s="529"/>
      <c r="I51" s="529"/>
      <c r="J51" s="535" t="str">
        <f>IF(AND('Studien andere Tumore'!C60&lt;&gt;"", SUM('Studien andere Tumore'!I60:J60)=2, 'Studien andere Tumore'!K60&lt;&gt;0), 'Studien andere Tumore'!C60, "")</f>
        <v/>
      </c>
      <c r="K51" s="535" t="str">
        <f>IF(AND('Studien andere Tumore'!D60&lt;&gt;"", SUM('Studien andere Tumore'!I60:J60)=2, 'Studien andere Tumore'!K60&lt;&gt;0), 'Studien andere Tumore'!D60, "")</f>
        <v/>
      </c>
      <c r="L51" s="532" t="str">
        <f>IF(AND(SUM('Studien andere Tumore'!I60:J60)=2,'Studien andere Tumore'!K60&lt;&gt;0),'Studien andere Tumore'!E60,"")</f>
        <v/>
      </c>
      <c r="M51" s="529"/>
      <c r="N51" s="532" t="str">
        <f>IF(AND('Studien andere Tumore'!F60&lt;&gt;"", SUM('Studien andere Tumore'!I60:J60)=2, 'Studien andere Tumore'!K60&lt;&gt;0), 'Studien andere Tumore'!F60, "")</f>
        <v/>
      </c>
      <c r="O51" s="532" t="str">
        <f>IF(AND('Studien andere Tumore'!G60&lt;&gt;"", SUM('Studien andere Tumore'!I60:J60)=2, 'Studien andere Tumore'!K60&lt;&gt;0), 'Studien andere Tumore'!G60, "")</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18</vt:i4>
      </vt:variant>
    </vt:vector>
  </HeadingPairs>
  <TitlesOfParts>
    <vt:vector size="39" baseType="lpstr">
      <vt:lpstr>Basisdaten</vt:lpstr>
      <vt:lpstr>ICD-Liste</vt:lpstr>
      <vt:lpstr>HilfstabelleSD</vt:lpstr>
      <vt:lpstr>HilfstabelleB</vt:lpstr>
      <vt:lpstr>Datenquelle</vt:lpstr>
      <vt:lpstr>Studien Malignes Melanom</vt:lpstr>
      <vt:lpstr>HilfstabelleStudienMM</vt:lpstr>
      <vt:lpstr>Studien andere Tumore</vt:lpstr>
      <vt:lpstr>HilfstabelleStudienT</vt:lpstr>
      <vt:lpstr>SNB-Operateure</vt:lpstr>
      <vt:lpstr>Kennzahlenbogen_(KB)</vt:lpstr>
      <vt:lpstr>Berechnung1</vt:lpstr>
      <vt:lpstr>HilfstabelleKB</vt:lpstr>
      <vt:lpstr>Datendefizite_KB</vt:lpstr>
      <vt:lpstr>Hilfstabelle Datendef KB</vt:lpstr>
      <vt:lpstr>Matrix</vt:lpstr>
      <vt:lpstr>Berechnung2</vt:lpstr>
      <vt:lpstr>Berechnung3</vt:lpstr>
      <vt:lpstr>Datendefizite_Matrix</vt:lpstr>
      <vt:lpstr>HilfstabelleM</vt:lpstr>
      <vt:lpstr>HilfstabelleDM</vt:lpstr>
      <vt:lpstr>Keine_Zusammenarbeit</vt:lpstr>
      <vt:lpstr>KrebsregisterZusammenarbeit</vt:lpstr>
      <vt:lpstr>Basisdaten!Print_Area</vt:lpstr>
      <vt:lpstr>Datendefizite_Matrix!Print_Area</vt:lpstr>
      <vt:lpstr>'ICD-Liste'!Print_Area</vt:lpstr>
      <vt:lpstr>'Kennzahlenbogen_(KB)'!Print_Area</vt:lpstr>
      <vt:lpstr>Matrix!Print_Area</vt:lpstr>
      <vt:lpstr>'SNB-Operateure'!Print_Area</vt:lpstr>
      <vt:lpstr>'Studien andere Tumore'!Print_Area</vt:lpstr>
      <vt:lpstr>'Studien Malignes Melanom'!Print_Area</vt:lpstr>
      <vt:lpstr>Print_Area</vt:lpstr>
      <vt:lpstr>Basisdaten!Print_Titles</vt:lpstr>
      <vt:lpstr>Datendefizite_KB!Print_Titles</vt:lpstr>
      <vt:lpstr>Datendefizite_Matrix!Print_Titles</vt:lpstr>
      <vt:lpstr>'Hilfstabelle Datendef KB'!Print_Titles</vt:lpstr>
      <vt:lpstr>'Kennzahlenbogen_(KB)'!Print_Titles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Florina Dudu</cp:lastModifiedBy>
  <cp:lastPrinted>2025-10-20T10:01:12Z</cp:lastPrinted>
  <dcterms:created xsi:type="dcterms:W3CDTF">2012-04-12T09:13:43Z</dcterms:created>
  <dcterms:modified xsi:type="dcterms:W3CDTF">2025-11-14T14:26:24Z</dcterms:modified>
</cp:coreProperties>
</file>