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updateLinks="never" codeName="DieseArbeitsmappe" defaultThemeVersion="124226"/>
  <mc:AlternateContent xmlns:mc="http://schemas.openxmlformats.org/markup-compatibility/2006">
    <mc:Choice Requires="x15">
      <x15ac:absPath xmlns:x15ac="http://schemas.microsoft.com/office/spreadsheetml/2010/11/ac" url="L:\06_daten\09_excel-kennzahlenbögen\15_excel-kb auditjahr 2026\organe\neuro\"/>
    </mc:Choice>
  </mc:AlternateContent>
  <xr:revisionPtr revIDLastSave="0" documentId="13_ncr:1_{E956F280-2999-4ABA-9231-7974C18D283D}" xr6:coauthVersionLast="47" xr6:coauthVersionMax="47" xr10:uidLastSave="{00000000-0000-0000-0000-000000000000}"/>
  <workbookProtection workbookAlgorithmName="SHA-512" workbookHashValue="OLFCNJpzQztWdQFCU/H93OXUrSwMOOv/D9CwORLy0BBI8ZoOEHNZHrVSo9ewbPgpZq2YIl1oWmhSxe0Jiape2w==" workbookSaltValue="OVv5c2mmPcDXcpcePfgzOg==" workbookSpinCount="100000" lockStructure="1"/>
  <bookViews>
    <workbookView xWindow="28680" yWindow="-120" windowWidth="29040" windowHeight="15720" tabRatio="776" xr2:uid="{00000000-000D-0000-FFFF-FFFF00000000}"/>
  </bookViews>
  <sheets>
    <sheet name="Basisdaten" sheetId="1" r:id="rId1"/>
    <sheet name="HilfstabelleB" sheetId="22" state="hidden" r:id="rId2"/>
    <sheet name="HilfstabelleSD" sheetId="8" state="hidden" r:id="rId3"/>
    <sheet name="Datenquelle" sheetId="16" state="hidden" r:id="rId4"/>
    <sheet name="ICD-Liste" sheetId="26" r:id="rId5"/>
    <sheet name="Studien" sheetId="28" r:id="rId6"/>
    <sheet name="HilfstabelleStudien" sheetId="29" state="hidden" r:id="rId7"/>
    <sheet name="Operateure" sheetId="30" r:id="rId8"/>
    <sheet name="Kennzahlenbogen_(KB)" sheetId="18" r:id="rId9"/>
    <sheet name="Hilfstabelle Datendef_KB" sheetId="25" state="hidden" r:id="rId10"/>
    <sheet name="Berechnung1" sheetId="11" state="hidden" r:id="rId11"/>
    <sheet name="HilfstabelleKB" sheetId="10" state="hidden" r:id="rId12"/>
    <sheet name="Datendefizite_KB" sheetId="3" r:id="rId13"/>
  </sheets>
  <externalReferences>
    <externalReference r:id="rId14"/>
    <externalReference r:id="rId15"/>
    <externalReference r:id="rId16"/>
  </externalReferences>
  <definedNames>
    <definedName name="_xlnm._FilterDatabase" localSheetId="3" hidden="1">Datenquelle!$A$69:$J$141</definedName>
    <definedName name="Keine_Zusammenarbeit">Datenquelle!$B$58</definedName>
    <definedName name="KrebsregisterZusammenarbeit">Datenquelle!$B$58:$B$62</definedName>
    <definedName name="myCategory">Datenquelle!#REF!</definedName>
    <definedName name="myItem" localSheetId="6">OFFSET(HilfstabelleStudien!myItemList,0,0,COUNTA(HilfstabelleStudien!myItemList),1)</definedName>
    <definedName name="myItem" localSheetId="7">OFFSET(Operateure!myItemList,0,0,COUNTA(Operateure!myItemList),1)</definedName>
    <definedName name="myItem" localSheetId="5">OFFSET(Studien!myItemList,0,0,COUNTA(Studien!myItemList),1)</definedName>
    <definedName name="myItem">OFFSET(myItemList,0,0,COUNTA(myItemList),1)</definedName>
    <definedName name="myItemList" localSheetId="6">INDEX([1]Datenquelle!$A$72:$S$92,0,MATCH([1]Datenquelle!$E$109,[1]Datenquelle!$A$71:$S$71,0))</definedName>
    <definedName name="_xlnm.Print_Area" localSheetId="0">Basisdaten!$A$1:$N$40</definedName>
    <definedName name="_xlnm.Print_Area" localSheetId="12">OFFSET(Datendefizite_KB!$B$1,0,0,SUMPRODUCT((Datendefizite_KB!$B$14:$B$27&lt;&gt;"")+0)+13,11)</definedName>
    <definedName name="_xlnm.Print_Area" localSheetId="4">'ICD-Liste'!$B$1:$G$173</definedName>
    <definedName name="_xlnm.Print_Area" localSheetId="8">'Kennzahlenbogen_(KB)'!$A$1:$R$61</definedName>
    <definedName name="_xlnm.Print_Area" localSheetId="7">Operateure!$A$1:$F$26</definedName>
    <definedName name="_xlnm.Print_Area" localSheetId="5">Studien!$A$1:$E$60</definedName>
    <definedName name="_xlnm.Print_Titles" localSheetId="12">Datendefizite_KB!$12:$13</definedName>
    <definedName name="_xlnm.Print_Titles" localSheetId="4">'ICD-Liste'!$8:$9</definedName>
    <definedName name="_xlnm.Print_Titles" localSheetId="8">'Kennzahlenbogen_(KB)'!$6:$7</definedName>
    <definedName name="Tumordokumentation" localSheetId="6">[2]Datenquelle!$B$1:$B$43</definedName>
    <definedName name="Tumordokumentation">Datenquelle!$B$1:$B$43</definedName>
    <definedName name="Z_AD479C9E_06F7_4C03_8179_295428B49475_.wvu.PrintArea" localSheetId="0" hidden="1">Basisdaten!$A$1:$N$40</definedName>
    <definedName name="Z_AD479C9E_06F7_4C03_8179_295428B49475_.wvu.PrintTitles" localSheetId="12" hidden="1">Datendefizite_KB!$12:$13</definedName>
    <definedName name="Z_AD479C9E_06F7_4C03_8179_295428B49475_.wvu.PrintTitles" localSheetId="8" hidden="1">'Kennzahlenbogen_(KB)'!$6:$7</definedName>
    <definedName name="Z_DAA0C1F4_4D8F_4BD8_91F9_40281B589772_.wvu.PrintArea" localSheetId="0" hidden="1">Basisdaten!$A$1:$N$40</definedName>
    <definedName name="Z_DAA0C1F4_4D8F_4BD8_91F9_40281B589772_.wvu.PrintTitles" localSheetId="12" hidden="1">Datendefizite_KB!$12:$13</definedName>
    <definedName name="Z_DAA0C1F4_4D8F_4BD8_91F9_40281B589772_.wvu.PrintTitles" localSheetId="8" hidden="1">'Kennzahlenbogen_(KB)'!$6:$7</definedName>
    <definedName name="Z_DAA0C1F4_4D8F_4BD8_91F9_40281B589772_.wvu.Rows" localSheetId="10" hidden="1">Berechnung1!$78:$100</definedName>
    <definedName name="ZentrumRegNr" localSheetId="6">[3]Datenquelle!$A$104:$A$181</definedName>
    <definedName name="ZentrumRegNr">Datenquelle!$A$70:$A$141</definedName>
  </definedNames>
  <calcPr calcId="191029"/>
  <customWorkbookViews>
    <customWorkbookView name="New Name - Persönliche Ansicht" guid="{AD479C9E-06F7-4C03-8179-295428B49475}" mergeInterval="0" personalView="1" maximized="1" windowWidth="1280" windowHeight="798" activeSheetId="8"/>
    <customWorkbookView name="OnkoZert - Persönliche Ansicht" guid="{DAA0C1F4-4D8F-4BD8-91F9-40281B589772}" mergeInterval="0" personalView="1" maximized="1" windowWidth="1280" windowHeight="77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9" i="18" l="1"/>
  <c r="A10" i="22"/>
  <c r="D1" i="22"/>
  <c r="I12" i="28" l="1"/>
  <c r="J12" i="28"/>
  <c r="I13" i="28"/>
  <c r="J13" i="28"/>
  <c r="K13" i="28"/>
  <c r="I14" i="28"/>
  <c r="J14" i="28"/>
  <c r="I15" i="28"/>
  <c r="J15" i="28"/>
  <c r="I16" i="28"/>
  <c r="J16" i="28"/>
  <c r="K16" i="28"/>
  <c r="I17" i="28"/>
  <c r="J17" i="28"/>
  <c r="K17" i="28"/>
  <c r="I18" i="28"/>
  <c r="J18" i="28"/>
  <c r="I19" i="28"/>
  <c r="J19" i="28"/>
  <c r="I20" i="28"/>
  <c r="K20" i="28" s="1"/>
  <c r="B11" i="29" s="1"/>
  <c r="J20" i="28"/>
  <c r="I21" i="28"/>
  <c r="J21" i="28"/>
  <c r="I22" i="28"/>
  <c r="J22" i="28"/>
  <c r="K22" i="28"/>
  <c r="I23" i="28"/>
  <c r="J23" i="28"/>
  <c r="I24" i="28"/>
  <c r="J24" i="28"/>
  <c r="K24" i="28"/>
  <c r="C15" i="29" s="1"/>
  <c r="I25" i="28"/>
  <c r="J25" i="28"/>
  <c r="I26" i="28"/>
  <c r="J26" i="28"/>
  <c r="I27" i="28"/>
  <c r="J27" i="28"/>
  <c r="I28" i="28"/>
  <c r="J28" i="28"/>
  <c r="I29" i="28"/>
  <c r="K29" i="28" s="1"/>
  <c r="J29" i="28"/>
  <c r="I30" i="28"/>
  <c r="J30" i="28"/>
  <c r="K30" i="28"/>
  <c r="C21" i="29" s="1"/>
  <c r="I31" i="28"/>
  <c r="J31" i="28"/>
  <c r="I32" i="28"/>
  <c r="J32" i="28"/>
  <c r="I33" i="28"/>
  <c r="J33" i="28"/>
  <c r="I34" i="28"/>
  <c r="J34" i="28"/>
  <c r="I35" i="28"/>
  <c r="J35" i="28"/>
  <c r="K35" i="28"/>
  <c r="A26" i="29" s="1"/>
  <c r="I36" i="28"/>
  <c r="J36" i="28"/>
  <c r="I37" i="28"/>
  <c r="J37" i="28"/>
  <c r="I38" i="28"/>
  <c r="J38" i="28"/>
  <c r="I39" i="28"/>
  <c r="J39" i="28"/>
  <c r="I40" i="28"/>
  <c r="J40" i="28"/>
  <c r="I41" i="28"/>
  <c r="J41" i="28"/>
  <c r="I42" i="28"/>
  <c r="J42" i="28"/>
  <c r="I43" i="28"/>
  <c r="J43" i="28"/>
  <c r="K43" i="28"/>
  <c r="A34" i="29" s="1"/>
  <c r="I44" i="28"/>
  <c r="J44" i="28"/>
  <c r="I45" i="28"/>
  <c r="J45" i="28"/>
  <c r="I46" i="28"/>
  <c r="J46" i="28"/>
  <c r="I47" i="28"/>
  <c r="J47" i="28"/>
  <c r="I48" i="28"/>
  <c r="J48" i="28"/>
  <c r="K48" i="28"/>
  <c r="A39" i="29" s="1"/>
  <c r="I49" i="28"/>
  <c r="J49" i="28"/>
  <c r="I50" i="28"/>
  <c r="J50" i="28"/>
  <c r="I51" i="28"/>
  <c r="J51" i="28"/>
  <c r="K51" i="28"/>
  <c r="I52" i="28"/>
  <c r="J52" i="28"/>
  <c r="I53" i="28"/>
  <c r="J53" i="28"/>
  <c r="I54" i="28"/>
  <c r="J54" i="28"/>
  <c r="I55" i="28"/>
  <c r="J55" i="28"/>
  <c r="I56" i="28"/>
  <c r="J56" i="28"/>
  <c r="I57" i="28"/>
  <c r="J57" i="28"/>
  <c r="K57" i="28"/>
  <c r="I58" i="28"/>
  <c r="J58" i="28"/>
  <c r="I59" i="28"/>
  <c r="J59" i="28"/>
  <c r="I60" i="28"/>
  <c r="J60" i="28"/>
  <c r="M1" i="22"/>
  <c r="L1" i="22"/>
  <c r="K1" i="22"/>
  <c r="J1" i="22"/>
  <c r="I1" i="22"/>
  <c r="H1" i="22"/>
  <c r="G1" i="22"/>
  <c r="F1" i="22"/>
  <c r="E1" i="22"/>
  <c r="C1" i="22"/>
  <c r="B1" i="22"/>
  <c r="K32" i="28" l="1"/>
  <c r="A23" i="29" s="1"/>
  <c r="K59" i="28"/>
  <c r="A50" i="29" s="1"/>
  <c r="K50" i="28"/>
  <c r="C41" i="29" s="1"/>
  <c r="K47" i="28"/>
  <c r="E38" i="29" s="1"/>
  <c r="K55" i="28"/>
  <c r="D46" i="29" s="1"/>
  <c r="K37" i="28"/>
  <c r="A28" i="29" s="1"/>
  <c r="K36" i="28"/>
  <c r="A27" i="29" s="1"/>
  <c r="K44" i="28"/>
  <c r="D35" i="29" s="1"/>
  <c r="K42" i="28"/>
  <c r="A33" i="29" s="1"/>
  <c r="K15" i="28"/>
  <c r="B6" i="29" s="1"/>
  <c r="K23" i="28"/>
  <c r="E14" i="29" s="1"/>
  <c r="K49" i="28"/>
  <c r="C40" i="29" s="1"/>
  <c r="K31" i="28"/>
  <c r="B22" i="29" s="1"/>
  <c r="K39" i="28"/>
  <c r="A30" i="29" s="1"/>
  <c r="K56" i="28"/>
  <c r="E47" i="29" s="1"/>
  <c r="K12" i="28"/>
  <c r="K28" i="28"/>
  <c r="E19" i="29" s="1"/>
  <c r="K27" i="28"/>
  <c r="C18" i="29" s="1"/>
  <c r="K52" i="28"/>
  <c r="D43" i="29" s="1"/>
  <c r="K46" i="28"/>
  <c r="C37" i="29" s="1"/>
  <c r="K53" i="28"/>
  <c r="A44" i="29" s="1"/>
  <c r="D39" i="29"/>
  <c r="C46" i="29"/>
  <c r="E15" i="29"/>
  <c r="E27" i="29"/>
  <c r="C33" i="29"/>
  <c r="E39" i="29"/>
  <c r="B33" i="29"/>
  <c r="D15" i="29"/>
  <c r="A22" i="29"/>
  <c r="D14" i="29"/>
  <c r="A42" i="29"/>
  <c r="A4" i="29"/>
  <c r="K19" i="28"/>
  <c r="E11" i="29"/>
  <c r="B39" i="29"/>
  <c r="C11" i="29"/>
  <c r="E50" i="29"/>
  <c r="D50" i="29"/>
  <c r="A11" i="29"/>
  <c r="B50" i="29"/>
  <c r="B34" i="29"/>
  <c r="E21" i="29"/>
  <c r="A6" i="29"/>
  <c r="E42" i="29"/>
  <c r="D27" i="29"/>
  <c r="A35" i="29"/>
  <c r="C27" i="29"/>
  <c r="E4" i="29"/>
  <c r="B27" i="29"/>
  <c r="E34" i="29"/>
  <c r="E26" i="29"/>
  <c r="D26" i="29"/>
  <c r="C26" i="29"/>
  <c r="B26" i="29"/>
  <c r="C39" i="29"/>
  <c r="D11" i="29"/>
  <c r="D34" i="29"/>
  <c r="C50" i="29"/>
  <c r="C34" i="29"/>
  <c r="B15" i="29"/>
  <c r="K60" i="28"/>
  <c r="E51" i="29" s="1"/>
  <c r="A15" i="29"/>
  <c r="D21" i="29"/>
  <c r="A7" i="29"/>
  <c r="E33" i="29"/>
  <c r="K33" i="28"/>
  <c r="A24" i="29" s="1"/>
  <c r="K26" i="28"/>
  <c r="E17" i="29" s="1"/>
  <c r="K18" i="28"/>
  <c r="C9" i="29" s="1"/>
  <c r="K40" i="28"/>
  <c r="D31" i="29" s="1"/>
  <c r="K25" i="28"/>
  <c r="B16" i="29" s="1"/>
  <c r="K54" i="28"/>
  <c r="E45" i="29" s="1"/>
  <c r="A8" i="29"/>
  <c r="B8" i="29"/>
  <c r="C8" i="29"/>
  <c r="D8" i="29"/>
  <c r="E8" i="29"/>
  <c r="K38" i="28"/>
  <c r="D29" i="29" s="1"/>
  <c r="C38" i="29"/>
  <c r="E7" i="29"/>
  <c r="B38" i="29"/>
  <c r="C14" i="29"/>
  <c r="D7" i="29"/>
  <c r="K45" i="28"/>
  <c r="D36" i="29" s="1"/>
  <c r="A36" i="29"/>
  <c r="A21" i="29"/>
  <c r="B21" i="29"/>
  <c r="C7" i="29"/>
  <c r="B7" i="29"/>
  <c r="A13" i="29"/>
  <c r="B13" i="29"/>
  <c r="K14" i="28"/>
  <c r="D5" i="29" s="1"/>
  <c r="A5" i="29"/>
  <c r="E13" i="29"/>
  <c r="K58" i="28"/>
  <c r="A49" i="29" s="1"/>
  <c r="A20" i="29"/>
  <c r="B20" i="29"/>
  <c r="C20" i="29"/>
  <c r="D20" i="29"/>
  <c r="E20" i="29"/>
  <c r="D42" i="29"/>
  <c r="D13" i="29"/>
  <c r="E6" i="29"/>
  <c r="C42" i="29"/>
  <c r="C13" i="29"/>
  <c r="D6" i="29"/>
  <c r="B42" i="29"/>
  <c r="E35" i="29"/>
  <c r="C6" i="29"/>
  <c r="A48" i="29"/>
  <c r="B48" i="29"/>
  <c r="C48" i="29"/>
  <c r="D48" i="29"/>
  <c r="E48" i="29"/>
  <c r="A41" i="29"/>
  <c r="E23" i="29"/>
  <c r="E41" i="29"/>
  <c r="C35" i="29"/>
  <c r="D23" i="29"/>
  <c r="D41" i="29"/>
  <c r="B35" i="29"/>
  <c r="C23" i="29"/>
  <c r="B23" i="29"/>
  <c r="B41" i="29"/>
  <c r="K21" i="28"/>
  <c r="B12" i="29" s="1"/>
  <c r="D4" i="29"/>
  <c r="K34" i="28"/>
  <c r="C4" i="29"/>
  <c r="K41" i="28"/>
  <c r="C32" i="29" s="1"/>
  <c r="B4" i="29"/>
  <c r="C2" i="22"/>
  <c r="D2" i="22"/>
  <c r="E2" i="22"/>
  <c r="F2" i="22"/>
  <c r="G2" i="22"/>
  <c r="H2" i="22"/>
  <c r="I2" i="22"/>
  <c r="J2" i="22"/>
  <c r="C3" i="22"/>
  <c r="D3" i="22"/>
  <c r="E3" i="22"/>
  <c r="F3" i="22"/>
  <c r="G3" i="22"/>
  <c r="H3" i="22"/>
  <c r="I3" i="22"/>
  <c r="J3" i="22"/>
  <c r="C4" i="22"/>
  <c r="D4" i="22"/>
  <c r="E4" i="22"/>
  <c r="F4" i="22"/>
  <c r="G4" i="22"/>
  <c r="H4" i="22"/>
  <c r="I4" i="22"/>
  <c r="J4" i="22"/>
  <c r="C5" i="22"/>
  <c r="D5" i="22"/>
  <c r="E5" i="22"/>
  <c r="F5" i="22"/>
  <c r="G5" i="22"/>
  <c r="H5" i="22"/>
  <c r="I5" i="22"/>
  <c r="J5" i="22"/>
  <c r="N10" i="22"/>
  <c r="M28" i="1"/>
  <c r="L3" i="22" s="1"/>
  <c r="M29" i="1"/>
  <c r="L4" i="22" s="1"/>
  <c r="M30" i="1"/>
  <c r="L5" i="22" s="1"/>
  <c r="M27" i="1"/>
  <c r="L2" i="22" s="1"/>
  <c r="G24" i="10"/>
  <c r="G25" i="10"/>
  <c r="F25" i="10"/>
  <c r="F24" i="10"/>
  <c r="C25" i="10"/>
  <c r="B25" i="10"/>
  <c r="C24" i="10"/>
  <c r="B24" i="10"/>
  <c r="G23" i="10"/>
  <c r="F23" i="10"/>
  <c r="F13" i="10"/>
  <c r="F14" i="10"/>
  <c r="F15" i="10"/>
  <c r="F16" i="10"/>
  <c r="F17" i="10"/>
  <c r="F18" i="10"/>
  <c r="F19" i="10"/>
  <c r="F20" i="10"/>
  <c r="F21" i="10"/>
  <c r="F22" i="10"/>
  <c r="B19" i="29" l="1"/>
  <c r="C47" i="29"/>
  <c r="A46" i="29"/>
  <c r="B40" i="29"/>
  <c r="D38" i="29"/>
  <c r="A38" i="29"/>
  <c r="E46" i="29"/>
  <c r="D33" i="29"/>
  <c r="D30" i="29"/>
  <c r="E28" i="29"/>
  <c r="D28" i="29"/>
  <c r="C28" i="29"/>
  <c r="B46" i="29"/>
  <c r="B28" i="29"/>
  <c r="D47" i="29"/>
  <c r="A16" i="29"/>
  <c r="B30" i="29"/>
  <c r="A40" i="29"/>
  <c r="A32" i="29"/>
  <c r="A47" i="29"/>
  <c r="C36" i="29"/>
  <c r="E40" i="29"/>
  <c r="D37" i="29"/>
  <c r="D18" i="29"/>
  <c r="C19" i="29"/>
  <c r="E30" i="29"/>
  <c r="B14" i="29"/>
  <c r="B32" i="29"/>
  <c r="B36" i="29"/>
  <c r="B47" i="29"/>
  <c r="E43" i="29"/>
  <c r="E44" i="29"/>
  <c r="C30" i="29"/>
  <c r="D44" i="29"/>
  <c r="C44" i="29"/>
  <c r="B43" i="29"/>
  <c r="E22" i="29"/>
  <c r="D22" i="29"/>
  <c r="D40" i="29"/>
  <c r="E36" i="29"/>
  <c r="C45" i="29"/>
  <c r="A14" i="29"/>
  <c r="C22" i="29"/>
  <c r="E5" i="29"/>
  <c r="E37" i="29"/>
  <c r="B37" i="29"/>
  <c r="A37" i="29"/>
  <c r="A18" i="29"/>
  <c r="E18" i="29"/>
  <c r="D19" i="29"/>
  <c r="C43" i="29"/>
  <c r="B44" i="29"/>
  <c r="B18" i="29"/>
  <c r="A43" i="29"/>
  <c r="A19" i="29"/>
  <c r="B31" i="29"/>
  <c r="A17" i="29"/>
  <c r="C24" i="29"/>
  <c r="B5" i="29"/>
  <c r="A29" i="29"/>
  <c r="E24" i="29"/>
  <c r="B17" i="29"/>
  <c r="D24" i="29"/>
  <c r="D12" i="29"/>
  <c r="E12" i="29"/>
  <c r="B45" i="29"/>
  <c r="A45" i="29"/>
  <c r="C12" i="29"/>
  <c r="D45" i="29"/>
  <c r="E9" i="29"/>
  <c r="B51" i="29"/>
  <c r="A51" i="29"/>
  <c r="C51" i="29"/>
  <c r="B49" i="29"/>
  <c r="C17" i="29"/>
  <c r="D51" i="29"/>
  <c r="B9" i="29"/>
  <c r="D9" i="29"/>
  <c r="A10" i="29"/>
  <c r="B10" i="29"/>
  <c r="D10" i="29"/>
  <c r="C10" i="29"/>
  <c r="E10" i="29"/>
  <c r="A9" i="29"/>
  <c r="A25" i="29"/>
  <c r="B25" i="29"/>
  <c r="C25" i="29"/>
  <c r="D25" i="29"/>
  <c r="E25" i="29"/>
  <c r="C5" i="29"/>
  <c r="C31" i="29"/>
  <c r="A31" i="29"/>
  <c r="E31" i="29"/>
  <c r="D17" i="29"/>
  <c r="A12" i="29"/>
  <c r="B29" i="29"/>
  <c r="C29" i="29"/>
  <c r="B24" i="29"/>
  <c r="E16" i="29"/>
  <c r="E29" i="29"/>
  <c r="D16" i="29"/>
  <c r="D32" i="29"/>
  <c r="E32" i="29"/>
  <c r="C49" i="29"/>
  <c r="D49" i="29"/>
  <c r="E49" i="29"/>
  <c r="C16" i="29"/>
  <c r="A2" i="30"/>
  <c r="E24" i="30"/>
  <c r="A2" i="28"/>
  <c r="J11" i="28"/>
  <c r="I11" i="28"/>
  <c r="F7" i="8"/>
  <c r="E7" i="8"/>
  <c r="C7" i="8"/>
  <c r="B7" i="8"/>
  <c r="M31" i="1"/>
  <c r="L6" i="22" s="1"/>
  <c r="K31" i="1"/>
  <c r="J6" i="22" s="1"/>
  <c r="J31" i="1"/>
  <c r="I6" i="22" s="1"/>
  <c r="G31" i="1"/>
  <c r="F6" i="22" s="1"/>
  <c r="H31" i="1"/>
  <c r="G6" i="22" s="1"/>
  <c r="D31" i="1"/>
  <c r="C6" i="22" s="1"/>
  <c r="E31" i="1"/>
  <c r="D6" i="22" s="1"/>
  <c r="N27" i="1"/>
  <c r="M2" i="22" s="1"/>
  <c r="N28" i="1"/>
  <c r="M3" i="22" s="1"/>
  <c r="N29" i="1"/>
  <c r="M4" i="22" s="1"/>
  <c r="N30" i="1"/>
  <c r="M5" i="22" s="1"/>
  <c r="E3" i="29" l="1"/>
  <c r="K11" i="28"/>
  <c r="D2" i="29" s="1"/>
  <c r="N31" i="1"/>
  <c r="M6" i="22" s="1"/>
  <c r="A3" i="29" l="1"/>
  <c r="D3" i="29"/>
  <c r="B3" i="29"/>
  <c r="C3" i="29"/>
  <c r="B2" i="29"/>
  <c r="C2" i="29"/>
  <c r="E5" i="28"/>
  <c r="E2" i="29"/>
  <c r="A2" i="29"/>
  <c r="Q29" i="18" l="1"/>
  <c r="D7" i="8"/>
  <c r="O48" i="11" l="1"/>
  <c r="E4" i="18"/>
  <c r="A9" i="22" l="1"/>
  <c r="A8" i="22"/>
  <c r="Q49" i="18" l="1"/>
  <c r="D25" i="10" s="1"/>
  <c r="R14" i="18" l="1"/>
  <c r="B2" i="18"/>
  <c r="M39" i="11" l="1"/>
  <c r="A4" i="25"/>
  <c r="N8" i="22"/>
  <c r="N9" i="22"/>
  <c r="F4" i="25" l="1"/>
  <c r="E4" i="25"/>
  <c r="C4" i="25"/>
  <c r="H4" i="25"/>
  <c r="I4" i="25"/>
  <c r="G4" i="25"/>
  <c r="L4" i="25"/>
  <c r="J4" i="25"/>
  <c r="M4" i="25"/>
  <c r="K4" i="25"/>
  <c r="D4" i="25"/>
  <c r="B14" i="10"/>
  <c r="B13" i="10" l="1"/>
  <c r="G22" i="10" l="1"/>
  <c r="G16" i="10"/>
  <c r="G14" i="10"/>
  <c r="G13" i="10"/>
  <c r="B16" i="10"/>
  <c r="Q38" i="18"/>
  <c r="B22" i="10" s="1"/>
  <c r="R11" i="18"/>
  <c r="A3" i="25" s="1"/>
  <c r="O72" i="11"/>
  <c r="H25" i="10" s="1"/>
  <c r="O63" i="11"/>
  <c r="H22" i="10" s="1"/>
  <c r="O45" i="11"/>
  <c r="H16" i="10" s="1"/>
  <c r="L39" i="11"/>
  <c r="O39" i="11"/>
  <c r="H14" i="10" s="1"/>
  <c r="L36" i="11"/>
  <c r="O36" i="11"/>
  <c r="H13" i="10" s="1"/>
  <c r="C3" i="25" l="1"/>
  <c r="K3" i="25"/>
  <c r="I3" i="25"/>
  <c r="L3" i="25"/>
  <c r="G3" i="25"/>
  <c r="J3" i="25"/>
  <c r="F3" i="25"/>
  <c r="M3" i="25"/>
  <c r="H3" i="25"/>
  <c r="E3" i="25"/>
  <c r="D3" i="25"/>
  <c r="L72" i="11"/>
  <c r="R47" i="18"/>
  <c r="A15" i="25" s="1"/>
  <c r="J15" i="25" s="1"/>
  <c r="N39" i="11"/>
  <c r="E14" i="10" s="1"/>
  <c r="M36" i="11"/>
  <c r="N36" i="11" s="1"/>
  <c r="E13" i="10" s="1"/>
  <c r="A67" i="16"/>
  <c r="F67" i="16" s="1"/>
  <c r="C15" i="25" l="1"/>
  <c r="D15" i="25"/>
  <c r="L15" i="25"/>
  <c r="G15" i="25"/>
  <c r="H15" i="25"/>
  <c r="E15" i="25"/>
  <c r="M15" i="25"/>
  <c r="I15" i="25"/>
  <c r="F15" i="25"/>
  <c r="K15" i="25"/>
  <c r="M72" i="11"/>
  <c r="N72" i="11" s="1"/>
  <c r="E25" i="10" s="1"/>
  <c r="C67" i="16"/>
  <c r="C10" i="1" s="1"/>
  <c r="E67" i="16"/>
  <c r="G67" i="16"/>
  <c r="L14" i="1" s="1"/>
  <c r="B67" i="16"/>
  <c r="C8" i="1" s="1"/>
  <c r="D67" i="16"/>
  <c r="B19" i="1"/>
  <c r="B2" i="26"/>
  <c r="H4" i="18" l="1"/>
  <c r="R35" i="18"/>
  <c r="A11" i="25" s="1"/>
  <c r="C11" i="25" l="1"/>
  <c r="M11" i="25"/>
  <c r="J11" i="25"/>
  <c r="D11" i="25"/>
  <c r="F11" i="25"/>
  <c r="L11" i="25"/>
  <c r="K11" i="25"/>
  <c r="H11" i="25"/>
  <c r="E11" i="25"/>
  <c r="G11" i="25"/>
  <c r="I11" i="25"/>
  <c r="B3" i="22"/>
  <c r="B4" i="22"/>
  <c r="B5" i="22"/>
  <c r="B2" i="22"/>
  <c r="A5" i="22"/>
  <c r="A4" i="22"/>
  <c r="A3" i="22"/>
  <c r="A2" i="22"/>
  <c r="L30" i="1"/>
  <c r="K5" i="22" s="1"/>
  <c r="I31" i="1"/>
  <c r="F31" i="1"/>
  <c r="E6" i="22" s="1"/>
  <c r="C31" i="1"/>
  <c r="L27" i="1"/>
  <c r="K2" i="22" s="1"/>
  <c r="G21" i="10"/>
  <c r="O60" i="11"/>
  <c r="H21" i="10" s="1"/>
  <c r="L60" i="11"/>
  <c r="B21" i="10"/>
  <c r="B2" i="8"/>
  <c r="B1" i="8"/>
  <c r="L28" i="1"/>
  <c r="K3" i="22" s="1"/>
  <c r="L29" i="1"/>
  <c r="K4" i="22" s="1"/>
  <c r="A62" i="18"/>
  <c r="B62" i="18"/>
  <c r="A63" i="18"/>
  <c r="B63" i="18"/>
  <c r="F63" i="18"/>
  <c r="F62" i="18"/>
  <c r="K8" i="3"/>
  <c r="G12" i="10"/>
  <c r="G15" i="10"/>
  <c r="G17" i="10"/>
  <c r="G18" i="10"/>
  <c r="G19" i="10"/>
  <c r="G20" i="10"/>
  <c r="F12" i="10"/>
  <c r="B23" i="10"/>
  <c r="B19" i="10"/>
  <c r="B18" i="10"/>
  <c r="B17" i="10"/>
  <c r="B15" i="10"/>
  <c r="B3" i="10"/>
  <c r="B2" i="10"/>
  <c r="O57" i="11"/>
  <c r="H20" i="10" s="1"/>
  <c r="O66" i="11"/>
  <c r="H23" i="10" s="1"/>
  <c r="O69" i="11"/>
  <c r="H24" i="10" s="1"/>
  <c r="H17" i="10"/>
  <c r="O51" i="11"/>
  <c r="H18" i="10" s="1"/>
  <c r="O54" i="11"/>
  <c r="H19" i="10" s="1"/>
  <c r="O42" i="11"/>
  <c r="H15" i="10" s="1"/>
  <c r="O33" i="11"/>
  <c r="H12" i="10" s="1"/>
  <c r="D25" i="11"/>
  <c r="D23" i="11"/>
  <c r="D8" i="3"/>
  <c r="I32" i="1" l="1"/>
  <c r="H7" i="22" s="1"/>
  <c r="H6" i="22"/>
  <c r="F32" i="1"/>
  <c r="B6" i="22"/>
  <c r="C32" i="1"/>
  <c r="B7" i="22" s="1"/>
  <c r="A7" i="8"/>
  <c r="M60" i="11"/>
  <c r="N60" i="11" s="1"/>
  <c r="L31" i="1"/>
  <c r="K6" i="22" l="1"/>
  <c r="L32" i="1"/>
  <c r="Q42" i="18"/>
  <c r="E21" i="10"/>
  <c r="D6" i="3"/>
  <c r="B3" i="8"/>
  <c r="Q32" i="18"/>
  <c r="Q39" i="18" s="1"/>
  <c r="Q40" i="18" s="1"/>
  <c r="Q30" i="18"/>
  <c r="Q31" i="18" s="1"/>
  <c r="E7" i="22"/>
  <c r="C16" i="10" l="1"/>
  <c r="Q18" i="18"/>
  <c r="C22" i="10"/>
  <c r="R29" i="18"/>
  <c r="A9" i="25" s="1"/>
  <c r="Q43" i="18"/>
  <c r="D23" i="10" s="1"/>
  <c r="Q46" i="18"/>
  <c r="R32" i="18"/>
  <c r="A10" i="25" s="1"/>
  <c r="J10" i="25" s="1"/>
  <c r="C19" i="10"/>
  <c r="C23" i="10"/>
  <c r="Q8" i="18"/>
  <c r="K7" i="22"/>
  <c r="B20" i="10"/>
  <c r="L57" i="11"/>
  <c r="D24" i="10" l="1"/>
  <c r="R44" i="18"/>
  <c r="C9" i="25"/>
  <c r="J9" i="25"/>
  <c r="H9" i="25"/>
  <c r="E9" i="25"/>
  <c r="G9" i="25"/>
  <c r="F9" i="25"/>
  <c r="I9" i="25"/>
  <c r="D9" i="25"/>
  <c r="M9" i="25"/>
  <c r="L9" i="25"/>
  <c r="K9" i="25"/>
  <c r="C10" i="25"/>
  <c r="H10" i="25"/>
  <c r="L10" i="25"/>
  <c r="E10" i="25"/>
  <c r="K10" i="25"/>
  <c r="F10" i="25"/>
  <c r="I10" i="25"/>
  <c r="G10" i="25"/>
  <c r="M10" i="25"/>
  <c r="D10" i="25"/>
  <c r="Q22" i="18"/>
  <c r="Q24" i="18"/>
  <c r="Q27" i="18" s="1"/>
  <c r="C18" i="10" s="1"/>
  <c r="L63" i="11"/>
  <c r="R38" i="18"/>
  <c r="A12" i="25" s="1"/>
  <c r="D22" i="10"/>
  <c r="L66" i="11"/>
  <c r="R41" i="18"/>
  <c r="A13" i="25" s="1"/>
  <c r="L54" i="11"/>
  <c r="D19" i="10"/>
  <c r="L69" i="11"/>
  <c r="R17" i="18"/>
  <c r="A5" i="25" s="1"/>
  <c r="R8" i="18"/>
  <c r="M57" i="11"/>
  <c r="N57" i="11" s="1"/>
  <c r="L33" i="11"/>
  <c r="B12" i="10"/>
  <c r="C15" i="10"/>
  <c r="A14" i="25" l="1"/>
  <c r="J14" i="25" s="1"/>
  <c r="M69" i="11"/>
  <c r="N69" i="11" s="1"/>
  <c r="E24" i="10" s="1"/>
  <c r="C12" i="25"/>
  <c r="L12" i="25"/>
  <c r="M12" i="25"/>
  <c r="J12" i="25"/>
  <c r="I12" i="25"/>
  <c r="E12" i="25"/>
  <c r="D12" i="25"/>
  <c r="F12" i="25"/>
  <c r="K12" i="25"/>
  <c r="H12" i="25"/>
  <c r="G12" i="25"/>
  <c r="C13" i="25"/>
  <c r="M13" i="25"/>
  <c r="F13" i="25"/>
  <c r="G13" i="25"/>
  <c r="H13" i="25"/>
  <c r="J13" i="25"/>
  <c r="I13" i="25"/>
  <c r="E13" i="25"/>
  <c r="D13" i="25"/>
  <c r="L13" i="25"/>
  <c r="K13" i="25"/>
  <c r="F5" i="25"/>
  <c r="J5" i="25"/>
  <c r="I5" i="25"/>
  <c r="M5" i="25"/>
  <c r="C5" i="25"/>
  <c r="G5" i="25"/>
  <c r="K5" i="25"/>
  <c r="D5" i="25"/>
  <c r="H5" i="25"/>
  <c r="L5" i="25"/>
  <c r="E5" i="25"/>
  <c r="Q28" i="18"/>
  <c r="D18" i="10" s="1"/>
  <c r="L45" i="11"/>
  <c r="D16" i="10"/>
  <c r="R20" i="18"/>
  <c r="A6" i="25" s="1"/>
  <c r="J6" i="25" s="1"/>
  <c r="Q25" i="18"/>
  <c r="C17" i="10"/>
  <c r="M63" i="11"/>
  <c r="N63" i="11" s="1"/>
  <c r="E22" i="10" s="1"/>
  <c r="M66" i="11"/>
  <c r="N66" i="11" s="1"/>
  <c r="E23" i="10" s="1"/>
  <c r="M54" i="11"/>
  <c r="N54" i="11" s="1"/>
  <c r="E19" i="10" s="1"/>
  <c r="L42" i="11"/>
  <c r="D15" i="10"/>
  <c r="E20" i="10"/>
  <c r="M42" i="11"/>
  <c r="N42" i="11" s="1"/>
  <c r="A2" i="25"/>
  <c r="M33" i="11"/>
  <c r="N33" i="11" s="1"/>
  <c r="E14" i="25" l="1"/>
  <c r="H14" i="25"/>
  <c r="M14" i="25"/>
  <c r="F14" i="25"/>
  <c r="D14" i="25"/>
  <c r="G14" i="25"/>
  <c r="C14" i="25"/>
  <c r="L14" i="25"/>
  <c r="K14" i="25"/>
  <c r="I14" i="25"/>
  <c r="D6" i="25"/>
  <c r="C6" i="25"/>
  <c r="L6" i="25"/>
  <c r="H6" i="25"/>
  <c r="I6" i="25"/>
  <c r="E6" i="25"/>
  <c r="M6" i="25"/>
  <c r="K6" i="25"/>
  <c r="F6" i="25"/>
  <c r="G6" i="25"/>
  <c r="L51" i="11"/>
  <c r="R26" i="18"/>
  <c r="A8" i="25" s="1"/>
  <c r="M45" i="11"/>
  <c r="N45" i="11" s="1"/>
  <c r="E16" i="10" s="1"/>
  <c r="L48" i="11"/>
  <c r="R23" i="18"/>
  <c r="D17" i="10"/>
  <c r="H2" i="25"/>
  <c r="F2" i="25"/>
  <c r="E12" i="10"/>
  <c r="E15" i="10"/>
  <c r="M2" i="25"/>
  <c r="E2" i="25"/>
  <c r="C2" i="25"/>
  <c r="K2" i="25"/>
  <c r="I2" i="25"/>
  <c r="J2" i="25"/>
  <c r="D2" i="25"/>
  <c r="L2" i="25"/>
  <c r="G2" i="25"/>
  <c r="M48" i="11" l="1"/>
  <c r="N48" i="11" s="1"/>
  <c r="E17" i="10" s="1"/>
  <c r="A7" i="25"/>
  <c r="C8" i="25"/>
  <c r="F8" i="25"/>
  <c r="E8" i="25"/>
  <c r="G8" i="25"/>
  <c r="M8" i="25"/>
  <c r="I8" i="25"/>
  <c r="H8" i="25"/>
  <c r="D8" i="25"/>
  <c r="L8" i="25"/>
  <c r="J8" i="25"/>
  <c r="K8" i="25"/>
  <c r="D5" i="11"/>
  <c r="D8" i="11" s="1"/>
  <c r="M51" i="11"/>
  <c r="N51" i="11" s="1"/>
  <c r="E18" i="10" s="1"/>
  <c r="G5" i="11"/>
  <c r="G8" i="11" s="1"/>
  <c r="F5" i="11"/>
  <c r="E5" i="11"/>
  <c r="E8" i="11" s="1"/>
  <c r="H5" i="11"/>
  <c r="H8" i="11" s="1"/>
  <c r="C5" i="11"/>
  <c r="F7" i="25" l="1"/>
  <c r="M7" i="25"/>
  <c r="H7" i="25"/>
  <c r="C7" i="25"/>
  <c r="I7" i="25"/>
  <c r="D7" i="25"/>
  <c r="J7" i="25"/>
  <c r="E7" i="25"/>
  <c r="K7" i="25"/>
  <c r="L7" i="25"/>
  <c r="G7" i="25"/>
  <c r="G55" i="18"/>
  <c r="K8" i="11"/>
  <c r="G6" i="11"/>
  <c r="G7" i="11" s="1"/>
  <c r="G9" i="11"/>
  <c r="K5" i="11"/>
  <c r="F8" i="11"/>
  <c r="E10" i="11"/>
  <c r="D9" i="11"/>
  <c r="E9" i="11"/>
  <c r="I5" i="11"/>
  <c r="C8" i="11"/>
  <c r="D6" i="11"/>
  <c r="E6" i="11"/>
  <c r="G56" i="18" l="1"/>
  <c r="G52" i="18"/>
  <c r="G10" i="11"/>
  <c r="I10" i="11" s="1"/>
  <c r="H55" i="18"/>
  <c r="H54" i="18"/>
  <c r="G53" i="18"/>
  <c r="H52" i="18"/>
  <c r="I9" i="11"/>
  <c r="I6" i="11"/>
  <c r="E7" i="11"/>
  <c r="I7" i="11" s="1"/>
  <c r="X11" i="25" a="1"/>
  <c r="Q5" i="25" a="1"/>
  <c r="W9" i="25" a="1"/>
  <c r="V6" i="25" a="1"/>
  <c r="U14" i="25" a="1"/>
  <c r="O8" i="25" a="1"/>
  <c r="Y5" i="25" a="1"/>
  <c r="R13" i="25" a="1"/>
  <c r="Y2" i="25" a="1"/>
  <c r="X10" i="25" a="1"/>
  <c r="Q13" i="25" a="1"/>
  <c r="W6" i="25" a="1"/>
  <c r="V14" i="25" a="1"/>
  <c r="U7" i="25" a="1"/>
  <c r="O3" i="25" a="1"/>
  <c r="Y8" i="25" a="1"/>
  <c r="R9" i="25" a="1"/>
  <c r="Q2" i="25" a="1"/>
  <c r="X3" i="25" a="1"/>
  <c r="Q9" i="25" a="1"/>
  <c r="W12" i="25" a="1"/>
  <c r="V8" i="25" a="1"/>
  <c r="U5" i="25" a="1"/>
  <c r="O6" i="25" a="1"/>
  <c r="Y14" i="25" a="1"/>
  <c r="R7" i="25" a="1"/>
  <c r="T2" i="25" a="1"/>
  <c r="X13" i="25" a="1"/>
  <c r="Q6" i="25" a="1"/>
  <c r="W8" i="25" a="1"/>
  <c r="V7" i="25" a="1"/>
  <c r="U12" i="25" a="1"/>
  <c r="O5" i="25" a="1"/>
  <c r="Y4" i="25" a="1"/>
  <c r="R2" i="25" a="1"/>
  <c r="X7" i="25" a="1"/>
  <c r="Q10" i="25" a="1"/>
  <c r="W7" i="25" a="1"/>
  <c r="V11" i="25" a="1"/>
  <c r="U15" i="25" a="1"/>
  <c r="T6" i="25" a="1"/>
  <c r="Y3" i="25" a="1"/>
  <c r="X6" i="25" a="1"/>
  <c r="Q14" i="25" a="1"/>
  <c r="W5" i="25" a="1"/>
  <c r="P10" i="25" a="1"/>
  <c r="U13" i="25" a="1"/>
  <c r="T12" i="25" a="1"/>
  <c r="Y11" i="25" a="1"/>
  <c r="X8" i="25" a="1"/>
  <c r="S13" i="25" a="1"/>
  <c r="W13" i="25" a="1"/>
  <c r="P13" i="25" a="1"/>
  <c r="U4" i="25" a="1"/>
  <c r="T8" i="25" a="1"/>
  <c r="Y12" i="25" a="1"/>
  <c r="S4" i="25" a="1"/>
  <c r="P15" i="25" a="1"/>
  <c r="T3" i="25" a="1"/>
  <c r="P2" i="25" a="1"/>
  <c r="S7" i="25" a="1"/>
  <c r="P4" i="25" a="1"/>
  <c r="T5" i="25" a="1"/>
  <c r="S2" i="25" a="1"/>
  <c r="S8" i="25" a="1"/>
  <c r="P6" i="25" a="1"/>
  <c r="Y10" i="25" a="1"/>
  <c r="O2" i="25" a="1"/>
  <c r="S5" i="25" a="1"/>
  <c r="U9" i="25" a="1"/>
  <c r="Y6" i="25" a="1"/>
  <c r="U2" i="25" a="1"/>
  <c r="W10" i="25" a="1"/>
  <c r="U3" i="25" a="1"/>
  <c r="Y9" i="25" a="1"/>
  <c r="V2" i="25" a="1"/>
  <c r="X15" i="25" a="1"/>
  <c r="S6" i="25" a="1"/>
  <c r="W3" i="25" a="1"/>
  <c r="P11" i="25" a="1"/>
  <c r="U8" i="25" a="1"/>
  <c r="T10" i="25" a="1"/>
  <c r="Y13" i="25" a="1"/>
  <c r="X4" i="25" a="1"/>
  <c r="S9" i="25" a="1"/>
  <c r="W11" i="25" a="1"/>
  <c r="P9" i="25" a="1"/>
  <c r="U11" i="25" a="1"/>
  <c r="T14" i="25" a="1"/>
  <c r="Y7" i="25" a="1"/>
  <c r="X12" i="25" a="1"/>
  <c r="S11" i="25" a="1"/>
  <c r="W14" i="25" a="1"/>
  <c r="P8" i="25" a="1"/>
  <c r="U6" i="25" a="1"/>
  <c r="T7" i="25" a="1"/>
  <c r="Y15" i="25" a="1"/>
  <c r="X9" i="25" a="1"/>
  <c r="S15" i="25" a="1"/>
  <c r="W15" i="25" a="1"/>
  <c r="P5" i="25" a="1"/>
  <c r="U10" i="25" a="1"/>
  <c r="T15" i="25" a="1"/>
  <c r="R8" i="25" a="1"/>
  <c r="X14" i="25" a="1"/>
  <c r="S14" i="25" a="1"/>
  <c r="W4" i="25" a="1"/>
  <c r="P14" i="25" a="1"/>
  <c r="O7" i="25" a="1"/>
  <c r="T4" i="25" a="1"/>
  <c r="R12" i="25" a="1"/>
  <c r="X5" i="25" a="1"/>
  <c r="S12" i="25" a="1"/>
  <c r="V5" i="25" a="1"/>
  <c r="P7" i="25" a="1"/>
  <c r="O14" i="25" a="1"/>
  <c r="T9" i="25" a="1"/>
  <c r="R15" i="25" a="1"/>
  <c r="Q7" i="25" a="1"/>
  <c r="S3" i="25" a="1"/>
  <c r="V9" i="25" a="1"/>
  <c r="P3" i="25" a="1"/>
  <c r="O15" i="25" a="1"/>
  <c r="T11" i="25" a="1"/>
  <c r="R5" i="25" a="1"/>
  <c r="W2" i="25" a="1"/>
  <c r="Q11" i="25" a="1"/>
  <c r="S10" i="25" a="1"/>
  <c r="V12" i="25" a="1"/>
  <c r="P12" i="25" a="1"/>
  <c r="O13" i="25" a="1"/>
  <c r="T13" i="25" a="1"/>
  <c r="R10" i="25" a="1"/>
  <c r="X2" i="25" a="1"/>
  <c r="Q12" i="25" a="1"/>
  <c r="V13" i="25" a="1"/>
  <c r="O11" i="25" a="1"/>
  <c r="R11" i="25" a="1"/>
  <c r="Q15" i="25" a="1"/>
  <c r="V15" i="25" a="1"/>
  <c r="O10" i="25" a="1"/>
  <c r="R3" i="25" a="1"/>
  <c r="Q4" i="25" a="1"/>
  <c r="V10" i="25" a="1"/>
  <c r="O4" i="25" a="1"/>
  <c r="R4" i="25" a="1"/>
  <c r="Q3" i="25" a="1"/>
  <c r="V3" i="25" a="1"/>
  <c r="O12" i="25" a="1"/>
  <c r="R6" i="25" a="1"/>
  <c r="Q8" i="25" a="1"/>
  <c r="V4" i="25" a="1"/>
  <c r="O9" i="25" a="1"/>
  <c r="R14" i="25" a="1"/>
  <c r="R14" i="25" l="1"/>
  <c r="E26" i="3" s="1"/>
  <c r="O9" i="25"/>
  <c r="V4" i="25"/>
  <c r="Q8" i="25"/>
  <c r="R6" i="25"/>
  <c r="E18" i="3" s="1"/>
  <c r="O12" i="25"/>
  <c r="V3" i="25"/>
  <c r="I15" i="3" s="1"/>
  <c r="Q3" i="25"/>
  <c r="R4" i="25"/>
  <c r="O4" i="25"/>
  <c r="V10" i="25"/>
  <c r="Q4" i="25"/>
  <c r="R3" i="25"/>
  <c r="O10" i="25"/>
  <c r="B22" i="3" s="1"/>
  <c r="V15" i="25"/>
  <c r="I27" i="3" s="1"/>
  <c r="Q15" i="25"/>
  <c r="D27" i="3" s="1"/>
  <c r="R11" i="25"/>
  <c r="E23" i="3" s="1"/>
  <c r="O11" i="25"/>
  <c r="B23" i="3" s="1"/>
  <c r="V13" i="25"/>
  <c r="I25" i="3" s="1"/>
  <c r="Q12" i="25"/>
  <c r="D24" i="3" s="1"/>
  <c r="R10" i="25"/>
  <c r="T13" i="25"/>
  <c r="O13" i="25"/>
  <c r="P12" i="25"/>
  <c r="C24" i="3" s="1"/>
  <c r="V12" i="25"/>
  <c r="S10" i="25"/>
  <c r="Q11" i="25"/>
  <c r="R5" i="25"/>
  <c r="T11" i="25"/>
  <c r="G23" i="3" s="1"/>
  <c r="O15" i="25"/>
  <c r="P3" i="25"/>
  <c r="C15" i="3" s="1"/>
  <c r="V9" i="25"/>
  <c r="I21" i="3" s="1"/>
  <c r="S3" i="25"/>
  <c r="Q7" i="25"/>
  <c r="D19" i="3" s="1"/>
  <c r="R15" i="25"/>
  <c r="E27" i="3" s="1"/>
  <c r="T9" i="25"/>
  <c r="G21" i="3" s="1"/>
  <c r="O14" i="25"/>
  <c r="B26" i="3" s="1"/>
  <c r="P7" i="25"/>
  <c r="C19" i="3" s="1"/>
  <c r="V5" i="25"/>
  <c r="I17" i="3" s="1"/>
  <c r="S12" i="25"/>
  <c r="F24" i="3" s="1"/>
  <c r="X5" i="25"/>
  <c r="R12" i="25"/>
  <c r="T4" i="25"/>
  <c r="O7" i="25"/>
  <c r="B19" i="3" s="1"/>
  <c r="P14" i="25"/>
  <c r="C26" i="3" s="1"/>
  <c r="W4" i="25"/>
  <c r="S14" i="25"/>
  <c r="F26" i="3" s="1"/>
  <c r="X14" i="25"/>
  <c r="K26" i="3" s="1"/>
  <c r="R8" i="25"/>
  <c r="E20" i="3" s="1"/>
  <c r="T15" i="25"/>
  <c r="G27" i="3" s="1"/>
  <c r="U10" i="25"/>
  <c r="H22" i="3" s="1"/>
  <c r="P5" i="25"/>
  <c r="W15" i="25"/>
  <c r="J27" i="3" s="1"/>
  <c r="S15" i="25"/>
  <c r="X9" i="25"/>
  <c r="K21" i="3" s="1"/>
  <c r="Y15" i="25"/>
  <c r="L27" i="3" s="1"/>
  <c r="T7" i="25"/>
  <c r="G19" i="3" s="1"/>
  <c r="U6" i="25"/>
  <c r="H18" i="3" s="1"/>
  <c r="P8" i="25"/>
  <c r="C20" i="3" s="1"/>
  <c r="W14" i="25"/>
  <c r="J26" i="3" s="1"/>
  <c r="S11" i="25"/>
  <c r="X12" i="25"/>
  <c r="Y7" i="25"/>
  <c r="T14" i="25"/>
  <c r="G26" i="3" s="1"/>
  <c r="U11" i="25"/>
  <c r="P9" i="25"/>
  <c r="C21" i="3" s="1"/>
  <c r="W11" i="25"/>
  <c r="S9" i="25"/>
  <c r="X4" i="25"/>
  <c r="K16" i="3" s="1"/>
  <c r="Y13" i="25"/>
  <c r="T10" i="25"/>
  <c r="U8" i="25"/>
  <c r="H20" i="3" s="1"/>
  <c r="P11" i="25"/>
  <c r="C23" i="3" s="1"/>
  <c r="W3" i="25"/>
  <c r="J15" i="3" s="1"/>
  <c r="S6" i="25"/>
  <c r="F18" i="3" s="1"/>
  <c r="X15" i="25"/>
  <c r="K27" i="3" s="1"/>
  <c r="Y9" i="25"/>
  <c r="L21" i="3" s="1"/>
  <c r="U3" i="25"/>
  <c r="H15" i="3" s="1"/>
  <c r="W10" i="25"/>
  <c r="J22" i="3" s="1"/>
  <c r="Y6" i="25"/>
  <c r="L18" i="3" s="1"/>
  <c r="U9" i="25"/>
  <c r="S5" i="25"/>
  <c r="Y10" i="25"/>
  <c r="P6" i="25"/>
  <c r="S8" i="25"/>
  <c r="T5" i="25"/>
  <c r="G17" i="3" s="1"/>
  <c r="P4" i="25"/>
  <c r="C16" i="3" s="1"/>
  <c r="S7" i="25"/>
  <c r="T3" i="25"/>
  <c r="P15" i="25"/>
  <c r="C27" i="3" s="1"/>
  <c r="S4" i="25"/>
  <c r="Y12" i="25"/>
  <c r="T8" i="25"/>
  <c r="G20" i="3" s="1"/>
  <c r="U4" i="25"/>
  <c r="H16" i="3" s="1"/>
  <c r="P13" i="25"/>
  <c r="W13" i="25"/>
  <c r="J25" i="3" s="1"/>
  <c r="S13" i="25"/>
  <c r="F25" i="3" s="1"/>
  <c r="X8" i="25"/>
  <c r="K20" i="3" s="1"/>
  <c r="Y11" i="25"/>
  <c r="T12" i="25"/>
  <c r="G24" i="3" s="1"/>
  <c r="U13" i="25"/>
  <c r="P10" i="25"/>
  <c r="W5" i="25"/>
  <c r="Q14" i="25"/>
  <c r="D26" i="3" s="1"/>
  <c r="X6" i="25"/>
  <c r="Y3" i="25"/>
  <c r="T6" i="25"/>
  <c r="U15" i="25"/>
  <c r="V11" i="25"/>
  <c r="W7" i="25"/>
  <c r="Q10" i="25"/>
  <c r="X7" i="25"/>
  <c r="K19" i="3" s="1"/>
  <c r="Y4" i="25"/>
  <c r="O5" i="25"/>
  <c r="U12" i="25"/>
  <c r="H24" i="3" s="1"/>
  <c r="V7" i="25"/>
  <c r="W8" i="25"/>
  <c r="J20" i="3" s="1"/>
  <c r="Q6" i="25"/>
  <c r="D18" i="3" s="1"/>
  <c r="X13" i="25"/>
  <c r="K25" i="3" s="1"/>
  <c r="R7" i="25"/>
  <c r="E19" i="3" s="1"/>
  <c r="Y14" i="25"/>
  <c r="L26" i="3" s="1"/>
  <c r="O6" i="25"/>
  <c r="U5" i="25"/>
  <c r="V8" i="25"/>
  <c r="W12" i="25"/>
  <c r="Q9" i="25"/>
  <c r="X3" i="25"/>
  <c r="R9" i="25"/>
  <c r="Y8" i="25"/>
  <c r="O3" i="25"/>
  <c r="U7" i="25"/>
  <c r="H19" i="3" s="1"/>
  <c r="V14" i="25"/>
  <c r="I26" i="3" s="1"/>
  <c r="W6" i="25"/>
  <c r="J18" i="3" s="1"/>
  <c r="Q13" i="25"/>
  <c r="D25" i="3" s="1"/>
  <c r="X10" i="25"/>
  <c r="R13" i="25"/>
  <c r="Y5" i="25"/>
  <c r="L17" i="3" s="1"/>
  <c r="O8" i="25"/>
  <c r="B20" i="3" s="1"/>
  <c r="U14" i="25"/>
  <c r="H26" i="3" s="1"/>
  <c r="V6" i="25"/>
  <c r="I18" i="3" s="1"/>
  <c r="W9" i="25"/>
  <c r="Q5" i="25"/>
  <c r="X11" i="25"/>
  <c r="X2" i="25"/>
  <c r="K14" i="3" s="1"/>
  <c r="J16" i="3"/>
  <c r="R2" i="25"/>
  <c r="E14" i="3" s="1"/>
  <c r="F16" i="3"/>
  <c r="C18" i="3"/>
  <c r="F17" i="3"/>
  <c r="D16" i="3"/>
  <c r="W2" i="25"/>
  <c r="J14" i="3" s="1"/>
  <c r="J24" i="3"/>
  <c r="B25" i="3"/>
  <c r="H27" i="3"/>
  <c r="B21" i="3"/>
  <c r="F23" i="3"/>
  <c r="C22" i="3"/>
  <c r="L24" i="3"/>
  <c r="D21" i="3"/>
  <c r="K15" i="3"/>
  <c r="U2" i="25"/>
  <c r="H14" i="3" s="1"/>
  <c r="E25" i="3"/>
  <c r="F21" i="3"/>
  <c r="Q2" i="25"/>
  <c r="D14" i="3" s="1"/>
  <c r="I16" i="3"/>
  <c r="I24" i="3"/>
  <c r="L22" i="3"/>
  <c r="E21" i="3"/>
  <c r="B15" i="3"/>
  <c r="G22" i="3"/>
  <c r="K22" i="3"/>
  <c r="J19" i="3"/>
  <c r="H25" i="3"/>
  <c r="E15" i="3"/>
  <c r="I19" i="3"/>
  <c r="L23" i="3"/>
  <c r="B18" i="3"/>
  <c r="F15" i="3"/>
  <c r="G25" i="3"/>
  <c r="L19" i="3"/>
  <c r="D17" i="3"/>
  <c r="H21" i="3"/>
  <c r="V2" i="25"/>
  <c r="I14" i="3" s="1"/>
  <c r="D15" i="3"/>
  <c r="F20" i="3"/>
  <c r="B16" i="3"/>
  <c r="G18" i="3"/>
  <c r="K24" i="3"/>
  <c r="J21" i="3"/>
  <c r="O2" i="25"/>
  <c r="B14" i="3" s="1"/>
  <c r="N11" i="3" s="1" a="1"/>
  <c r="N11" i="3" s="1"/>
  <c r="D13" i="3" s="1"/>
  <c r="F19" i="3"/>
  <c r="I23" i="3"/>
  <c r="D20" i="3"/>
  <c r="K23" i="3"/>
  <c r="H17" i="3"/>
  <c r="I20" i="3"/>
  <c r="L25" i="3"/>
  <c r="J23" i="3"/>
  <c r="E17" i="3"/>
  <c r="S2" i="25"/>
  <c r="F14" i="3" s="1"/>
  <c r="C17" i="3"/>
  <c r="L15" i="3"/>
  <c r="F27" i="3"/>
  <c r="C25" i="3"/>
  <c r="K18" i="3"/>
  <c r="B17" i="3"/>
  <c r="G16" i="3"/>
  <c r="D23" i="3"/>
  <c r="H23" i="3"/>
  <c r="P2" i="25"/>
  <c r="C14" i="3" s="1"/>
  <c r="L20" i="3"/>
  <c r="D22" i="3"/>
  <c r="K17" i="3"/>
  <c r="E22" i="3"/>
  <c r="B27" i="3"/>
  <c r="E24" i="3"/>
  <c r="T2" i="25"/>
  <c r="G14" i="3" s="1"/>
  <c r="L16" i="3"/>
  <c r="J17" i="3"/>
  <c r="B24" i="3"/>
  <c r="F22" i="3"/>
  <c r="I22" i="3"/>
  <c r="G15" i="3"/>
  <c r="Y2" i="25"/>
  <c r="L14" i="3" s="1"/>
  <c r="E16" i="3"/>
  <c r="I54" i="18"/>
  <c r="B12" i="3" l="1"/>
  <c r="C1" i="3" s="1"/>
  <c r="C12" i="3"/>
  <c r="E13" i="3"/>
  <c r="I13" i="3"/>
  <c r="G12" i="3"/>
  <c r="J12" i="3"/>
  <c r="C10" i="3"/>
  <c r="G13" i="3"/>
  <c r="K12" i="3"/>
  <c r="C11" i="3"/>
  <c r="H13" i="3"/>
  <c r="K13" i="3"/>
  <c r="F13" i="3"/>
  <c r="L13" i="3"/>
  <c r="D1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OnkoZert - Roxana Rentea</author>
  </authors>
  <commentList>
    <comment ref="C6" authorId="0" shapeId="0" xr:uid="{00000000-0006-0000-0000-000001000000}">
      <text>
        <r>
          <rPr>
            <sz val="9"/>
            <color indexed="81"/>
            <rFont val="Arial"/>
            <family val="2"/>
          </rPr>
          <t>Bitte Reg.-Nr. auswählen.
Zum Auditjahr 2025 wurde die Systematik der Reg.-Nrn. grundsätzlich überarbeitet, wobei die 3-stellige Zahl zur eindeutigen Identifikation jedes Zentrums unverändert geblieben ist. Die aktuellen Reg.-Nrn. der jeweiligen Zentren können auf www.oncomap.de eingesehen werden.</t>
        </r>
      </text>
    </comment>
    <comment ref="C12" authorId="1" shapeId="0" xr:uid="{00000000-0006-0000-0000-000002000000}">
      <text>
        <r>
          <rPr>
            <sz val="9"/>
            <color indexed="81"/>
            <rFont val="Arial"/>
            <family val="2"/>
          </rPr>
          <t>Institutskennzeichen für die Abrechnung mit den Trägern der Sozialversicherung (9-stellige Ziffernfolge: 26XXXXXXX).
Die Bearbeitung ist nur für Zentren mit Standort in Deutschland erforderlich.</t>
        </r>
      </text>
    </comment>
    <comment ref="L12" authorId="0" shapeId="0" xr:uid="{00000000-0006-0000-0000-000003000000}">
      <text>
        <r>
          <rPr>
            <sz val="9"/>
            <color indexed="81"/>
            <rFont val="Arial"/>
            <family val="2"/>
          </rPr>
          <t>tt.mm.jjjj
Übertrag in weitere Tabellenblätter erfolgt automatisch.</t>
        </r>
      </text>
    </comment>
    <comment ref="C14" authorId="0" shapeId="0" xr:uid="{00000000-0006-0000-0000-000004000000}">
      <text>
        <r>
          <rPr>
            <sz val="9"/>
            <color indexed="81"/>
            <rFont val="Arial"/>
            <family val="2"/>
          </rPr>
          <t>Vom Institut für das Entgeltsystem im Krankenhaus (InEK) vergebenen Identifizierungsmerkmal (9-stellige Ziffernfolge: 77XXXXXXX).
Die Bearbeitung ist nur für Zentren mit Standort in Deutschland erforderlich.</t>
        </r>
      </text>
    </comment>
    <comment ref="L14" authorId="0" shapeId="0" xr:uid="{00000000-0006-0000-0000-000005000000}">
      <text>
        <r>
          <rPr>
            <sz val="9"/>
            <color indexed="81"/>
            <rFont val="Arial"/>
            <family val="2"/>
          </rPr>
          <t>Auswahl erfolgt über Reg.-Nr.</t>
        </r>
      </text>
    </comment>
    <comment ref="C16" authorId="0" shapeId="0" xr:uid="{00000000-0006-0000-0000-000006000000}">
      <text>
        <r>
          <rPr>
            <sz val="9"/>
            <color indexed="81"/>
            <rFont val="Arial"/>
            <family val="2"/>
          </rPr>
          <t>Name, Vorname</t>
        </r>
      </text>
    </comment>
    <comment ref="B21" authorId="2" shapeId="0" xr:uid="{00000000-0006-0000-0000-000007000000}">
      <text>
        <r>
          <rPr>
            <sz val="9"/>
            <color indexed="81"/>
            <rFont val="Arial"/>
            <family val="2"/>
          </rPr>
          <t>Für die automatische Generierung des Kennzahlenbogens und der Matrix Ergebnisqualität steht ein Auswertungstool (XML-OncoBox) zur Verfügung, welches in unterschiedliche Tumordokumentationssysteme integriert werden kann. Weitergehende Informationen zur XML-OncoBox unter www.xml-oncobox.de</t>
        </r>
        <r>
          <rPr>
            <b/>
            <sz val="9"/>
            <color indexed="81"/>
            <rFont val="Tahoma"/>
            <family val="2"/>
          </rPr>
          <t>.</t>
        </r>
      </text>
    </comment>
    <comment ref="L31" authorId="0" shapeId="0" xr:uid="{00000000-0006-0000-0000-000008000000}">
      <text>
        <r>
          <rPr>
            <sz val="9"/>
            <color indexed="81"/>
            <rFont val="Arial"/>
            <family val="2"/>
          </rPr>
          <t>Anzahl KN: 6a 
Nenner KN: 6c, 7</t>
        </r>
      </text>
    </comment>
    <comment ref="F32" authorId="0" shapeId="0" xr:uid="{00000000-0006-0000-0000-000009000000}">
      <text>
        <r>
          <rPr>
            <sz val="9"/>
            <color indexed="81"/>
            <rFont val="Arial"/>
            <family val="2"/>
          </rPr>
          <t>Nenner KN: 5</t>
        </r>
      </text>
    </comment>
    <comment ref="L32" authorId="0" shapeId="0" xr:uid="{00000000-0006-0000-0000-00000A000000}">
      <text>
        <r>
          <rPr>
            <sz val="9"/>
            <color indexed="81"/>
            <rFont val="Arial"/>
            <family val="2"/>
          </rPr>
          <t>Anzahl KN: 1a
Nenner KN: 2a
Teil von Nenner KN: 3, 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 - Roxana Rentea</author>
  </authors>
  <commentList>
    <comment ref="E5" authorId="0" shapeId="0" xr:uid="{00000000-0006-0000-0500-000001000000}">
      <text>
        <r>
          <rPr>
            <sz val="9"/>
            <color indexed="81"/>
            <rFont val="Arial"/>
            <family val="2"/>
          </rPr>
          <t>Zähler KN: 5</t>
        </r>
      </text>
    </comment>
    <comment ref="A9" authorId="0" shapeId="0" xr:uid="{00000000-0006-0000-0500-000002000000}">
      <text>
        <r>
          <rPr>
            <sz val="9"/>
            <color indexed="81"/>
            <rFont val="Arial"/>
            <family val="2"/>
          </rPr>
          <t>Verantwortlicher Kooperationspartner: 
• Intern: Studieneinheit/ Fachbereich, von dem die Betreuung der Studie ausgeht (z.B. Abt. für Radioonkologie; Hämato-/ Onkologische Gemeinschaftspraxis  Dr. Mustermann; …). Bezeichnung Kooperationspartner identisch wie unter www.oncomap.de, sofern gelistet.
• Extern: Zentrum (Bezeichnung wie unter www.oncomap.de gelistet) oder Klinik.</t>
        </r>
      </text>
    </comment>
    <comment ref="D10" authorId="0" shapeId="0" xr:uid="{00000000-0006-0000-0500-000003000000}">
      <text>
        <r>
          <rPr>
            <sz val="9"/>
            <color indexed="81"/>
            <rFont val="Arial"/>
            <family val="2"/>
          </rPr>
          <t>Angabe optional, siehe Kap. 1.7.4</t>
        </r>
      </text>
    </comment>
    <comment ref="E10" authorId="0" shapeId="0" xr:uid="{00000000-0006-0000-0500-000004000000}">
      <text>
        <r>
          <rPr>
            <sz val="9"/>
            <color indexed="81"/>
            <rFont val="Arial"/>
            <family val="2"/>
          </rPr>
          <t>Angabe optional, siehe Kap. 1.7.4</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OnkoZert - Florina Dudu</author>
    <author>OnkoZert - Roxana Rentea</author>
  </authors>
  <commentList>
    <comment ref="C6" authorId="0" shapeId="0" xr:uid="{00000000-0006-0000-0700-000001000000}">
      <text>
        <r>
          <rPr>
            <sz val="9"/>
            <color indexed="81"/>
            <rFont val="Arial"/>
            <family val="2"/>
          </rPr>
          <t xml:space="preserve">relevant bei mehrstandortigen Zentren bzw. für den Fall, dass ein Operateur regelhaft an mehreren Standorten/ Kliniken als Operateur aktiv ist (operative Expertise ist differenziert pro Standort/ Klinikum auszuweisen) </t>
        </r>
      </text>
    </comment>
    <comment ref="D6" authorId="0" shapeId="0" xr:uid="{00000000-0006-0000-0700-000002000000}">
      <text>
        <r>
          <rPr>
            <sz val="9"/>
            <color indexed="81"/>
            <rFont val="Arial"/>
            <family val="2"/>
          </rPr>
          <t>Zeitraum in der Regel das zurückliegende Kalenderjahr (= Kennzahlenjahr); Abweichungen z.B. bei Personalfluktuation, unterjährige Ernennung von Operateuren; bei unklarer Erfüllung kann 1 Operateur auch doppelt für 2 Zeiträume geführt werden (z.B. letztes Kalenderjahr und aktuelles Jahr bis Datum Einreichung EB)</t>
        </r>
      </text>
    </comment>
    <comment ref="E24" authorId="1" shapeId="0" xr:uid="{00000000-0006-0000-0700-000003000000}">
      <text>
        <r>
          <rPr>
            <sz val="9"/>
            <color indexed="81"/>
            <rFont val="Arial"/>
            <family val="2"/>
          </rPr>
          <t>Summe "Operative Expertise - Anzahl Resektionen" Basisdaten kann sich von Summe der Operationen pro Operateur unterscheiden.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OnkoZert</author>
    <author>OnkoZert - Florina Dudu</author>
    <author>o.penzes</author>
    <author>Florina</author>
  </authors>
  <commentList>
    <comment ref="E4" authorId="0" shapeId="0" xr:uid="{00000000-0006-0000-0800-000001000000}">
      <text>
        <r>
          <rPr>
            <sz val="9"/>
            <color indexed="81"/>
            <rFont val="Arial"/>
            <family val="2"/>
          </rPr>
          <t>Übertrag erfolgt aus Tabellenblatt Basisdaten</t>
        </r>
      </text>
    </comment>
    <comment ref="H4" authorId="0" shapeId="0" xr:uid="{00000000-0006-0000-0800-000002000000}">
      <text>
        <r>
          <rPr>
            <sz val="9"/>
            <color indexed="81"/>
            <rFont val="Arial"/>
            <family val="2"/>
          </rPr>
          <t>Übertrag erfolgt aus Tabellenblatt Basisdaten</t>
        </r>
      </text>
    </comment>
    <comment ref="B6" authorId="0" shapeId="0" xr:uid="{00000000-0006-0000-0800-000003000000}">
      <text>
        <r>
          <rPr>
            <sz val="9"/>
            <color indexed="81"/>
            <rFont val="Arial"/>
            <family val="2"/>
          </rPr>
          <t>KN = Kennzahl</t>
        </r>
      </text>
    </comment>
    <comment ref="D6" authorId="0" shapeId="0" xr:uid="{00000000-0006-0000-0800-000004000000}">
      <text>
        <r>
          <rPr>
            <sz val="9"/>
            <color indexed="81"/>
            <rFont val="Arial"/>
            <family val="2"/>
          </rPr>
          <t>EB = Erhebungsbogen
LL = Leitlinie (www.leitlinienprogramm-onkologie.de)</t>
        </r>
      </text>
    </comment>
    <comment ref="P6" authorId="0" shapeId="0" xr:uid="{00000000-0006-0000-0800-000005000000}">
      <text>
        <r>
          <rPr>
            <sz val="9"/>
            <color indexed="81"/>
            <rFont val="Arial"/>
            <family val="2"/>
          </rPr>
          <t>Bitte zuerst Tabellenblatt Basisdaten komplett bearbeiten, dann graue Felder Ist-Werte ausfüllen.</t>
        </r>
      </text>
    </comment>
    <comment ref="S7" authorId="0" shapeId="0" xr:uid="{00000000-0006-0000-0800-000006000000}">
      <text>
        <r>
          <rPr>
            <sz val="9"/>
            <color indexed="81"/>
            <rFont val="Arial"/>
            <family val="2"/>
          </rPr>
          <t>Wenn Zelle grau, bitte Begründung angeben.</t>
        </r>
      </text>
    </comment>
    <comment ref="Q8" authorId="0" shapeId="0" xr:uid="{00000000-0006-0000-0800-000007000000}">
      <text>
        <r>
          <rPr>
            <sz val="9"/>
            <color indexed="81"/>
            <rFont val="Arial"/>
            <family val="2"/>
          </rPr>
          <t>Übertrag erfolgt aus Tabellenblatt Basisdaten Zelle L32</t>
        </r>
      </text>
    </comment>
    <comment ref="E17" authorId="1" shapeId="0" xr:uid="{00000000-0006-0000-0800-000008000000}">
      <text>
        <r>
          <rPr>
            <sz val="9"/>
            <color indexed="81"/>
            <rFont val="Arial"/>
            <family val="2"/>
          </rPr>
          <t>Weitere Erläuterungen siehe FAQ</t>
        </r>
      </text>
    </comment>
    <comment ref="Q17" authorId="1" shapeId="0" xr:uid="{00000000-0006-0000-0800-000009000000}">
      <text>
        <r>
          <rPr>
            <sz val="9"/>
            <color indexed="81"/>
            <rFont val="Arial"/>
            <family val="2"/>
          </rPr>
          <t>Unter „Intervention“ sind für diese Kennzahl diagnostische (Biopsie,….) oder therapeutische Maßnahmen (z. B. OP, Bestrahlung sowie systemische Therapien (z.B. Chemotherapie, Dexamethason)) oder beobachtende bzw. palliative Konzepte (wie z.B. Wait &amp;Scan, Best Supportive Care) zu verstehen</t>
        </r>
      </text>
    </comment>
    <comment ref="Q18" authorId="0" shapeId="0" xr:uid="{00000000-0006-0000-0800-00000A000000}">
      <text>
        <r>
          <rPr>
            <sz val="9"/>
            <color indexed="81"/>
            <rFont val="Arial"/>
            <family val="2"/>
          </rPr>
          <t>Übertrag erfolgt aus Tabellenblatt Basisdaten
Zelle L32</t>
        </r>
      </text>
    </comment>
    <comment ref="M20" authorId="1" shapeId="0" xr:uid="{00000000-0006-0000-0800-00000B000000}">
      <text>
        <r>
          <rPr>
            <sz val="9"/>
            <color indexed="81"/>
            <rFont val="Arial"/>
            <family val="2"/>
          </rPr>
          <t>Es müssen mindestens 95% der erstmalig im Neuroonkologischen Zentrum behandelten Primärfälle im Tumorbord vorgestellt werden, entweder elektiv vor Entscheidung über Intervention oder für Notfälle spätestens nach Vorliegen der neuropathologischen/ molekularen Diagnostik</t>
        </r>
      </text>
    </comment>
    <comment ref="E23" authorId="2" shapeId="0" xr:uid="{00000000-0006-0000-0800-00000C000000}">
      <text>
        <r>
          <rPr>
            <sz val="9"/>
            <color indexed="81"/>
            <rFont val="Arial"/>
            <family val="2"/>
          </rPr>
          <t>Screeninginstrumente können der S3 Leitlinie Psychoonkologische Diagnostik, Beratung und Behandlung von erwachsenen Krebspat. entnommen werden.
Weitere Erläuterungen siehe FAQ</t>
        </r>
      </text>
    </comment>
    <comment ref="H23" authorId="2" shapeId="0" xr:uid="{00000000-0006-0000-0800-00000D000000}">
      <text>
        <r>
          <rPr>
            <sz val="9"/>
            <color indexed="81"/>
            <rFont val="Arial"/>
            <family val="2"/>
          </rPr>
          <t>Distress-Screening beinhaltet die Anwendung eines validen Distressinstruments (analog zur S3 Leitlinie Psychoonkologische Diagnostik, Beratung und Behandlung von erwachsenen Krebspat.)</t>
        </r>
      </text>
    </comment>
    <comment ref="Q24" authorId="3" shapeId="0" xr:uid="{00000000-0006-0000-0800-00000E000000}">
      <text>
        <r>
          <rPr>
            <sz val="9"/>
            <color indexed="81"/>
            <rFont val="Arial"/>
            <family val="2"/>
          </rPr>
          <t>Übertrag erfolgt aus Anzahl KN 1a und Anzahl KN 1b</t>
        </r>
      </text>
    </comment>
    <comment ref="E26" authorId="1" shapeId="0" xr:uid="{00000000-0006-0000-0800-00000F000000}">
      <text>
        <r>
          <rPr>
            <sz val="9"/>
            <color indexed="81"/>
            <rFont val="Arial"/>
            <family val="2"/>
          </rPr>
          <t>Weitere Erläuterungen siehe FAQ</t>
        </r>
      </text>
    </comment>
    <comment ref="Q27" authorId="0" shapeId="0" xr:uid="{00000000-0006-0000-0800-000010000000}">
      <text>
        <r>
          <rPr>
            <sz val="9"/>
            <color indexed="81"/>
            <rFont val="Arial"/>
            <family val="2"/>
          </rPr>
          <t>Übertrag erfolgt aus Nenner KN 3</t>
        </r>
      </text>
    </comment>
    <comment ref="Q29" authorId="0" shapeId="0" xr:uid="{00000000-0006-0000-0800-000011000000}">
      <text>
        <r>
          <rPr>
            <sz val="9"/>
            <color indexed="81"/>
            <rFont val="Arial"/>
            <family val="2"/>
          </rPr>
          <t>Der Zähler ist keine Teilmenge des Nenners.
Übertrag erfolgt aus Tabellenblatt Studien Zelle E5</t>
        </r>
      </text>
    </comment>
    <comment ref="Q30" authorId="0" shapeId="0" xr:uid="{00000000-0006-0000-0800-000012000000}">
      <text>
        <r>
          <rPr>
            <sz val="9"/>
            <color indexed="81"/>
            <rFont val="Arial"/>
            <family val="2"/>
          </rPr>
          <t>Übertrag erfolgt aus Tabellenblatt Basisdaten
Zelle F32</t>
        </r>
      </text>
    </comment>
    <comment ref="Q32" authorId="0" shapeId="0" xr:uid="{00000000-0006-0000-0800-000013000000}">
      <text>
        <r>
          <rPr>
            <sz val="9"/>
            <color indexed="81"/>
            <rFont val="Arial"/>
            <family val="2"/>
          </rPr>
          <t>Übertrag erfolgt aus Tabellenblatt Basisdaten
Zelle L31</t>
        </r>
      </text>
    </comment>
    <comment ref="Q38" authorId="3" shapeId="0" xr:uid="{00000000-0006-0000-0800-000014000000}">
      <text>
        <r>
          <rPr>
            <sz val="9"/>
            <color indexed="81"/>
            <rFont val="Arial"/>
            <family val="2"/>
          </rPr>
          <t>Übertrag erfolgt aus Anzahl KN 6b</t>
        </r>
      </text>
    </comment>
    <comment ref="Q39" authorId="3" shapeId="0" xr:uid="{00000000-0006-0000-0800-000015000000}">
      <text>
        <r>
          <rPr>
            <sz val="9"/>
            <color indexed="81"/>
            <rFont val="Arial"/>
            <family val="2"/>
          </rPr>
          <t>Übertrag erfolgt aus Tabellenblatt Basisdaten
Zelle L31</t>
        </r>
      </text>
    </comment>
    <comment ref="E41" authorId="1" shapeId="0" xr:uid="{00000000-0006-0000-0800-000016000000}">
      <text>
        <r>
          <rPr>
            <sz val="9"/>
            <color indexed="81"/>
            <rFont val="Arial"/>
            <family val="2"/>
          </rPr>
          <t>Weitere Erläuterungen siehe FAQ</t>
        </r>
      </text>
    </comment>
    <comment ref="Q42" authorId="0" shapeId="0" xr:uid="{00000000-0006-0000-0800-000017000000}">
      <text>
        <r>
          <rPr>
            <sz val="9"/>
            <color indexed="81"/>
            <rFont val="Arial"/>
            <family val="2"/>
          </rPr>
          <t>Übertrag erfolgt aus Tabellenblatt Basisdaten
Zelle L31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OnkoZert - Christine Keller</author>
  </authors>
  <commentList>
    <comment ref="D23" authorId="0" shapeId="0" xr:uid="{00000000-0006-0000-0A00-000001000000}">
      <text>
        <r>
          <rPr>
            <sz val="9"/>
            <color indexed="81"/>
            <rFont val="Tahoma"/>
            <family val="2"/>
          </rPr>
          <t xml:space="preserve">für Matrix EQ
</t>
        </r>
      </text>
    </comment>
    <comment ref="H31" authorId="0" shapeId="0" xr:uid="{00000000-0006-0000-0A00-000002000000}">
      <text>
        <r>
          <rPr>
            <b/>
            <sz val="9"/>
            <color indexed="81"/>
            <rFont val="Tahoma"/>
            <family val="2"/>
          </rPr>
          <t>OnkoZert - Christine Keller:</t>
        </r>
        <r>
          <rPr>
            <sz val="9"/>
            <color indexed="81"/>
            <rFont val="Tahoma"/>
            <family val="2"/>
          </rPr>
          <t xml:space="preserve">
Angabe aus KB übernommen.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OnkoZert</author>
  </authors>
  <commentList>
    <comment ref="D6" authorId="0" shapeId="0" xr:uid="{00000000-0006-0000-0C00-000001000000}">
      <text>
        <r>
          <rPr>
            <sz val="9"/>
            <color indexed="81"/>
            <rFont val="Arial"/>
            <family val="2"/>
          </rPr>
          <t>Übertrag erfolgt aus Tabellenblatt Basisdaten</t>
        </r>
      </text>
    </comment>
    <comment ref="D8" authorId="0" shapeId="0" xr:uid="{00000000-0006-0000-0C00-000002000000}">
      <text>
        <r>
          <rPr>
            <sz val="9"/>
            <color indexed="81"/>
            <rFont val="Arial"/>
            <family val="2"/>
          </rPr>
          <t>Übertrag erfolgt aus Tabellenblatt Basisdaten</t>
        </r>
      </text>
    </comment>
    <comment ref="K8" authorId="0" shapeId="0" xr:uid="{00000000-0006-0000-0C00-000003000000}">
      <text>
        <r>
          <rPr>
            <sz val="9"/>
            <color indexed="81"/>
            <rFont val="Arial"/>
            <family val="2"/>
          </rPr>
          <t>Übertrag erfolgt aus Tabellenblatt Basisdaten</t>
        </r>
      </text>
    </comment>
  </commentList>
</comments>
</file>

<file path=xl/sharedStrings.xml><?xml version="1.0" encoding="utf-8"?>
<sst xmlns="http://schemas.openxmlformats.org/spreadsheetml/2006/main" count="1167" uniqueCount="866">
  <si>
    <t>Nr.</t>
  </si>
  <si>
    <t>Kennzahlenziel</t>
  </si>
  <si>
    <t>Zähler</t>
  </si>
  <si>
    <t>Sollvorgabe</t>
  </si>
  <si>
    <t>Nenner</t>
  </si>
  <si>
    <t>%</t>
  </si>
  <si>
    <t>Primärfälle</t>
  </si>
  <si>
    <t>Siehe Sollvorgabe</t>
  </si>
  <si>
    <t>Anzahl</t>
  </si>
  <si>
    <t>Sollvorgabe nicht erfüllt</t>
  </si>
  <si>
    <t>Summe</t>
  </si>
  <si>
    <t>Gesamt</t>
  </si>
  <si>
    <t>Quote</t>
  </si>
  <si>
    <t>Reg.-Nr.</t>
  </si>
  <si>
    <t>Bundesland</t>
  </si>
  <si>
    <t>Thüringen</t>
  </si>
  <si>
    <t>GTDS</t>
  </si>
  <si>
    <t>Tumordokumentationssystem</t>
  </si>
  <si>
    <t>KIS-Erweiterung</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</si>
  <si>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</si>
  <si>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</si>
  <si>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</si>
  <si>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</si>
  <si>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</si>
  <si>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</si>
  <si>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</si>
  <si>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</si>
  <si>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</si>
  <si>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</si>
  <si>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</si>
  <si>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</si>
  <si>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</si>
  <si>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</si>
  <si>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</si>
  <si>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Schweiz</t>
  </si>
  <si>
    <t>Datenqualität</t>
  </si>
  <si>
    <t>Aktion</t>
  </si>
  <si>
    <t>ID</t>
  </si>
  <si>
    <t>HID</t>
  </si>
  <si>
    <t>EingeleiteteAktionen</t>
  </si>
  <si>
    <t>Aktionen</t>
  </si>
  <si>
    <t>vID</t>
  </si>
  <si>
    <t>Zaehler</t>
  </si>
  <si>
    <t>Nr</t>
  </si>
  <si>
    <t>FormularID</t>
  </si>
  <si>
    <t>ErlaeuterungDatendefizit</t>
  </si>
  <si>
    <t>% Angabe</t>
  </si>
  <si>
    <t>Eigenentwicklung (MS Excel, MS Access etc.)</t>
  </si>
  <si>
    <t>KRAZTUR</t>
  </si>
  <si>
    <t>Kennzahlenbogen</t>
  </si>
  <si>
    <t>Erstelldatum</t>
  </si>
  <si>
    <t>Plausibilität unklar</t>
  </si>
  <si>
    <t>Verifizierung Zentrum</t>
  </si>
  <si>
    <t xml:space="preserve">Reg.-Nr. </t>
  </si>
  <si>
    <t>Erstzertifizierung</t>
  </si>
  <si>
    <t>Basisdaten</t>
  </si>
  <si>
    <t>Datenqualität Kennzahlen</t>
  </si>
  <si>
    <t>Grundgesamtheit 
(= Nenner)</t>
  </si>
  <si>
    <t>I.O.</t>
  </si>
  <si>
    <t>I.O. (Plausibilität unklar)</t>
  </si>
  <si>
    <t>Pflicht Berechnung</t>
  </si>
  <si>
    <t>Optional Berechnung</t>
  </si>
  <si>
    <t>optional - I.O.</t>
  </si>
  <si>
    <t>optional - I.O. (Plausibilität unklar)</t>
  </si>
  <si>
    <t>optional - Sollvorgabe nicht erfüllt</t>
  </si>
  <si>
    <t>optional - unvollständig</t>
  </si>
  <si>
    <t>optional - inkorrekt</t>
  </si>
  <si>
    <t>Plausibel</t>
  </si>
  <si>
    <t>Inkorrekt</t>
  </si>
  <si>
    <t>Fehlerhaft</t>
  </si>
  <si>
    <t>Unvollständig</t>
  </si>
  <si>
    <t>kein Eintrag</t>
  </si>
  <si>
    <t>n.d.</t>
  </si>
  <si>
    <t>Bearbeitungs-qualität</t>
  </si>
  <si>
    <t>Anzahl/Quote</t>
  </si>
  <si>
    <t xml:space="preserve"> &lt;= Sollv. nicht erfüllt</t>
  </si>
  <si>
    <t xml:space="preserve"> &gt;= Sollv. nicht erfüllt</t>
  </si>
  <si>
    <t>&gt;</t>
  </si>
  <si>
    <t>&lt;</t>
  </si>
  <si>
    <t xml:space="preserve"> &lt; Plausi ?</t>
  </si>
  <si>
    <t xml:space="preserve"> &gt; Plausi ?</t>
  </si>
  <si>
    <t xml:space="preserve">Fehlermeldungen </t>
  </si>
  <si>
    <t>Kommentare</t>
  </si>
  <si>
    <t>Wenn Zelle farbig, bitte Begründung angeben.</t>
  </si>
  <si>
    <t>Prüfung der Nenner</t>
  </si>
  <si>
    <t>Ist-Wert
Ausfüllen</t>
  </si>
  <si>
    <t>Zentrum</t>
  </si>
  <si>
    <t>Standort</t>
  </si>
  <si>
    <t>Einrichtung 1</t>
  </si>
  <si>
    <t>Status</t>
  </si>
  <si>
    <t>Land</t>
  </si>
  <si>
    <t>Nebenstandort</t>
  </si>
  <si>
    <t>Phase</t>
  </si>
  <si>
    <t>Audit Start</t>
  </si>
  <si>
    <t>Audit Ende</t>
  </si>
  <si>
    <t>Phase 2012</t>
  </si>
  <si>
    <t>Phase 2013</t>
  </si>
  <si>
    <t>OnkoNet</t>
  </si>
  <si>
    <t>NUK</t>
  </si>
  <si>
    <t>4</t>
  </si>
  <si>
    <t>5</t>
  </si>
  <si>
    <t>≥ 95%</t>
  </si>
  <si>
    <t>Zähler/ Anzahl</t>
  </si>
  <si>
    <t>KN mit Anzahl</t>
  </si>
  <si>
    <t>Kennzahl</t>
  </si>
  <si>
    <t>Art</t>
  </si>
  <si>
    <t>Zähler :</t>
  </si>
  <si>
    <t>1. Zähler muss eine positive ganze Zahl sein.</t>
  </si>
  <si>
    <t>2. Zähler kann nicht größer als Nenner sein.</t>
  </si>
  <si>
    <t>Nenner:</t>
  </si>
  <si>
    <t xml:space="preserve">1. Nenner muss eine positive ganze Zahl sein. </t>
  </si>
  <si>
    <t>2. Nenner kann nicht kleiner als Zähler sein.</t>
  </si>
  <si>
    <t>3. Zähler kann nicht größer sein als Anzahl Primärfälle.</t>
  </si>
  <si>
    <t>3. Nenner muss kleiner sein als Anzahl Primärfälle.</t>
  </si>
  <si>
    <t>1. Nur positive ganze Zahlen.</t>
  </si>
  <si>
    <t>2. Maximalwert 5000</t>
  </si>
  <si>
    <t>Zähler:</t>
  </si>
  <si>
    <t>1a); 1b)</t>
  </si>
  <si>
    <t>2;4;10;17</t>
  </si>
  <si>
    <t>5;6;7;8;9;11;13;14;17;18;20</t>
  </si>
  <si>
    <t>Übertrag erfolgt aus Tabellenblatt Basisdaten.</t>
  </si>
  <si>
    <t>Übertag in Kennzahlenbogen und Matrix erfolgt automatisch.</t>
  </si>
  <si>
    <t>Kennzahl-
definition</t>
  </si>
  <si>
    <t>Operative Primärfälle</t>
  </si>
  <si>
    <t>Derzeit keine Vorgaben</t>
  </si>
  <si>
    <t xml:space="preserve">Beratung Sozialarbeit </t>
  </si>
  <si>
    <t>≥ 60</t>
  </si>
  <si>
    <t>Revisionsoperationen</t>
  </si>
  <si>
    <t>Basisdaten Neuroonkologie</t>
  </si>
  <si>
    <t>Bundesland / Land</t>
  </si>
  <si>
    <t>Universitätsklinikum Münster</t>
  </si>
  <si>
    <t>Deutschland</t>
  </si>
  <si>
    <t>Interdisziplinäres Neuroonkologisches Zentrum (INOZ) im Charité Comprehensive Cancer Center</t>
  </si>
  <si>
    <t>Neuroonkologisches Tumorzentrum des Universitätsklinikums Regensburg</t>
  </si>
  <si>
    <t>Universitätsklinikum Regensburg</t>
  </si>
  <si>
    <t>Neuroonkologisches Tumorzentrum des Universitätsklinikums Würzburg</t>
  </si>
  <si>
    <t>Universitätsklinikum Würzburg</t>
  </si>
  <si>
    <t>Neuroonkologisches Tumorzentrum des RUCCC</t>
  </si>
  <si>
    <t>-----</t>
  </si>
  <si>
    <t>Nicht gelistet</t>
  </si>
  <si>
    <t>Unbekannt</t>
  </si>
  <si>
    <t>Kennzahlenbogen Neuroonkologie</t>
  </si>
  <si>
    <t>Kennzahlenbogen - Analyseprotokoll Datendefizite Neuroonkologie</t>
  </si>
  <si>
    <t>1.2.1</t>
  </si>
  <si>
    <t>1.7.4</t>
  </si>
  <si>
    <t>5.2.11</t>
  </si>
  <si>
    <t xml:space="preserve">≥ 100 </t>
  </si>
  <si>
    <t>Begründung / Ursache</t>
  </si>
  <si>
    <t>Eingeleitete / geplante Aktionen</t>
  </si>
  <si>
    <t>&lt; 10%</t>
  </si>
  <si>
    <t>Achieva</t>
  </si>
  <si>
    <t>Achiever Medical System</t>
  </si>
  <si>
    <t>c37.CancerCenter</t>
  </si>
  <si>
    <t>CARAT</t>
  </si>
  <si>
    <t>CREDOS</t>
  </si>
  <si>
    <t>H.I.T.</t>
  </si>
  <si>
    <t>IndivuNET</t>
  </si>
  <si>
    <t>Kolorekt</t>
  </si>
  <si>
    <t>Medbrix</t>
  </si>
  <si>
    <t>MR-TU-DO</t>
  </si>
  <si>
    <t>Oncolution</t>
  </si>
  <si>
    <t>onkodok (XAXOA)</t>
  </si>
  <si>
    <t>OnkoManager</t>
  </si>
  <si>
    <t>Onkomedia</t>
  </si>
  <si>
    <t>online Dokumentation IDZB</t>
  </si>
  <si>
    <t>Tudok (Tumorzentrum Regensburg)</t>
  </si>
  <si>
    <t>WDC-Kolonakte</t>
  </si>
  <si>
    <t>Daten-qualität</t>
  </si>
  <si>
    <t>Plausi unklar</t>
  </si>
  <si>
    <t>Ansprechpartner</t>
  </si>
  <si>
    <t>Noch nicht vorhanden</t>
  </si>
  <si>
    <t>Allgemeine Feststellungen</t>
  </si>
  <si>
    <t>Allgemeine Hinweise</t>
  </si>
  <si>
    <t>Allgemeine Abweichungen</t>
  </si>
  <si>
    <t>Bewertung Ausschuss</t>
  </si>
  <si>
    <t>Anmerkung OnkoZert</t>
  </si>
  <si>
    <t>Feststellung</t>
  </si>
  <si>
    <t>Hinweis</t>
  </si>
  <si>
    <t>Abweichung</t>
  </si>
  <si>
    <t>Neuroonkologisches Tumorzentrum Ludwigsburg</t>
  </si>
  <si>
    <t>Klinikum Ludwigsburg</t>
  </si>
  <si>
    <t>Krankenhaus der Barmherzigen Brüder Trier</t>
  </si>
  <si>
    <t>UniversitätsSpital Zürich</t>
  </si>
  <si>
    <t>Neuroonkologisches Tumorzentrum des Clemenshospitals Münster</t>
  </si>
  <si>
    <t>Primärfälle 
Def. gemäß 1.2.1</t>
  </si>
  <si>
    <t xml:space="preserve">Maligne Primärfälle </t>
  </si>
  <si>
    <t>C70</t>
  </si>
  <si>
    <t>C71</t>
  </si>
  <si>
    <t>C72</t>
  </si>
  <si>
    <t>Heartsoft Tumordatenbank</t>
  </si>
  <si>
    <t>QuaDoSta</t>
  </si>
  <si>
    <t>Österreich</t>
  </si>
  <si>
    <t>Kennzahldefinition</t>
  </si>
  <si>
    <t>Für Übertragung in Datendefizite_KB:</t>
  </si>
  <si>
    <t>Alle KN leer:</t>
  </si>
  <si>
    <t>ixserv.4</t>
  </si>
  <si>
    <t xml:space="preserve">      Erstelldatum</t>
  </si>
  <si>
    <t>KN</t>
  </si>
  <si>
    <t>Zentrum für Neuroonkologische Tumoren Klinikum Stuttgart</t>
  </si>
  <si>
    <t>ambucare</t>
  </si>
  <si>
    <t>em.net</t>
  </si>
  <si>
    <t>FileTuDo</t>
  </si>
  <si>
    <t>MIQ-KRCA</t>
  </si>
  <si>
    <t>ORBIS-ODOK</t>
  </si>
  <si>
    <t>ONKOSTAR</t>
  </si>
  <si>
    <t>ONDIS</t>
  </si>
  <si>
    <t>Qualitätssicherung Kolorektalkarzinom</t>
  </si>
  <si>
    <t>SMATOS</t>
  </si>
  <si>
    <t>StuDoQ</t>
  </si>
  <si>
    <t>Tumordokumentation des Instituts für Krebsepidemiologie</t>
  </si>
  <si>
    <t>KR7</t>
  </si>
  <si>
    <t>6a</t>
  </si>
  <si>
    <t>5.2.3a</t>
  </si>
  <si>
    <t>5.2.3b</t>
  </si>
  <si>
    <t>Operative Primärfälle  
Def. gemäß 5.2.3a</t>
  </si>
  <si>
    <t>Biopsie</t>
  </si>
  <si>
    <t>Benigne
(Code: _ _ _ _ /0)</t>
  </si>
  <si>
    <t>Maligne
(Code:_ _ _ _/3)</t>
  </si>
  <si>
    <t>Unklares Verhalten
(Code:_ _ _ _/1)</t>
  </si>
  <si>
    <t>Datum Erstzertifizierung</t>
  </si>
  <si>
    <t>MaDoS</t>
  </si>
  <si>
    <t>Hirntumorzentrum Barmherzige Brüder Regensburg</t>
  </si>
  <si>
    <t>Neuroonkologisches Tumorzentrum Deggendorf</t>
  </si>
  <si>
    <t>Neuroonkologisches Tumorzentrum Klinikum Kassel</t>
  </si>
  <si>
    <t>Neuroonkologisches Tumorzentrum im Universitären Centrum für Tumorerkrankungen (UCT) Frankfurt</t>
  </si>
  <si>
    <t>Neuroonkologisches Zentrum des Tumorzentrums Freiburg - CCCF</t>
  </si>
  <si>
    <t>Krankenhaus Barmherzige Brüder Regensburg</t>
  </si>
  <si>
    <t>DONAUISAR Klinikum Deggendorf</t>
  </si>
  <si>
    <t>Klinikum Stuttgart, Katharinenhospital</t>
  </si>
  <si>
    <t>Universitätsklinikum Essen</t>
  </si>
  <si>
    <t>6b</t>
  </si>
  <si>
    <t>XML-OncoBox</t>
  </si>
  <si>
    <t>Primärfälle in Neuroonkologischen Zentren</t>
  </si>
  <si>
    <t>C70 Meningen</t>
  </si>
  <si>
    <t>C70.0 Hirnhäute</t>
  </si>
  <si>
    <t>9421/1</t>
  </si>
  <si>
    <t>9384/1</t>
  </si>
  <si>
    <t>9400/3</t>
  </si>
  <si>
    <t>9401/3</t>
  </si>
  <si>
    <t>C70.1 Rückenmarkhäute</t>
  </si>
  <si>
    <t>9440/3</t>
  </si>
  <si>
    <t>C70.9 Meningen o.n.A.</t>
  </si>
  <si>
    <t>9450/3</t>
  </si>
  <si>
    <t>9451/3</t>
  </si>
  <si>
    <t>C71 Gehirn</t>
  </si>
  <si>
    <t>C71.0 Cerebrum</t>
  </si>
  <si>
    <t>Ependymal Tumors</t>
  </si>
  <si>
    <t>9383/1</t>
  </si>
  <si>
    <t>Subependymoma</t>
  </si>
  <si>
    <t>9394/1</t>
  </si>
  <si>
    <t>Myxopapillary Ependymoma</t>
  </si>
  <si>
    <t>9390/0</t>
  </si>
  <si>
    <t>9390/1</t>
  </si>
  <si>
    <t>9390/3</t>
  </si>
  <si>
    <t>9430/3</t>
  </si>
  <si>
    <t>9444/1</t>
  </si>
  <si>
    <t>9431/1</t>
  </si>
  <si>
    <t>C71.1 Frontallappen</t>
  </si>
  <si>
    <t>9493/0</t>
  </si>
  <si>
    <t>9412/1</t>
  </si>
  <si>
    <t>C71.2 Temporallappen</t>
  </si>
  <si>
    <t>9413/0</t>
  </si>
  <si>
    <t>9492/0</t>
  </si>
  <si>
    <t>Gangliocytoma</t>
  </si>
  <si>
    <t>9505/1</t>
  </si>
  <si>
    <t>Ganglioglioma</t>
  </si>
  <si>
    <t>C71.3 Parietallappen</t>
  </si>
  <si>
    <t>C71.4 Okzipitallappen</t>
  </si>
  <si>
    <t>9506/1</t>
  </si>
  <si>
    <t>C71.5 Ventrikel o.n.A.</t>
  </si>
  <si>
    <t>9509/1</t>
  </si>
  <si>
    <t>9361/1</t>
  </si>
  <si>
    <t>Pineocytoma</t>
  </si>
  <si>
    <t>9362/3</t>
  </si>
  <si>
    <t>Pineoblastoma</t>
  </si>
  <si>
    <t>C71.6 Kleinhirn o.n.A.</t>
  </si>
  <si>
    <t>9395/3</t>
  </si>
  <si>
    <t>Embryonal Tumors</t>
  </si>
  <si>
    <t>9470/3</t>
  </si>
  <si>
    <t>9471/3</t>
  </si>
  <si>
    <t>C71.7 Hirnstamm</t>
  </si>
  <si>
    <t>9474/3</t>
  </si>
  <si>
    <t>9473/3</t>
  </si>
  <si>
    <t>9500/3</t>
  </si>
  <si>
    <t>9508/3</t>
  </si>
  <si>
    <t>9560/0</t>
  </si>
  <si>
    <t>C71.8 Gehirn, mehrere Teilbereiche überlappend</t>
  </si>
  <si>
    <t>C71.9 Gehirn o.n.A.</t>
  </si>
  <si>
    <t>9540/0</t>
  </si>
  <si>
    <t>Neurofibroma</t>
  </si>
  <si>
    <t>9550/0</t>
  </si>
  <si>
    <t>Perineurioma</t>
  </si>
  <si>
    <t>9571/0</t>
  </si>
  <si>
    <t>C72 RM, Hirnnerven u. sonstige Teile d. ZNS</t>
  </si>
  <si>
    <t>9540/3</t>
  </si>
  <si>
    <t>C72.2 N. olfactorius</t>
  </si>
  <si>
    <t>C72.3 N. opticus</t>
  </si>
  <si>
    <t>C72.4 N. acusticus</t>
  </si>
  <si>
    <t>C72.5 Hirnnerven o.n.A.</t>
  </si>
  <si>
    <t>C72.8 Gehirn u. andere Teile d. ZNS, mehrere Teilbereiche überlappend</t>
  </si>
  <si>
    <t>Chondrosarcoma</t>
  </si>
  <si>
    <t>9364/3</t>
  </si>
  <si>
    <t>8728/0</t>
  </si>
  <si>
    <t>8728/1</t>
  </si>
  <si>
    <t>8720/3</t>
  </si>
  <si>
    <t>8728/3</t>
  </si>
  <si>
    <t>9161/1</t>
  </si>
  <si>
    <t>Haemangioblastoma</t>
  </si>
  <si>
    <t>9064/3</t>
  </si>
  <si>
    <t>Germinoma</t>
  </si>
  <si>
    <t>9070/3</t>
  </si>
  <si>
    <t>9071/3</t>
  </si>
  <si>
    <t>9100/3</t>
  </si>
  <si>
    <t>Choriocarcinoma</t>
  </si>
  <si>
    <t>9080/0</t>
  </si>
  <si>
    <t>9080/3</t>
  </si>
  <si>
    <t>9084/3</t>
  </si>
  <si>
    <t>9085/3</t>
  </si>
  <si>
    <t>9351/1</t>
  </si>
  <si>
    <t>9352/1</t>
  </si>
  <si>
    <t>9582/0</t>
  </si>
  <si>
    <t>9432/1</t>
  </si>
  <si>
    <t>Pituicytoma</t>
  </si>
  <si>
    <t>Chordoma</t>
  </si>
  <si>
    <t>9370/3</t>
  </si>
  <si>
    <t>≥ 5%</t>
  </si>
  <si>
    <t>Hinw.: Neoplasien des Nervensystems, deren Ursprung keiner der Kategorien C70 bis C72.5 zugeordnet werden kann</t>
  </si>
  <si>
    <t xml:space="preserve">C75 Sonstige endokrine Drüsen und verwandte Strukturen </t>
  </si>
  <si>
    <t>C75.2 Ductus craniopharyngealis</t>
  </si>
  <si>
    <t>C75.3 Glandula pinealis</t>
  </si>
  <si>
    <t>C75</t>
  </si>
  <si>
    <t>UCC-TDS (Tumorzentrum Dresden)</t>
  </si>
  <si>
    <t>UKM - Hirntumorzentrum</t>
  </si>
  <si>
    <t>Universitätsklinikum Freiburg</t>
  </si>
  <si>
    <t>Neuroonkologisches Zentrum am Universitätsklinikum Leipzig</t>
  </si>
  <si>
    <t>Universitätsklinikum Leipzig AöR</t>
  </si>
  <si>
    <t xml:space="preserve">Neuroonkologisches Zentrum der Universitätsmedizin Mainz </t>
  </si>
  <si>
    <t>Universitätsmedizin der Johannes Gutenberg - Universität Mainz</t>
  </si>
  <si>
    <t>OncoBox</t>
  </si>
  <si>
    <t>C72.0 Rückenmark</t>
  </si>
  <si>
    <t>Gesamt1</t>
  </si>
  <si>
    <t>Gesamt2</t>
  </si>
  <si>
    <t>8290/0</t>
  </si>
  <si>
    <t>Neuroonkologisches Zentrum Mannheim</t>
  </si>
  <si>
    <t>Universitätsmedizin Mannheim (UMM)</t>
  </si>
  <si>
    <t>Neuroonkologisches Zentrum Erlangen</t>
  </si>
  <si>
    <t>Neuroonkologisches Zentrum der Universitätsmedizin Greifswald</t>
  </si>
  <si>
    <t>Universitätsmedizin Greifswald</t>
  </si>
  <si>
    <t>Hirntumorzentrum am Krankenhaus der Barmherzigen Brüder Trier</t>
  </si>
  <si>
    <t>Klinikum Kassel</t>
  </si>
  <si>
    <t>Neuroonkologie am Westdeutschen Tumorzentrum - Universitätsmedizin Essen</t>
  </si>
  <si>
    <t>Neuroonkologisches Zentrum Marburg</t>
  </si>
  <si>
    <t>Neuroonkologisches Zentrum Jena</t>
  </si>
  <si>
    <t>Universitätsklinikum Jena</t>
  </si>
  <si>
    <t>Hirntumorzentrum am Cancer Center UniversitätsSpital Zürich</t>
  </si>
  <si>
    <t>Universitätsklinikum „Carl Gustav Carus“ Dresden</t>
  </si>
  <si>
    <t>Neuroonkologisches Zentrum Chemnitz</t>
  </si>
  <si>
    <t>Universitätsklinikum Gießen und Marburg, Standort Gießen</t>
  </si>
  <si>
    <t>Neuroonkologisches Zentrum am Krukenberg-Krebszentrum Halle der Universitätsmedizin Halle (Saale)</t>
  </si>
  <si>
    <t>Universitätsklinikum Halle (Saale)</t>
  </si>
  <si>
    <t>MADOS 4</t>
  </si>
  <si>
    <t>9385/3</t>
  </si>
  <si>
    <t>9445/3</t>
  </si>
  <si>
    <t>Pilocytic astrocytoma</t>
  </si>
  <si>
    <t>Subependymal giant cell astrocytoma</t>
  </si>
  <si>
    <t>Pleomorphic xanthoastrocytoma</t>
  </si>
  <si>
    <t>Angiocentric glioma</t>
  </si>
  <si>
    <t>Choroid plexus tumours</t>
  </si>
  <si>
    <t>Choroid plexus papilloma</t>
  </si>
  <si>
    <t>Atypical choroid plexus papilloma</t>
  </si>
  <si>
    <t>Choroid plexus carcinoma</t>
  </si>
  <si>
    <t>Dysplastic cerebellar gangliocytoma (Lhermitte-Duclos disease)</t>
  </si>
  <si>
    <t>Dysembryoplastic neuroepithelial tumour</t>
  </si>
  <si>
    <t>Central neurocytoma</t>
  </si>
  <si>
    <t>Extraventricular neurocytoma</t>
  </si>
  <si>
    <t>Cerebellar liponeurocytoma</t>
  </si>
  <si>
    <t>Papillary glioneuronal tumour</t>
  </si>
  <si>
    <t>Diffuse leptomeningeal glioneuronal tumour</t>
  </si>
  <si>
    <t>Pineal parenchymal tumour of intermediate differentiation</t>
  </si>
  <si>
    <t>Papillary tumour of the pineal region</t>
  </si>
  <si>
    <t>9475/3</t>
  </si>
  <si>
    <t>Medulloblastomas, WNT-activated</t>
  </si>
  <si>
    <t>9476/3</t>
  </si>
  <si>
    <t>Medulloblastomas, SHH-activated and TP53-mutant</t>
  </si>
  <si>
    <t>Medulloblastoma SHH-activated and TP53-wildtype</t>
  </si>
  <si>
    <t>9477/3</t>
  </si>
  <si>
    <t>Medulloblastoma with extensive nodularity</t>
  </si>
  <si>
    <t>9478/3</t>
  </si>
  <si>
    <t>Plexiform neurofibroma</t>
  </si>
  <si>
    <t>Melanocytic Tumours</t>
  </si>
  <si>
    <t>Meningeal melanocytosis</t>
  </si>
  <si>
    <t>Meningeal melanocytoma</t>
  </si>
  <si>
    <t>Meningeal melanoma</t>
  </si>
  <si>
    <t>Meningeal melanomatosis</t>
  </si>
  <si>
    <t>9680/3</t>
  </si>
  <si>
    <t>9766/1</t>
  </si>
  <si>
    <t>Lymphomatoid granulomatosis</t>
  </si>
  <si>
    <t>9712/3</t>
  </si>
  <si>
    <t>Intravascular large B-cell lymphoma</t>
  </si>
  <si>
    <t>9714/3</t>
  </si>
  <si>
    <t>9702/3</t>
  </si>
  <si>
    <t>9699/3</t>
  </si>
  <si>
    <t>Histiocytic Tumours</t>
  </si>
  <si>
    <t>Langerhans cell histiocytosis</t>
  </si>
  <si>
    <t>Juvenile xanthogranuloma</t>
  </si>
  <si>
    <t>9755/3</t>
  </si>
  <si>
    <t>Histiocytic sarcoma</t>
  </si>
  <si>
    <t>Mature teratoma</t>
  </si>
  <si>
    <t>Immature teratoma</t>
  </si>
  <si>
    <t>Mixed germ cell tumour</t>
  </si>
  <si>
    <t>Tumours of the sellar region</t>
  </si>
  <si>
    <t>Adamantinomatous craniopharyngioma</t>
  </si>
  <si>
    <t>Granular cell tumour of the sellar region</t>
  </si>
  <si>
    <t xml:space="preserve">Spindle cell oncocytoma </t>
  </si>
  <si>
    <t>8273/3</t>
  </si>
  <si>
    <t>Pituitary blastoma</t>
  </si>
  <si>
    <t>Charité - Campus Mitte</t>
  </si>
  <si>
    <t>Neuroonkologisches Zentrum Helios Kliniken Schwerin</t>
  </si>
  <si>
    <t>Helios Kliniken Schwerin</t>
  </si>
  <si>
    <t xml:space="preserve">Universitätsklinikum Ulm </t>
  </si>
  <si>
    <t>Neuroonkologisches Zentrum am Kantonsspital Aarau</t>
  </si>
  <si>
    <t>Kantonsspital Aarau</t>
  </si>
  <si>
    <r>
      <t xml:space="preserve">Eingeleitete / geplante Aktionen
</t>
    </r>
    <r>
      <rPr>
        <sz val="9"/>
        <color theme="1"/>
        <rFont val="Arial"/>
        <family val="2"/>
      </rPr>
      <t>(bei plausibler Begründung keine Aktion erforderlich)</t>
    </r>
  </si>
  <si>
    <r>
      <t xml:space="preserve">Begründung / Ursache
</t>
    </r>
    <r>
      <rPr>
        <sz val="8"/>
        <color theme="1"/>
        <rFont val="Arial"/>
        <family val="2"/>
      </rPr>
      <t>(min. 30 Zeichen / max. 500 Zeichen)</t>
    </r>
  </si>
  <si>
    <t>Adjumed</t>
  </si>
  <si>
    <t>CaOnkoDok (Eigenentwicklung)</t>
  </si>
  <si>
    <t>Clinic WinData</t>
  </si>
  <si>
    <t>Eigenentwicklung auf Basis medico (Cerner)</t>
  </si>
  <si>
    <t>KoReDos</t>
  </si>
  <si>
    <t>ODSeasy / ODSeasyNet</t>
  </si>
  <si>
    <t>Tumorregister München (TRM)</t>
  </si>
  <si>
    <t>Möglichst niedrige Rate an postoperativen Revisionsoperationen</t>
  </si>
  <si>
    <t>Primärfälle des Nenners mit Revisionsoperationen infolge von postoperativen Komplikationen innerhalb von 30d nach OP</t>
  </si>
  <si>
    <t>Anmerkung:</t>
  </si>
  <si>
    <t>SHGHoncoDoc</t>
  </si>
  <si>
    <t>Zentrum für Neuroonkologie - Center for Neuro-Oncology Tübingen</t>
  </si>
  <si>
    <t>Helios Neuroonkologisches Zentrum Erfurt</t>
  </si>
  <si>
    <t>Helios Klinikum Erfurt</t>
  </si>
  <si>
    <t>KRH Klinikum Nordstadt</t>
  </si>
  <si>
    <t>Neuroonkologisches Tumorzentrum im CIO Köln</t>
  </si>
  <si>
    <t>Centrum für Integrierte Onkologie Aachen Bonn Köln Düsseldorf im Universitätsklinikum Köln</t>
  </si>
  <si>
    <t>Neuroonkologisches Zentrum München Klinik Bogenhausen</t>
  </si>
  <si>
    <t>München Klinik Bogenhausen</t>
  </si>
  <si>
    <t>Hirntumorzentrum im CIO Aachen</t>
  </si>
  <si>
    <t>Centrum für Integrierte Onkologie Aachen Bonn Köln Düsseldorf in der Uniklinik RWTH Aachen</t>
  </si>
  <si>
    <t>Neuroonkologisches Zentrum UKSH Kiel</t>
  </si>
  <si>
    <t>Universitätsklinikum Schleswig-Holstein Campus Kiel</t>
  </si>
  <si>
    <t>Centrum für Integrierte Onkologie Aachen Bonn Köln Düsseldorf im Universitätsklinikum Düsseldorf</t>
  </si>
  <si>
    <t>Neuroonkologisches Zentrum im CIO Bonn</t>
  </si>
  <si>
    <t>Centrum für Integrierte Onkologie Aachen Bonn Köln Düsseldorf im Universitätsklinikum Bonn</t>
  </si>
  <si>
    <t>Universitätsklinikum Schleswig-Holstein, Campus Lübeck</t>
  </si>
  <si>
    <t>Neuroonkologisches Zentrum Medizinische Hochschule Hannover</t>
  </si>
  <si>
    <t>Medizinische Hochschule Hannover</t>
  </si>
  <si>
    <t>1a</t>
  </si>
  <si>
    <t>EB/ LL</t>
  </si>
  <si>
    <t>1b</t>
  </si>
  <si>
    <t>Zerebrale Metastasierung</t>
  </si>
  <si>
    <t>2a</t>
  </si>
  <si>
    <t>2b</t>
  </si>
  <si>
    <t>&lt; 50%</t>
  </si>
  <si>
    <t>6c</t>
  </si>
  <si>
    <t>Operative Primärfälle
(= Kennzahl 6a)</t>
  </si>
  <si>
    <t>&gt; 25%</t>
  </si>
  <si>
    <t>1c</t>
  </si>
  <si>
    <t>Ausnahme (Plausibilität unklar)</t>
  </si>
  <si>
    <t>optional - Ausnahme (Plausibilität unklar)</t>
  </si>
  <si>
    <t>Primärfälle 
(= Kennzahl 1a)</t>
  </si>
  <si>
    <t>&lt; 60%</t>
  </si>
  <si>
    <t>Charité - Campus Benjamin-Franklin</t>
  </si>
  <si>
    <t>Ludgerus-Kliniken Münster, Standort Clemenshospital</t>
  </si>
  <si>
    <t>Klinikum Chemnitz, Standort Flemmingstraße</t>
  </si>
  <si>
    <t>Neuroonkologisches Zentrum im Universitätsklinikum Düsseldorf</t>
  </si>
  <si>
    <t>Neuroonkologisches Zentrum Inselspital Bern</t>
  </si>
  <si>
    <t>Inselspital Bern</t>
  </si>
  <si>
    <t>Summe Plausibilität unklar</t>
  </si>
  <si>
    <t xml:space="preserve">1c 
</t>
  </si>
  <si>
    <t xml:space="preserve">2b
</t>
  </si>
  <si>
    <t xml:space="preserve">9
 </t>
  </si>
  <si>
    <t>5.2.3
a/b</t>
  </si>
  <si>
    <t xml:space="preserve"> In Ordnung</t>
  </si>
  <si>
    <t xml:space="preserve">              Sollvorgabe nicht erfüllt</t>
  </si>
  <si>
    <t>Im Sinne einer gendergerechten Sprache verwenden wir für die Begriffe „Patientinnen“, „Patienten“, „Patient*innen“ die Bezeichnung „Pat.“, die ausdrücklich jede Geschlechtszuschreibung (weiblich, männlich, divers) einschließt.</t>
  </si>
  <si>
    <t>Neuroonkologisches Zentrum am Nationalen Centrum für Tumorerkrankungen Dresden (NCT/UCC)</t>
  </si>
  <si>
    <t>Neuroonkologisches Zentrum Vivantes Klinikum Neukölln</t>
  </si>
  <si>
    <t>Vivantes Klinikum Neukölln</t>
  </si>
  <si>
    <t>Neuroonkologisches Zentrum am UKSH, Campus Lübeck</t>
  </si>
  <si>
    <t>HELIOS Neuroonkologisches Zentrum Krefeld</t>
  </si>
  <si>
    <t>HELIOS Klinikum Krefeld</t>
  </si>
  <si>
    <t>Johannes Wesling Klinikum Minden</t>
  </si>
  <si>
    <t>Neuroonkologisches Zentrum Klinikum Nürnberg</t>
  </si>
  <si>
    <t>Klinikum Nürnberg</t>
  </si>
  <si>
    <t>Hirntumorzentrum Universitätsspital Basel</t>
  </si>
  <si>
    <t>Universitätspital Basel</t>
  </si>
  <si>
    <t>Neuroonkologisches Zentrum Bremen-Mitte</t>
  </si>
  <si>
    <t>Gesundheit Nord Standort Klinikum Bremen-Mitte</t>
  </si>
  <si>
    <t>Neuroonkologisches Zentrum am Klinikum Klagenfurt</t>
  </si>
  <si>
    <t>Klinikum Klagenfurt am Wörthersee</t>
  </si>
  <si>
    <t>Pat. mit Rezidiv/ Progress</t>
  </si>
  <si>
    <t>Erfassung der Pat. mit zerebraler Metastasierung, die im Kennzahlenjahr im NOZ betreut wurden</t>
  </si>
  <si>
    <t>Vorstellung möglichst vieler Primärfallpat. in der Tumorkonferenz</t>
  </si>
  <si>
    <t>Anteil Studienpat.</t>
  </si>
  <si>
    <r>
      <rPr>
        <b/>
        <u/>
        <sz val="8"/>
        <color indexed="8"/>
        <rFont val="Arial"/>
        <family val="2"/>
      </rPr>
      <t>Bearbeitungshinweise:</t>
    </r>
    <r>
      <rPr>
        <sz val="8"/>
        <color indexed="8"/>
        <rFont val="Arial"/>
        <family val="2"/>
      </rPr>
      <t xml:space="preserve">
Die jeweilige Eingabe oder Änderung  "Anzahl / Zähler / Nenner" (gepunkteten Felder) ist nur im Tabellenblatt "Basisdaten" möglich, die Übertragung erfolgt automatisch.
Der Zähler ist immer eine Teilmenge des Nenners (Ausnahme: Kennzahl 5 - Anteil Studienpat.).</t>
    </r>
  </si>
  <si>
    <t>Adult-type diffuse gliomas</t>
  </si>
  <si>
    <t>Astrocytoma, IDH-mutant, CNS WHO grade 2</t>
  </si>
  <si>
    <t>Astrocytoma, IDH-mutant, CNS WHO grade 3</t>
  </si>
  <si>
    <t>Astrocytoma, IDH-mutant, CNS WHO grade 4</t>
  </si>
  <si>
    <t>Glioblastoma, IDH-wildtype</t>
  </si>
  <si>
    <t>Paediatric-type diffuse low-grade gliomas</t>
  </si>
  <si>
    <t>Diffuse astrocytoma, MYB- or MYBL1-altered</t>
  </si>
  <si>
    <t>Polymorphous low-grade neuroepithelial tumour of the young†</t>
  </si>
  <si>
    <t>Diffuse low-grade glioma, MAPK pathway–altered†</t>
  </si>
  <si>
    <t>Paediatric-type diffuse high-grade gliomas</t>
  </si>
  <si>
    <t>Diffuse midline glioma, H3 K27M-altered</t>
  </si>
  <si>
    <t>Diffuse hemispheric glioma, H3 G34–mutant</t>
  </si>
  <si>
    <t>Diffuse paediatric-type high-grade glioma, H3-wildtype and IDH-wildtype</t>
  </si>
  <si>
    <t>Infant-type hemispheric glioma</t>
  </si>
  <si>
    <t>Circumscribed astrocytic gliomas</t>
  </si>
  <si>
    <t>9421/3</t>
  </si>
  <si>
    <t>High-grade astrocytoma with piloid features</t>
  </si>
  <si>
    <t>Chordoid glioma</t>
  </si>
  <si>
    <t>Astroblastoma, MN1-altered</t>
  </si>
  <si>
    <t>Supratentorial ependymoma, NOS</t>
  </si>
  <si>
    <t>Posterior fossa ependymoma, NOS</t>
  </si>
  <si>
    <t>Spinal ependymoma, NOS</t>
  </si>
  <si>
    <t>Supratentorial ependymoma, ZFTA fusion–positive</t>
  </si>
  <si>
    <t>Supratentorial ependymoma, YAP1 fusion–positive</t>
  </si>
  <si>
    <t>Posterior fossa group A (PFA) ependymoma</t>
  </si>
  <si>
    <t>Spinal ependymoma, MYCN-amplified</t>
  </si>
  <si>
    <t>Posterior fossa group B (PFB) ependymoma</t>
  </si>
  <si>
    <t>Glioneuronal and neuronal tumours</t>
  </si>
  <si>
    <t>Desmoplastic infantile astrocytoma</t>
  </si>
  <si>
    <t>Desmoplastic infantile ganglioglioma</t>
  </si>
  <si>
    <t>n/a</t>
  </si>
  <si>
    <t>Diffuse glioneuronal tumour with oligodendroglioma-like features and nuclear clusters (provisional entity)</t>
  </si>
  <si>
    <t>Rosette-forming glioneuronal tumour</t>
  </si>
  <si>
    <t>Myxoid glioneuronal tumour</t>
  </si>
  <si>
    <t>9509/3</t>
  </si>
  <si>
    <t>9509/0</t>
  </si>
  <si>
    <t>Multinodular and vacuolating neuronal tumour</t>
  </si>
  <si>
    <t>Pineal tumours</t>
  </si>
  <si>
    <t>Medulloblastomas, molecularly defined</t>
  </si>
  <si>
    <t xml:space="preserve">Medulloblastoma, non-WNT/non-SHH </t>
  </si>
  <si>
    <t>Medulloblastomas, histologically defined</t>
  </si>
  <si>
    <t>Medulloblastoma, histologically defined</t>
  </si>
  <si>
    <t>Desmoplastic nodular medulloblastoma</t>
  </si>
  <si>
    <t>Large cell medulloblastoma
Anaplastic medulloblastoma</t>
  </si>
  <si>
    <t>Other CNS embryonal tumours</t>
  </si>
  <si>
    <t>Cribriform neuroepithelial tumour (provisional entity)</t>
  </si>
  <si>
    <t>Embryonal tumour with multilayered rosettes</t>
  </si>
  <si>
    <t>CNS neuroblastoma, FOXR2-activated</t>
  </si>
  <si>
    <t>CNS tumour with BCOR internal tandem duplication</t>
  </si>
  <si>
    <t>CNS embryonal tumour, NEC/NOS</t>
  </si>
  <si>
    <t>Cranial and paraspinal nerve tumours</t>
  </si>
  <si>
    <t>Schwannoma</t>
  </si>
  <si>
    <t>9563/0</t>
  </si>
  <si>
    <t>Hybrid nerve sheath tumour</t>
  </si>
  <si>
    <t>Malignant melanotic nerve sheath tumour</t>
  </si>
  <si>
    <t>Malignant peripheral nerve sheath tumour</t>
  </si>
  <si>
    <t>8693/3</t>
  </si>
  <si>
    <t>Cauda equina neuroendocrine tumour (previously paraganglioma)</t>
  </si>
  <si>
    <t>Meningioma</t>
  </si>
  <si>
    <t>Mesenchymal, non-meningothelial tumours involving the CNS</t>
  </si>
  <si>
    <t>Fibroblastic and myofibroblastic tumours</t>
  </si>
  <si>
    <t>Solitary fibrous tumour</t>
  </si>
  <si>
    <t>Chondrogenic tumours</t>
  </si>
  <si>
    <t>9240/3</t>
  </si>
  <si>
    <t>Mesenchymal chondrosarcoma</t>
  </si>
  <si>
    <t>9243/3</t>
  </si>
  <si>
    <t>Dedifferentiated chondrosarcoma</t>
  </si>
  <si>
    <t>Vascular tumours</t>
  </si>
  <si>
    <t>9121/0</t>
  </si>
  <si>
    <t>Cavernous haemangioma</t>
  </si>
  <si>
    <t>9131/0</t>
  </si>
  <si>
    <t>Capillary haemangioma</t>
  </si>
  <si>
    <t>9123/0</t>
  </si>
  <si>
    <t>Arteriovenous malformation</t>
  </si>
  <si>
    <t>Skeletal muscle tumours</t>
  </si>
  <si>
    <t>8910/3</t>
  </si>
  <si>
    <t>Embryonal rhabdomyosarcoma</t>
  </si>
  <si>
    <t>8920/3</t>
  </si>
  <si>
    <t>Alveolar rhabdomyosarcoma</t>
  </si>
  <si>
    <t>8901/3</t>
  </si>
  <si>
    <t>Rhabdomyosarcoma, pleomorphic-type</t>
  </si>
  <si>
    <t>8912/3</t>
  </si>
  <si>
    <t>Spindle cell rhabdomyosarcoma</t>
  </si>
  <si>
    <t>Tumours of uncertain differentiation</t>
  </si>
  <si>
    <t>Intracranial mesenchymal tumour, FET::CREB fusion-positive (provisional entity)</t>
  </si>
  <si>
    <t>9367/3</t>
  </si>
  <si>
    <t>CIC-rearranged sarcoma</t>
  </si>
  <si>
    <t>9480/3</t>
  </si>
  <si>
    <t>Primary intracranial sarcoma, DICER1-mutant</t>
  </si>
  <si>
    <t>Ewing sarcoma</t>
  </si>
  <si>
    <t>Notochordal tumours</t>
  </si>
  <si>
    <t>Diffuse meningeal melanocytic neoplasms</t>
  </si>
  <si>
    <t>Circumscribed meningeal melanocytic neoplasms</t>
  </si>
  <si>
    <t>Haematolymphoid tumours involving the CNS</t>
  </si>
  <si>
    <t>CNS lymphomas</t>
  </si>
  <si>
    <t>Primary diffuse large B-cell lymphoma of the CNS</t>
  </si>
  <si>
    <t>Lymphomatoid granulomatosis, grade 1</t>
  </si>
  <si>
    <t>Lymphomatoid granulomatosis, grade 2</t>
  </si>
  <si>
    <t>9766/3</t>
  </si>
  <si>
    <t>Lymphomatoid granulomatosis, grade 3</t>
  </si>
  <si>
    <t>Miscellaneous rare lymphomas in the CNS</t>
  </si>
  <si>
    <t>Anaplastic large cell lymphoma, ALK positive</t>
  </si>
  <si>
    <t>Anaplastiv large cell lymphoma, ALK negative</t>
  </si>
  <si>
    <t>T-cell lymphoma</t>
  </si>
  <si>
    <t>9719/3</t>
  </si>
  <si>
    <t>MALT-Lymphoma of the dura</t>
  </si>
  <si>
    <t>9671/3</t>
  </si>
  <si>
    <t>Lymphoplasmacytic lymphoma</t>
  </si>
  <si>
    <t>9690/3</t>
  </si>
  <si>
    <t>Follicular lymphoma</t>
  </si>
  <si>
    <t>9749/3</t>
  </si>
  <si>
    <t>Erdheim–Chester disease</t>
  </si>
  <si>
    <t>Rosai–Dorfman disease</t>
  </si>
  <si>
    <t>9749/1</t>
  </si>
  <si>
    <t>9751/1</t>
  </si>
  <si>
    <t>Germ cell tumours</t>
  </si>
  <si>
    <t>Embryonal carcinoma</t>
  </si>
  <si>
    <t>Yolk sac tumour</t>
  </si>
  <si>
    <t>Teratoma with somatic-type malignancy</t>
  </si>
  <si>
    <t xml:space="preserve">Psychoonkologisches Distress-Screening </t>
  </si>
  <si>
    <t>Adäquate Rate an psychoonko-logischem Distress-Screening</t>
  </si>
  <si>
    <t>≥ 65%</t>
  </si>
  <si>
    <t>Adäquate Rate an Beratung durch Sozialdienst</t>
  </si>
  <si>
    <t>Pat. des Nenners, die stationär oder ambulant durch Sozialdienst beraten wurden</t>
  </si>
  <si>
    <t>Einschluss von möglichst vielen Pat. in Studien</t>
  </si>
  <si>
    <t>≤ 10%</t>
  </si>
  <si>
    <t>Symptomerfassung mittels MIDOS oder IPOS</t>
  </si>
  <si>
    <t>Möglichst häufig Symptomerfassung mittels MIDOS oder IPOS bei Pat. mit Hirntumoren</t>
  </si>
  <si>
    <t>Pat. des Nenners mit Symptomerfassung mittels MIDOS oder IPOS</t>
  </si>
  <si>
    <t>Ausnahme</t>
  </si>
  <si>
    <t>Gliomas, glioneuronal tumours and neuronal tumours</t>
  </si>
  <si>
    <t>Operative Primärfälle 
(= Kennzahl 6a)</t>
  </si>
  <si>
    <t>CCC Tübingen-Stuttgart am Universitätsklinikum Tübingen</t>
  </si>
  <si>
    <t>LMU Klinikum</t>
  </si>
  <si>
    <t>Klinikum Fulda</t>
  </si>
  <si>
    <t>Universitätsklinik Magdeburg</t>
  </si>
  <si>
    <t>Universitätsklinikum des Saarlandes</t>
  </si>
  <si>
    <t>NOKUM Neuroonkologisches Zentrum am LMU Klinikum</t>
  </si>
  <si>
    <t>Neuroonkologisches Zentrum am Klinikum Fulda</t>
  </si>
  <si>
    <t>Neuroonkologisches Zentrum der Universitätsmedizin Magdeburg</t>
  </si>
  <si>
    <t>Neuroonkologisches Zentrum am Universitätsklinikum des Saarlandes</t>
  </si>
  <si>
    <t>Neuroonkologisches Zentrum Alfried Krupp Krankenhaus Rüttenscheid</t>
  </si>
  <si>
    <t>8272/3</t>
  </si>
  <si>
    <t>Welche Daten erhalten Sie vom Krebsregister (§65c)?</t>
  </si>
  <si>
    <t>Keine Auswahl zutreffend</t>
  </si>
  <si>
    <r>
      <t xml:space="preserve">Operative Expertise - Anzahl Biopsien (gezählt werden die Prozeduren pro Kalenderjahr) </t>
    </r>
    <r>
      <rPr>
        <vertAlign val="superscript"/>
        <sz val="8"/>
        <rFont val="Arial"/>
        <family val="2"/>
      </rPr>
      <t>3)</t>
    </r>
  </si>
  <si>
    <r>
      <t xml:space="preserve">Operative Expertise - Anzahl Resektionen (gezählt werden die Prozeduren pro Kalenderjahr) </t>
    </r>
    <r>
      <rPr>
        <vertAlign val="superscript"/>
        <sz val="8"/>
        <rFont val="Arial"/>
        <family val="2"/>
      </rPr>
      <t>4)</t>
    </r>
  </si>
  <si>
    <t xml:space="preserve">3 </t>
  </si>
  <si>
    <t>Uniklinikum Erlangen</t>
  </si>
  <si>
    <t>Neuroonkologisches Zentrum Klinikum Nordstadt Hannover im KRH Krebszentrum am KRH Klinikum Siloah</t>
  </si>
  <si>
    <t>Neuroonkologisches Zentrum Klinikum Dortmund</t>
  </si>
  <si>
    <t>Klinikum Dortmund</t>
  </si>
  <si>
    <t>Neuroonkologisches Zentrum der Universitätsmedizin Göttingen</t>
  </si>
  <si>
    <t>Universitätsmedizin Göttingen</t>
  </si>
  <si>
    <t>Neuroonkologisches Zentrum Klinik Hirslanden Zürich</t>
  </si>
  <si>
    <t>Klinik Hirslanden Zürich</t>
  </si>
  <si>
    <t>Neuroonkologisches Zentrum Klinikum Ernst von Bergmann Potsdam</t>
  </si>
  <si>
    <t>Klinikum Ernst von Bergmann</t>
  </si>
  <si>
    <t>Neuroonkologisches Zentrum Universitätsklinikum Augsburg</t>
  </si>
  <si>
    <t>Universitätsklinikum Augsburg-Medizincampus</t>
  </si>
  <si>
    <r>
      <t xml:space="preserve">Operative Primärfälle </t>
    </r>
    <r>
      <rPr>
        <b/>
        <vertAlign val="superscript"/>
        <sz val="8"/>
        <color rgb="FF000000"/>
        <rFont val="Arial"/>
        <family val="2"/>
      </rPr>
      <t>2)</t>
    </r>
  </si>
  <si>
    <t>Keine Daten für Berechnung von Kennzahlen und kein Follow-up/ Matrix</t>
  </si>
  <si>
    <t>Keine Daten für Berechnung von Kennzahlen, aber teilweise Follow-up/ Matrix (z.B. nur Vitalstatus)</t>
  </si>
  <si>
    <t>Daten für Berechnung von Kennzahlen und teilweise Follow-up/ Matrix (z.B. nur Vitalstatus)</t>
  </si>
  <si>
    <t>Daten für Berechnung von Kennzahlen und vollständiges Follow-up/ Matrix</t>
  </si>
  <si>
    <t>Keine Daten für Berechnung von Kennzahlen, aber vollständiges
Follow-up/ Matrix</t>
  </si>
  <si>
    <t>Daten vom Krebsregister</t>
  </si>
  <si>
    <t>IK-Nummer</t>
  </si>
  <si>
    <t>Standort-Nummer</t>
  </si>
  <si>
    <t>Marvin</t>
  </si>
  <si>
    <r>
      <t xml:space="preserve">Interventionelle/ nicht-operative Primärfälle </t>
    </r>
    <r>
      <rPr>
        <b/>
        <vertAlign val="superscript"/>
        <sz val="8"/>
        <color rgb="FF000000"/>
        <rFont val="Arial"/>
        <family val="2"/>
      </rPr>
      <t xml:space="preserve">1) </t>
    </r>
    <r>
      <rPr>
        <b/>
        <sz val="8"/>
        <color indexed="8"/>
        <rFont val="Arial"/>
        <family val="2"/>
      </rPr>
      <t xml:space="preserve"> </t>
    </r>
  </si>
  <si>
    <t xml:space="preserve">Nicht-interventionelle/ nicht-operative Primärfälle
(z.B. wait&amp;see) </t>
  </si>
  <si>
    <r>
      <t xml:space="preserve">Interventionelle/ nicht-operative Primärfälle </t>
    </r>
    <r>
      <rPr>
        <b/>
        <vertAlign val="superscript"/>
        <sz val="8"/>
        <color rgb="FF000000"/>
        <rFont val="Arial"/>
        <family val="2"/>
      </rPr>
      <t xml:space="preserve">1)  </t>
    </r>
  </si>
  <si>
    <t xml:space="preserve">               Davon operative Expertise – Anzahl Resektion zerebraler Metastasen (gezählt werden die Prozeduren pro Kalenderjahr) 
               ICD-10: C.79.3 u. C79.4 iVm OPS 5-015.1 u. 5-016.0</t>
  </si>
  <si>
    <r>
      <rPr>
        <b/>
        <u/>
        <sz val="8"/>
        <rFont val="Arial"/>
        <family val="2"/>
      </rPr>
      <t xml:space="preserve">Bearbeitungshinweise:
</t>
    </r>
    <r>
      <rPr>
        <sz val="8"/>
        <rFont val="Arial"/>
        <family val="2"/>
      </rPr>
      <t xml:space="preserve">
Die Felder stehen teilweise in Abhängigkeit voneinander, daher sollte jede Zeile vollständig von links nach rechts und fortlaufend von oben nach unten bearbeitet werden. Graue Felder müssen bearbeitet werden. Die Bearbeitung des Datenblattes sollte mit Microsoft Office 2010 oder einer der Folgeversionen erfolgen. Microsoft Office 2007 ist mit Einschränkungen nutzbar (u.a. werden Info-Buttons nicht angezeigt). Vorversionen von Microsoft Office 2007 sind für die Bearbeitung des Datenblattes nicht geeignet. Alle Zahlen und Texte müssen manuell eingegeben werden (nicht über copy-/paste-Funktion; Ausnahme sind Daten, die von der OncoBox eingelesen werden). Jede Änderung an den Basisdaten zieht eine Änderung des Kennzahlenbogens nach sich. In dem Dokument „Bestimmungen Datenqualität“ sind die wesentlichen Grundlagen für die Datenbewertung im Rahmen des Auditprozesses festgelegt. Insbesondere ist der Umgang mit Kennzahlen mit unterschrittener Sollvorgabe beschrieben (Download unter www.onkozert.de; Abschnitt Hinweise).</t>
    </r>
  </si>
  <si>
    <t>C72.1 Cauda equina</t>
  </si>
  <si>
    <t>C72.9 Nervensystem o.n.A</t>
  </si>
  <si>
    <t xml:space="preserve">C75.1 Hirnanhangsdrüse        </t>
  </si>
  <si>
    <t>Hypophysenadenom o.n.A.</t>
  </si>
  <si>
    <t>Desmoplastic myxoid tumour of the pineal region, 
SMARCB1-mutant (provisional entity)</t>
  </si>
  <si>
    <t>Oligodendroglioma, IDH-mutant and 1p/19q-codeleted, 
CNS WHO grade 2</t>
  </si>
  <si>
    <t xml:space="preserve">Oligodendroglioma, IDH-mutant and 1p/19q-codeleted, 
CNS WHO grade 3 </t>
  </si>
  <si>
    <t>Atypical teratoid/ rhabdoid tumour</t>
  </si>
  <si>
    <t>NK/ T-cell lymphoma</t>
  </si>
  <si>
    <t>Papillary craniopharyngioma</t>
  </si>
  <si>
    <t>Liste der Studien</t>
  </si>
  <si>
    <t xml:space="preserve">                Gesamt:</t>
  </si>
  <si>
    <t xml:space="preserve">Verantwortlicher Kooperationspartner </t>
  </si>
  <si>
    <t>Name der Studie</t>
  </si>
  <si>
    <t>Anzahl Studienpat., die im Kennzahlenjahr</t>
  </si>
  <si>
    <t>im eigenen Zentrum in eine Studie eingeschlossen wurden</t>
  </si>
  <si>
    <t>von anderen Zentren/ Kliniken in eine Studie im eigenen Zentrum eingeschlossen wurden</t>
  </si>
  <si>
    <t>in anderen Zentren/ Kliniken in eine Studie eingeschlossen wurden</t>
  </si>
  <si>
    <t>Verantwortlicher Kooperationspartner</t>
  </si>
  <si>
    <t>am eigenen Standort in eine Studie eingeschlossen wurden (obligat für alle LZ)</t>
  </si>
  <si>
    <t xml:space="preserve">an einem anderen Standort des eigenen Zentrums in eine Studie eingeschlossen wurden (obligat für mehrst. LZ)  </t>
  </si>
  <si>
    <t>von anderen Zentren/ Kliniken in eine eigene Studie eingeschlossen wurden (fakultativ)</t>
  </si>
  <si>
    <t>in anderen Zentren/ Kliniken in eine Studie eingeschlossen wurden (fakultativ)</t>
  </si>
  <si>
    <t>Art der Studie interventionell</t>
  </si>
  <si>
    <t>Art der Studie nicht interventionell</t>
  </si>
  <si>
    <t>Anzahl Zentrumspat. im Kennzahlenjahr rekurtiert</t>
  </si>
  <si>
    <t>Anzahl eingeschlossene Pat. im Kennzahlenjahr</t>
  </si>
  <si>
    <t>Titel, Name, Vorname</t>
  </si>
  <si>
    <t>Status Operateur</t>
  </si>
  <si>
    <t>Standort/ Klinikum</t>
  </si>
  <si>
    <t>Zeitraum
von  …  bis im Kennzahlenjahr</t>
  </si>
  <si>
    <t>Begründung/ Ursache</t>
  </si>
  <si>
    <t>benannter Operateur</t>
  </si>
  <si>
    <t>nicht benannter Operateur</t>
  </si>
  <si>
    <t xml:space="preserve">        Summe:</t>
  </si>
  <si>
    <t>Tabelle Operateure (Qualifikation gemäß EB 5.2.4)</t>
  </si>
  <si>
    <t>Anzahl offene neuroonkologische OP’s ≥ 25
(gemäß EB 5.2.4)</t>
  </si>
  <si>
    <t>Interdisziplinäre Tumorkonferenz (TK)</t>
  </si>
  <si>
    <t>Biopsien bei Primärfallen
Def. gemäß 5.2.3b</t>
  </si>
  <si>
    <t>7</t>
  </si>
  <si>
    <t>Gliome:
Empfehlung Kombinationstherapie in Tumorkonferenz</t>
  </si>
  <si>
    <t>Primärfälle (= Kennzahl 1a) + Pat. mit Rezidiv/ Progress 
(= Kennzahl 1b)</t>
  </si>
  <si>
    <t>Primärfälle (= Kennzahl 1a) + Pat. mit Rezidiv/ Progress
(= Kennzahl 1b)</t>
  </si>
  <si>
    <t>Primärfälle und Pat. mit Rezidiv/ Progress mit ICD-O Topographie C71 und 
ICD-O Morphologie /3</t>
  </si>
  <si>
    <t>Pat. (maligne und benigne) die in eine Studie mit Ethikvotum eingebracht wurden</t>
  </si>
  <si>
    <t>Erfassung des Verhältnis zwischen Biopsien und Operationen (Def. gemäß EB 5.2.3a/b) bei Primärfällen</t>
  </si>
  <si>
    <t>Pat. mit zerebraler Metastasierung, die im NOZ betreut wurden (tumorspezifische Diagnostik und/ oder Therapie)</t>
  </si>
  <si>
    <t>Neuroonkologisches Zentrum Braunschweig</t>
  </si>
  <si>
    <t>Städtisches Klinikum Braunschweig</t>
  </si>
  <si>
    <t>Neuroonkologisches Zentrum Dresden-Friedrichstadt</t>
  </si>
  <si>
    <t>Städtisches Klinikum Dresden</t>
  </si>
  <si>
    <t>Neuroonkologisches Zentrum Johannes Wesling Klinikum Minden (MiNOZ)</t>
  </si>
  <si>
    <t>Neuroonkologisches Zentrum Asklepios Klinik Nord - Heidberg</t>
  </si>
  <si>
    <t>Asklepios Klinik Nord - Heidberg</t>
  </si>
  <si>
    <t>Neuroonkologisches Zentrum Osnabrück</t>
  </si>
  <si>
    <t>Klinikum Osnabrück</t>
  </si>
  <si>
    <t>Verhältnis Biopsien/ Resektionen</t>
  </si>
  <si>
    <t xml:space="preserve">                Datum Erstzertifizierung</t>
  </si>
  <si>
    <t xml:space="preserve">                Erstelldatum</t>
  </si>
  <si>
    <t xml:space="preserve">                Kennzahlenjahr</t>
  </si>
  <si>
    <t>Hypophysenkarzinom o.n.A.</t>
  </si>
  <si>
    <t>Gesamt3</t>
  </si>
  <si>
    <t>Biopsien bei Primärfallen
(= Kennzahl 6b)</t>
  </si>
  <si>
    <t>NOZ-M-001-1-O</t>
  </si>
  <si>
    <t>NOZ-M-001-2-O</t>
  </si>
  <si>
    <t>NOZ-M-003-O</t>
  </si>
  <si>
    <t>NOZ-M-009-O</t>
  </si>
  <si>
    <t>NOZ-M-014-O</t>
  </si>
  <si>
    <t>NOZ-M-020-O</t>
  </si>
  <si>
    <t>NOZ-M-021-O</t>
  </si>
  <si>
    <t>NOZ-M-023-O</t>
  </si>
  <si>
    <t>NOZ-M-027-O</t>
  </si>
  <si>
    <t>NOZ-M-028-O</t>
  </si>
  <si>
    <t>NOZ-M-034-O</t>
  </si>
  <si>
    <t>NOZ-M-036-O</t>
  </si>
  <si>
    <t>NOZ-M-037-O</t>
  </si>
  <si>
    <t>NOZ-M-039-O</t>
  </si>
  <si>
    <t>NOZ-M-044-O</t>
  </si>
  <si>
    <t>NOZ-M-045-O</t>
  </si>
  <si>
    <t>NOZ-M-047-O</t>
  </si>
  <si>
    <t>NOZ-M-048-O</t>
  </si>
  <si>
    <t>NOZ-M-049-O</t>
  </si>
  <si>
    <t>NOZ-M-054-O</t>
  </si>
  <si>
    <t>NOZ-M-055-O</t>
  </si>
  <si>
    <t>NOZ-M-056-O</t>
  </si>
  <si>
    <t>NOZ-M-057-O</t>
  </si>
  <si>
    <t>NOZ-M-060-O</t>
  </si>
  <si>
    <t>NOZ-M-061-O</t>
  </si>
  <si>
    <t>NOZ-M-062-O</t>
  </si>
  <si>
    <t>NOZ-M-063-O</t>
  </si>
  <si>
    <t>NOZ-M-064-O</t>
  </si>
  <si>
    <t>NOZ-M-065-O</t>
  </si>
  <si>
    <t>NOZ-M-066-O</t>
  </si>
  <si>
    <t>NOZ-M-070-O</t>
  </si>
  <si>
    <t>NOZ-M-076-O</t>
  </si>
  <si>
    <t>NOZ-M-077-O</t>
  </si>
  <si>
    <t>NOZ-M-078-O</t>
  </si>
  <si>
    <t>NOZ-M-079-O</t>
  </si>
  <si>
    <t>NOZ-M-080-O</t>
  </si>
  <si>
    <t>NOZ-M-081-O</t>
  </si>
  <si>
    <t>NOZ-M-082-O</t>
  </si>
  <si>
    <t>NOZ-M-084-O</t>
  </si>
  <si>
    <t>NOZ-M-085-O</t>
  </si>
  <si>
    <t>NOZ-M-087-O</t>
  </si>
  <si>
    <t>NOZ-M-089-O</t>
  </si>
  <si>
    <t>NOZ-M-092-O</t>
  </si>
  <si>
    <t>NOZ-M-093-O</t>
  </si>
  <si>
    <t>NOZ-M-097-O</t>
  </si>
  <si>
    <t>NOZ-M-101-O</t>
  </si>
  <si>
    <t>NOZ-M-102-O</t>
  </si>
  <si>
    <t>NOZ-M-103-O</t>
  </si>
  <si>
    <t>NOZ-M-104-O</t>
  </si>
  <si>
    <t>NOZ-M-108-O</t>
  </si>
  <si>
    <t>NOZ-M-109-O</t>
  </si>
  <si>
    <t>NOZ-M-115-O</t>
  </si>
  <si>
    <t>NOZ-M-117-O</t>
  </si>
  <si>
    <t>NOZ-M-123-O</t>
  </si>
  <si>
    <t>NOZ-M-124-O</t>
  </si>
  <si>
    <t>NOZ-M-134-O</t>
  </si>
  <si>
    <t>NOZ-M-139-O</t>
  </si>
  <si>
    <t>NOZ-M-140-O</t>
  </si>
  <si>
    <t>NOZ-M-141-O</t>
  </si>
  <si>
    <t>NOZ-M-145-O</t>
  </si>
  <si>
    <t>NOZ-M-148-O</t>
  </si>
  <si>
    <t>NOZ-M-160-O</t>
  </si>
  <si>
    <t>NOZ-M-162-O</t>
  </si>
  <si>
    <t>NOZ-M-179-O</t>
  </si>
  <si>
    <t>NOZ-M-181-O</t>
  </si>
  <si>
    <t>Meningioma*</t>
  </si>
  <si>
    <t>9530/0*</t>
  </si>
  <si>
    <r>
      <rPr>
        <u/>
        <sz val="8"/>
        <rFont val="Arial"/>
        <family val="2"/>
      </rPr>
      <t>Bearbeitungshinweis:</t>
    </r>
    <r>
      <rPr>
        <sz val="8"/>
        <rFont val="Arial"/>
        <family val="2"/>
      </rPr>
      <t xml:space="preserve"> Sofern die Operateure keine Operationen im Betrachtungszeitraum durchgeführt haben, ist „0“ einzutragen.</t>
    </r>
  </si>
  <si>
    <t>Pat. des Nenners, die psychoonkologisch gescreent wurden</t>
  </si>
  <si>
    <r>
      <rPr>
        <u/>
        <sz val="8"/>
        <color theme="1"/>
        <rFont val="Arial"/>
        <family val="2"/>
      </rPr>
      <t xml:space="preserve">Bearbeitungshinweise: </t>
    </r>
    <r>
      <rPr>
        <sz val="8"/>
        <color theme="1"/>
        <rFont val="Arial"/>
        <family val="2"/>
      </rPr>
      <t>Studienpat. können für 2 Zentren gezählt werden, sofern das entsendende Zentrum selbst mindestens eine Studie für Pat. des Neuroonkologischen Zentrums durchführt. Sofern diese Zählweise gewählt wird (fakultativ), muss das Zentrum darstellen, wie viele Pat. in Studien im eigenen Zentrum eingebracht, an andere Zentren/ Kliniken zur Studienteilnahme geschickt und aus anderen Zentren/ Kliniken für die Studienteilnahme übernommen werden.</t>
    </r>
  </si>
  <si>
    <t>Primärfälle des Nenners, für die in der Tumorkonferenz eine Kombinationstherapie aus Strahlentherapie und Chemotherapie nach der operativen Versorgung für die Primärtherapie empfohlen wurde</t>
  </si>
  <si>
    <t>Primärfälle mit 
histologischem/ molekular-pathologischem Befund</t>
  </si>
  <si>
    <t>Primärfälle des Nenners, die (ggf. erneut) in der Tumorkonferenz vorgestellt wurden</t>
  </si>
  <si>
    <t>Elektive Primärfälle, die vor Intervention in der Tumorkonferenz vorgestellt wurden</t>
  </si>
  <si>
    <t xml:space="preserve">Möglichst häufig Empfehlung einer Kombinationstherapie aus Strahlen- und Chemotherapie als Primärtherapie für Pat. mit Gliomen </t>
  </si>
  <si>
    <t>Primärfälle mit Gliomen WHO Grad ≥ 3, die in der Tumorkonferenz besprochen wurden</t>
  </si>
  <si>
    <t xml:space="preserve">Anlage EB Version H2.1 (Auditjahr 2026 / Kennzahlenjahr 2025)  </t>
  </si>
  <si>
    <t>1) Interventionelle/ nicht-operative Primärfälle = Alle antitumoralen Behandlungsoptionen, die nicht operativ sind
2) Primärfall (entsprechend EB 1.2.1 sowie Topographie-Code gemäß ICD-O-3 UND Morphologie-Code gemäß WHO-Klassifikation der ZNS-Tumoren, 2021 aus der Liste Primärfalldefinition) + OPS-Schlüssel (entsprechend EB 5.2.3a)) im Kalenderjahr
3) Biopsien mit dem OPS-Schlüssel (entsprechend EB 5.2.3b)) im Kalenderjahr, unabhängig vom Primärfallstatus
4) Resektionen mit dem OPS-Schlüssel (entsprechend EB 5.2.3a)) im Kalenderjahr, unabhängig vom Primärfallstatus</t>
  </si>
  <si>
    <t xml:space="preserve">Grundlage des Erhebungsbogens stellt die TNM – Klassifikation maligner Tumoren, 8. Auflage 2017 sowie die Klassifikation ICD-O-3, 2. Revision (BfArM) (Topographie), WHO-Klassifikation 2021 (Morphologie) und die OPS-Klassifikation OPS 2025 (BfArM) dar.
</t>
  </si>
  <si>
    <t>Morphologie (gemäß WHO-Klassifikation der ZNS-Tumoren, 2021)</t>
  </si>
  <si>
    <t>D-Flow Onco (vormals OncoAssist)</t>
  </si>
  <si>
    <t>Stand: 21.10.2025</t>
  </si>
  <si>
    <t>Topographie, gemäß ICD-O-3</t>
  </si>
  <si>
    <t>Morphologie, gemäß WHO-Klassifikation der ZNS-Tumoren, 2021</t>
  </si>
  <si>
    <t>8</t>
  </si>
  <si>
    <t>Auditjahr 2026 / Kennzahlenjahr 2025</t>
  </si>
  <si>
    <t>Im Auditjahr 2026 werden die ICD-O-3 Topographie- und die Morphologie-Codes der WHO-Klassifikation 
der ZNS-Tumoren 2021 für die Primärfalldefinition verwendet.</t>
  </si>
  <si>
    <t>1) Plausibilität unklar
Der angegebene Kennzahlenwert stellt im Vergleich zu anderen Zentren einen außergewöhnlichen Wert dar. Die Einstufung „Plausibilität unklar“ bedeutet nicht automatisch eine negative Bewertung. Der Kennzahlenwert ist aufgrund seiner Außergewöhnlichkeit auf Korrektheit zu überprüfen. Im Einzelfall kann ein positiver Kennzahlenwert bei einer detaillierten Betrachtung auch eine negative Versorgungssituation darstellen (z.B. Überversorgung). Das Ergebnis dieser Überprüfung ist durch das Zentrum im Kennzahlenbogen in der Spalte „Begründung/ Ursache“ näher zu erläutern. Ggf. sollten entsprechend dem Vorgehen „Sollvorgabe nicht erfüllt“ zum Zwecke der Verbesserung gezielte Aktionen definiert und durchgeführt werden.
2) Sollvorgabe nicht erfüllt
Die betroffenen Kennzahlen sind zu analysieren. Das Ergebnis ist im Feld "Begründung/ Ursache" zu dokumentieren. Ergeben sich aus der Ursachenanalyse konkrete Aktionen zur Verbesserung des Kennzahlenwertes, sind diese in Spalte "Eingeleitete/ geplante Aktionen" zu beschreiben.
3) Unvollständig
Sofern Kennzahlen den Status „unvollständig“ haben, sind diese entweder nachzuliefern oder es ist eine eindeutige Aussage über die Möglichkeit der zukünftigen Darlegung zu treffen („unvollständige Kennzahlen“ stellen grundsätzlich eine potentielle Abweichung dar).</t>
  </si>
  <si>
    <t>Topographie
(gemäß ICD-O-3)</t>
  </si>
  <si>
    <t>8815/1*</t>
  </si>
  <si>
    <t>9220/3*</t>
  </si>
  <si>
    <t>Ausnahme: Kodierung als Morphologie-Code gemäß ICD-O-3:
9715/3*</t>
  </si>
  <si>
    <t>Ausnahme: Kodierung als Morphologie-Code gemäß ICD-O-3:
8272/0*</t>
  </si>
  <si>
    <t>9424/3*</t>
  </si>
  <si>
    <t>9391/3*</t>
  </si>
  <si>
    <t>9396/3*</t>
  </si>
  <si>
    <t>in Ausbildung</t>
  </si>
  <si>
    <r>
      <t xml:space="preserve">Als Primärfälle können die Tm gezählt werden, die einem Topographie-Code gemäß ICD-O-3 </t>
    </r>
    <r>
      <rPr>
        <b/>
        <sz val="9"/>
        <color theme="1"/>
        <rFont val="Arial"/>
        <family val="2"/>
      </rPr>
      <t>UND</t>
    </r>
    <r>
      <rPr>
        <sz val="9"/>
        <color theme="1"/>
        <rFont val="Arial"/>
        <family val="2"/>
      </rPr>
      <t xml:space="preserve"> einem Morphologie-Code 
gemäß WHO-Klassifikation der ZNS-Tumoren, 2021, aus der beigefügten Liste entsprechen. (Ausnahmen: die Morphologie-Codes für die ALK-negativen anaplastischen-großzelligen Lymphome und die Hypophyenadenome sind gemäß ICD-O-3 zu kodieren).</t>
    </r>
  </si>
  <si>
    <t>Knappschaft Kliniken Universitätsklinikum Bochum GmbH</t>
  </si>
  <si>
    <t>Universitätsklinikum Giessen und Marburg GmbH, Standort Marburg</t>
  </si>
  <si>
    <t>NOZ-M-035-O</t>
  </si>
  <si>
    <t>Neuroonkologisches Zentrum der Universitätsmedizin Rostock</t>
  </si>
  <si>
    <t>Universitätsmedizin Rostock</t>
  </si>
  <si>
    <t>NOZ-M-046-O</t>
  </si>
  <si>
    <t>Neuroonkologisches Zentrum Bad Saarow</t>
  </si>
  <si>
    <t>HELIOS-Klinikum Bad Saarow</t>
  </si>
  <si>
    <t>Neuroonkologisches Zentrum Universitätsklinikum Ulm</t>
  </si>
  <si>
    <t>NOZ-M-053-O</t>
  </si>
  <si>
    <t>Neuroonkologisches Zentrum Bayreuth</t>
  </si>
  <si>
    <t>Klinik Hohe Warte</t>
  </si>
  <si>
    <t>Universitätsmedizin Frankfurt</t>
  </si>
  <si>
    <t>Neuroonkologisches Zentrum am TUM Universitätsklinikum, Klinikum rechts der Isar</t>
  </si>
  <si>
    <t>TUM Klinikum Rechts der Isar</t>
  </si>
  <si>
    <t>Neuroonkologisches Zentrum am Universitätsklinikum Gießen</t>
  </si>
  <si>
    <t>NOZ-M-122-O</t>
  </si>
  <si>
    <t>Neuroonkologisches Zentrum Schwarzwald Baar Heuberg</t>
  </si>
  <si>
    <t>Schwarzwald-Baar Klinikum Villingen-Schwenningen</t>
  </si>
  <si>
    <t>NOZ-M-150-O</t>
  </si>
  <si>
    <t>Neuroonkologisches Zentrum Helios HSK Dr. Horst Schmidt Kliniken</t>
  </si>
  <si>
    <t>Helios Dr. Horst Schmidt Kliniken Wiesbaden</t>
  </si>
  <si>
    <t>NOZ-M-157-O</t>
  </si>
  <si>
    <t>Neuroonkologisches Zentrum am Klinikum Magdeburg</t>
  </si>
  <si>
    <t>Klinikum Magdeburg</t>
  </si>
  <si>
    <t>Alfried Krupp Krankenhaus Essen</t>
  </si>
  <si>
    <t>Aktualisiert: 14.11.2025</t>
  </si>
  <si>
    <t>Bitte beachten Sie mit „*“ markierten Codes die erläuternde FAQ.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</si>
</sst>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_-;\-* #,##0.00\ _€_-;_-* &quot;-&quot;??\ _€_-;_-@_-"/>
    <numFmt numFmtId="165" formatCode="0.0%"/>
  </numFmts>
  <fonts count="143" x14ac:knownFonts="1">
    <font>
      <sz val="11"/>
      <color theme="1"/>
      <name val="Calibri"/>
      <family val="2"/>
      <scheme val="minor"/>
    </font>
    <font>
      <sz val="10"/>
      <color theme="1"/>
      <name val="Arial"/>
      <family val="2"/>
    </font>
    <font>
      <sz val="11"/>
      <color indexed="8"/>
      <name val="Calibri"/>
      <family val="2"/>
    </font>
    <font>
      <sz val="10"/>
      <name val="Arial"/>
      <family val="2"/>
    </font>
    <font>
      <b/>
      <sz val="10"/>
      <name val="Arial"/>
      <family val="2"/>
    </font>
    <font>
      <sz val="8"/>
      <name val="Arial"/>
      <family val="2"/>
    </font>
    <font>
      <b/>
      <sz val="8"/>
      <name val="Arial"/>
      <family val="2"/>
    </font>
    <font>
      <sz val="9"/>
      <color indexed="81"/>
      <name val="Tahoma"/>
      <family val="2"/>
    </font>
    <font>
      <b/>
      <sz val="9"/>
      <name val="Arial"/>
      <family val="2"/>
    </font>
    <font>
      <sz val="11"/>
      <color indexed="8"/>
      <name val="Calibri"/>
      <family val="2"/>
    </font>
    <font>
      <b/>
      <sz val="11"/>
      <color indexed="8"/>
      <name val="Calibri"/>
      <family val="2"/>
    </font>
    <font>
      <sz val="8"/>
      <color indexed="8"/>
      <name val="Arial"/>
      <family val="2"/>
    </font>
    <font>
      <b/>
      <sz val="10"/>
      <color indexed="8"/>
      <name val="Arial"/>
      <family val="2"/>
    </font>
    <font>
      <sz val="10"/>
      <color indexed="8"/>
      <name val="Arial"/>
      <family val="2"/>
    </font>
    <font>
      <sz val="9"/>
      <name val="Arial"/>
      <family val="2"/>
    </font>
    <font>
      <sz val="11"/>
      <color indexed="8"/>
      <name val="Arial"/>
      <family val="2"/>
    </font>
    <font>
      <sz val="11"/>
      <color indexed="9"/>
      <name val="Arial"/>
      <family val="2"/>
    </font>
    <font>
      <b/>
      <sz val="11"/>
      <color indexed="8"/>
      <name val="Arial"/>
      <family val="2"/>
    </font>
    <font>
      <sz val="9"/>
      <color indexed="8"/>
      <name val="Arial"/>
      <family val="2"/>
    </font>
    <font>
      <b/>
      <sz val="13"/>
      <name val="Arial"/>
      <family val="2"/>
    </font>
    <font>
      <b/>
      <sz val="13"/>
      <color indexed="8"/>
      <name val="Arial"/>
      <family val="2"/>
    </font>
    <font>
      <b/>
      <sz val="8"/>
      <color indexed="8"/>
      <name val="Arial"/>
      <family val="2"/>
    </font>
    <font>
      <sz val="11"/>
      <color indexed="8"/>
      <name val="Calibri"/>
      <family val="2"/>
    </font>
    <font>
      <b/>
      <sz val="9"/>
      <color indexed="8"/>
      <name val="Arial"/>
      <family val="2"/>
    </font>
    <font>
      <b/>
      <sz val="9"/>
      <color indexed="81"/>
      <name val="Tahoma"/>
      <family val="2"/>
    </font>
    <font>
      <sz val="9"/>
      <color indexed="8"/>
      <name val="Calibri"/>
      <family val="2"/>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6"/>
      <color indexed="8"/>
      <name val="Arial"/>
      <family val="2"/>
    </font>
    <font>
      <sz val="11"/>
      <color indexed="17"/>
      <name val="Calibri"/>
      <family val="2"/>
    </font>
    <font>
      <sz val="11"/>
      <color indexed="20"/>
      <name val="Calibri"/>
      <family val="2"/>
    </font>
    <font>
      <sz val="11"/>
      <color indexed="52"/>
      <name val="Calibri"/>
      <family val="2"/>
    </font>
    <font>
      <b/>
      <sz val="11"/>
      <color indexed="9"/>
      <name val="Calibri"/>
      <family val="2"/>
    </font>
    <font>
      <b/>
      <sz val="9"/>
      <color indexed="8"/>
      <name val="Calibri"/>
      <family val="2"/>
    </font>
    <font>
      <b/>
      <u/>
      <sz val="8"/>
      <color indexed="8"/>
      <name val="Arial"/>
      <family val="2"/>
    </font>
    <font>
      <sz val="11"/>
      <color indexed="8"/>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sz val="8"/>
      <color indexed="8"/>
      <name val="Arial"/>
      <family val="2"/>
    </font>
    <font>
      <sz val="11"/>
      <color indexed="8"/>
      <name val="Arial"/>
      <family val="2"/>
    </font>
    <font>
      <sz val="9"/>
      <color indexed="8"/>
      <name val="Calibri"/>
      <family val="2"/>
    </font>
    <font>
      <sz val="9"/>
      <color indexed="8"/>
      <name val="Arial"/>
      <family val="2"/>
    </font>
    <font>
      <sz val="10"/>
      <color indexed="8"/>
      <name val="Arial"/>
      <family val="2"/>
    </font>
    <font>
      <b/>
      <sz val="9"/>
      <color indexed="8"/>
      <name val="Calibri"/>
      <family val="2"/>
    </font>
    <font>
      <b/>
      <sz val="9"/>
      <color indexed="8"/>
      <name val="Arial"/>
      <family val="2"/>
    </font>
    <font>
      <b/>
      <sz val="10"/>
      <color indexed="8"/>
      <name val="Arial"/>
      <family val="2"/>
    </font>
    <font>
      <b/>
      <sz val="8"/>
      <color indexed="8"/>
      <name val="Arial"/>
      <family val="2"/>
    </font>
    <font>
      <sz val="11"/>
      <name val="Calibri"/>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sz val="8"/>
      <color theme="1"/>
      <name val="Calibri"/>
      <family val="2"/>
      <scheme val="minor"/>
    </font>
    <font>
      <b/>
      <sz val="18"/>
      <color theme="3"/>
      <name val="Cambria"/>
      <family val="2"/>
      <scheme val="major"/>
    </font>
    <font>
      <sz val="11"/>
      <color rgb="FFFF0000"/>
      <name val="Calibri"/>
      <family val="2"/>
      <scheme val="minor"/>
    </font>
    <font>
      <sz val="10"/>
      <color theme="1"/>
      <name val="Arial"/>
      <family val="2"/>
    </font>
    <font>
      <b/>
      <sz val="12"/>
      <color theme="1"/>
      <name val="Arial"/>
      <family val="2"/>
    </font>
    <font>
      <sz val="11"/>
      <color theme="1"/>
      <name val="Arial"/>
      <family val="2"/>
    </font>
    <font>
      <b/>
      <sz val="9"/>
      <color rgb="FF000000"/>
      <name val="Arial"/>
      <family val="2"/>
    </font>
    <font>
      <sz val="9"/>
      <color theme="1"/>
      <name val="Arial"/>
      <family val="2"/>
    </font>
    <font>
      <b/>
      <sz val="11"/>
      <color rgb="FF000000"/>
      <name val="Arial"/>
      <family val="2"/>
    </font>
    <font>
      <b/>
      <sz val="10"/>
      <color theme="1"/>
      <name val="Arial"/>
      <family val="2"/>
    </font>
    <font>
      <sz val="8"/>
      <color indexed="55"/>
      <name val="Arial"/>
      <family val="2"/>
    </font>
    <font>
      <sz val="8"/>
      <color theme="1"/>
      <name val="Arial"/>
      <family val="2"/>
    </font>
    <font>
      <b/>
      <u/>
      <sz val="8"/>
      <name val="Arial"/>
      <family val="2"/>
    </font>
    <font>
      <b/>
      <sz val="13"/>
      <name val="Arial"/>
      <family val="2"/>
    </font>
    <font>
      <sz val="11"/>
      <color indexed="8"/>
      <name val="Arial"/>
      <family val="2"/>
    </font>
    <font>
      <sz val="9"/>
      <color indexed="8"/>
      <name val="Arial"/>
      <family val="2"/>
    </font>
    <font>
      <sz val="10"/>
      <color indexed="8"/>
      <name val="Arial"/>
      <family val="2"/>
    </font>
    <font>
      <b/>
      <sz val="13"/>
      <color indexed="8"/>
      <name val="Arial"/>
      <family val="2"/>
    </font>
    <font>
      <b/>
      <sz val="10"/>
      <color indexed="8"/>
      <name val="Arial"/>
      <family val="2"/>
    </font>
    <font>
      <b/>
      <sz val="9"/>
      <color indexed="8"/>
      <name val="Arial"/>
      <family val="2"/>
    </font>
    <font>
      <sz val="11"/>
      <color theme="1"/>
      <name val="Calibri"/>
      <family val="2"/>
      <scheme val="minor"/>
    </font>
    <font>
      <sz val="8"/>
      <name val="Arial"/>
      <family val="2"/>
    </font>
    <font>
      <sz val="8"/>
      <color indexed="8"/>
      <name val="Arial"/>
      <family val="2"/>
    </font>
    <font>
      <b/>
      <sz val="8"/>
      <color indexed="8"/>
      <name val="Arial Narrow"/>
      <family val="2"/>
    </font>
    <font>
      <b/>
      <sz val="8"/>
      <color indexed="8"/>
      <name val="Arial"/>
      <family val="2"/>
    </font>
    <font>
      <sz val="6"/>
      <color indexed="8"/>
      <name val="Arial"/>
      <family val="2"/>
    </font>
    <font>
      <sz val="8"/>
      <color indexed="8"/>
      <name val="Arial Narrow"/>
      <family val="2"/>
    </font>
    <font>
      <b/>
      <sz val="8"/>
      <name val="Arial"/>
      <family val="2"/>
    </font>
    <font>
      <sz val="11"/>
      <name val="Calibri"/>
      <family val="2"/>
      <scheme val="minor"/>
    </font>
    <font>
      <sz val="11"/>
      <color indexed="23"/>
      <name val="Arial"/>
      <family val="2"/>
    </font>
    <font>
      <sz val="6"/>
      <name val="Arial"/>
      <family val="2"/>
    </font>
    <font>
      <sz val="8"/>
      <name val="Arial Narrow"/>
      <family val="2"/>
    </font>
    <font>
      <sz val="11"/>
      <color indexed="8"/>
      <name val="Arial"/>
      <family val="2"/>
    </font>
    <font>
      <sz val="9"/>
      <color indexed="8"/>
      <name val="Arial"/>
      <family val="2"/>
    </font>
    <font>
      <b/>
      <sz val="13"/>
      <color indexed="8"/>
      <name val="Arial"/>
      <family val="2"/>
    </font>
    <font>
      <b/>
      <sz val="10"/>
      <color indexed="8"/>
      <name val="Arial"/>
      <family val="2"/>
    </font>
    <font>
      <sz val="10"/>
      <color indexed="8"/>
      <name val="Arial"/>
      <family val="2"/>
    </font>
    <font>
      <sz val="9"/>
      <name val="Arial"/>
      <family val="2"/>
    </font>
    <font>
      <b/>
      <sz val="9"/>
      <name val="Arial"/>
      <family val="2"/>
    </font>
    <font>
      <b/>
      <sz val="10"/>
      <name val="Arial"/>
      <family val="2"/>
    </font>
    <font>
      <sz val="11"/>
      <color theme="1"/>
      <name val="Calibri"/>
      <family val="2"/>
      <scheme val="minor"/>
    </font>
    <font>
      <b/>
      <sz val="9"/>
      <color indexed="8"/>
      <name val="Arial"/>
      <family val="2"/>
    </font>
    <font>
      <b/>
      <sz val="11"/>
      <color indexed="8"/>
      <name val="Arial"/>
      <family val="2"/>
    </font>
    <font>
      <sz val="8"/>
      <color indexed="8"/>
      <name val="Arial"/>
      <family val="2"/>
    </font>
    <font>
      <b/>
      <sz val="8"/>
      <color indexed="8"/>
      <name val="Arial"/>
      <family val="2"/>
    </font>
    <font>
      <b/>
      <sz val="11"/>
      <color indexed="8"/>
      <name val="Calibri"/>
      <family val="2"/>
    </font>
    <font>
      <b/>
      <strike/>
      <sz val="9"/>
      <color rgb="FFFF0000"/>
      <name val="Arial"/>
      <family val="2"/>
    </font>
    <font>
      <sz val="8"/>
      <color theme="1" tint="0.499984740745262"/>
      <name val="Arial"/>
      <family val="2"/>
    </font>
    <font>
      <sz val="6"/>
      <color theme="1" tint="0.499984740745262"/>
      <name val="Arial"/>
      <family val="2"/>
    </font>
    <font>
      <sz val="11"/>
      <color theme="1" tint="0.499984740745262"/>
      <name val="Calibri"/>
      <family val="2"/>
      <scheme val="minor"/>
    </font>
    <font>
      <sz val="8"/>
      <color theme="1" tint="0.499984740745262"/>
      <name val="Arial Narrow"/>
      <family val="2"/>
    </font>
    <font>
      <b/>
      <sz val="8"/>
      <color theme="1"/>
      <name val="Arial"/>
      <family val="2"/>
    </font>
    <font>
      <b/>
      <sz val="11"/>
      <name val="Arial"/>
      <family val="2"/>
    </font>
    <font>
      <vertAlign val="superscript"/>
      <sz val="8"/>
      <name val="Arial"/>
      <family val="2"/>
    </font>
    <font>
      <i/>
      <sz val="9"/>
      <name val="Arial"/>
      <family val="2"/>
    </font>
    <font>
      <b/>
      <strike/>
      <sz val="9"/>
      <name val="Arial"/>
      <family val="2"/>
    </font>
    <font>
      <i/>
      <strike/>
      <sz val="9"/>
      <name val="Arial"/>
      <family val="2"/>
    </font>
    <font>
      <b/>
      <vertAlign val="superscript"/>
      <sz val="8"/>
      <color rgb="FF000000"/>
      <name val="Arial"/>
      <family val="2"/>
    </font>
    <font>
      <u/>
      <sz val="8"/>
      <color theme="1"/>
      <name val="Arial"/>
      <family val="2"/>
    </font>
    <font>
      <sz val="11"/>
      <name val="Arial"/>
      <family val="2"/>
    </font>
    <font>
      <b/>
      <sz val="12"/>
      <name val="Arial"/>
      <family val="2"/>
    </font>
    <font>
      <sz val="8"/>
      <name val="Calibri"/>
      <family val="2"/>
      <scheme val="minor"/>
    </font>
    <font>
      <u/>
      <sz val="8"/>
      <name val="Arial"/>
      <family val="2"/>
    </font>
    <font>
      <b/>
      <sz val="9"/>
      <color theme="1"/>
      <name val="Arial"/>
      <family val="2"/>
    </font>
    <font>
      <sz val="6"/>
      <color theme="1"/>
      <name val="Arial"/>
      <family val="2"/>
    </font>
    <font>
      <sz val="8"/>
      <color theme="1"/>
      <name val="Arial Narrow"/>
      <family val="2"/>
    </font>
  </fonts>
  <fills count="87">
    <fill>
      <patternFill patternType="none"/>
    </fill>
    <fill>
      <patternFill patternType="gray125"/>
    </fill>
    <fill>
      <patternFill patternType="solid">
        <fgColor indexed="31"/>
      </patternFill>
    </fill>
    <fill>
      <patternFill patternType="solid">
        <fgColor indexed="41"/>
      </patternFill>
    </fill>
    <fill>
      <patternFill patternType="solid">
        <fgColor indexed="44"/>
      </patternFill>
    </fill>
    <fill>
      <patternFill patternType="solid">
        <fgColor indexed="45"/>
      </patternFill>
    </fill>
    <fill>
      <patternFill patternType="solid">
        <fgColor indexed="47"/>
      </patternFill>
    </fill>
    <fill>
      <patternFill patternType="solid">
        <fgColor indexed="42"/>
      </patternFill>
    </fill>
    <fill>
      <patternFill patternType="solid">
        <fgColor indexed="26"/>
      </patternFill>
    </fill>
    <fill>
      <patternFill patternType="solid">
        <fgColor indexed="46"/>
      </patternFill>
    </fill>
    <fill>
      <patternFill patternType="solid">
        <fgColor indexed="9"/>
      </patternFill>
    </fill>
    <fill>
      <patternFill patternType="solid">
        <fgColor indexed="27"/>
      </patternFill>
    </fill>
    <fill>
      <patternFill patternType="solid">
        <fgColor indexed="29"/>
      </patternFill>
    </fill>
    <fill>
      <patternFill patternType="solid">
        <fgColor indexed="11"/>
      </patternFill>
    </fill>
    <fill>
      <patternFill patternType="solid">
        <fgColor indexed="43"/>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3"/>
      </patternFill>
    </fill>
    <fill>
      <patternFill patternType="solid">
        <fgColor indexed="57"/>
      </patternFill>
    </fill>
    <fill>
      <patternFill patternType="solid">
        <fgColor indexed="54"/>
      </patternFill>
    </fill>
    <fill>
      <patternFill patternType="solid">
        <fgColor indexed="55"/>
      </patternFill>
    </fill>
    <fill>
      <patternFill patternType="solid">
        <fgColor indexed="9"/>
        <bgColor indexed="64"/>
      </patternFill>
    </fill>
    <fill>
      <patternFill patternType="gray0625">
        <fgColor indexed="23"/>
        <bgColor indexed="9"/>
      </patternFill>
    </fill>
    <fill>
      <patternFill patternType="solid">
        <fgColor indexed="22"/>
        <bgColor indexed="64"/>
      </patternFill>
    </fill>
    <fill>
      <patternFill patternType="solid">
        <fgColor indexed="43"/>
        <bgColor indexed="64"/>
      </patternFill>
    </fill>
    <fill>
      <patternFill patternType="solid">
        <fgColor indexed="47"/>
        <bgColor indexed="64"/>
      </patternFill>
    </fill>
    <fill>
      <patternFill patternType="gray0625">
        <fgColor indexed="23"/>
      </patternFill>
    </fill>
    <fill>
      <patternFill patternType="solid">
        <fgColor indexed="9"/>
        <bgColor indexed="9"/>
      </patternFill>
    </fill>
    <fill>
      <patternFill patternType="solid">
        <fgColor indexed="14"/>
        <bgColor indexed="64"/>
      </patternFill>
    </fill>
    <fill>
      <patternFill patternType="gray0625"/>
    </fill>
    <fill>
      <patternFill patternType="solid">
        <fgColor indexed="41"/>
        <bgColor indexed="64"/>
      </patternFill>
    </fill>
    <fill>
      <patternFill patternType="solid">
        <fgColor indexed="41"/>
        <bgColor indexed="23"/>
      </patternFill>
    </fill>
    <fill>
      <patternFill patternType="solid">
        <fgColor indexed="11"/>
        <bgColor indexed="64"/>
      </patternFill>
    </fill>
    <fill>
      <patternFill patternType="solid">
        <fgColor indexed="13"/>
        <bgColor indexed="64"/>
      </patternFill>
    </fill>
    <fill>
      <patternFill patternType="solid">
        <fgColor indexed="41"/>
        <bgColor indexed="9"/>
      </patternFill>
    </fill>
    <fill>
      <patternFill patternType="gray0625">
        <bgColor indexed="9"/>
      </patternFill>
    </fill>
    <fill>
      <patternFill patternType="gray0625">
        <bgColor indexed="41"/>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rgb="FFFFFF99"/>
        <bgColor indexed="64"/>
      </patternFill>
    </fill>
    <fill>
      <patternFill patternType="solid">
        <fgColor theme="0" tint="-0.499984740745262"/>
        <bgColor indexed="64"/>
      </patternFill>
    </fill>
    <fill>
      <patternFill patternType="solid">
        <fgColor rgb="FFD9D9D9"/>
        <bgColor indexed="64"/>
      </patternFill>
    </fill>
    <fill>
      <patternFill patternType="solid">
        <fgColor rgb="FFFFC000"/>
        <bgColor indexed="64"/>
      </patternFill>
    </fill>
    <fill>
      <patternFill patternType="solid">
        <fgColor theme="9" tint="0.59999389629810485"/>
        <bgColor indexed="64"/>
      </patternFill>
    </fill>
    <fill>
      <patternFill patternType="solid">
        <fgColor rgb="FFC0C0C0"/>
        <bgColor indexed="64"/>
      </patternFill>
    </fill>
    <fill>
      <patternFill patternType="solid">
        <fgColor rgb="FF99FF66"/>
        <bgColor rgb="FF000000"/>
      </patternFill>
    </fill>
    <fill>
      <patternFill patternType="solid">
        <fgColor rgb="FFCCFFCC"/>
        <bgColor rgb="FF000000"/>
      </patternFill>
    </fill>
    <fill>
      <patternFill patternType="solid">
        <fgColor rgb="FFFFFF99"/>
        <bgColor rgb="FF000000"/>
      </patternFill>
    </fill>
    <fill>
      <patternFill patternType="solid">
        <fgColor rgb="FFFF7C80"/>
        <bgColor rgb="FF000000"/>
      </patternFill>
    </fill>
    <fill>
      <patternFill patternType="solid">
        <fgColor theme="6"/>
        <bgColor indexed="64"/>
      </patternFill>
    </fill>
    <fill>
      <patternFill patternType="solid">
        <fgColor rgb="FFDCE6F1"/>
        <bgColor indexed="9"/>
      </patternFill>
    </fill>
    <fill>
      <patternFill patternType="solid">
        <fgColor rgb="FFFFFF00"/>
        <bgColor indexed="64"/>
      </patternFill>
    </fill>
  </fills>
  <borders count="91">
    <border>
      <left/>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double">
        <color indexed="8"/>
      </left>
      <right style="double">
        <color indexed="8"/>
      </right>
      <top style="double">
        <color indexed="8"/>
      </top>
      <bottom style="double">
        <color indexed="8"/>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indexed="49"/>
      </bottom>
      <diagonal/>
    </border>
    <border>
      <left/>
      <right/>
      <top/>
      <bottom style="thick">
        <color indexed="62"/>
      </bottom>
      <diagonal/>
    </border>
    <border>
      <left/>
      <right/>
      <top/>
      <bottom style="thick">
        <color indexed="41"/>
      </bottom>
      <diagonal/>
    </border>
    <border>
      <left/>
      <right/>
      <top/>
      <bottom style="thick">
        <color indexed="44"/>
      </bottom>
      <diagonal/>
    </border>
    <border>
      <left/>
      <right/>
      <top/>
      <bottom style="thick">
        <color indexed="22"/>
      </bottom>
      <diagonal/>
    </border>
    <border>
      <left/>
      <right/>
      <top/>
      <bottom style="medium">
        <color indexed="41"/>
      </bottom>
      <diagonal/>
    </border>
    <border>
      <left/>
      <right/>
      <top/>
      <bottom style="medium">
        <color indexed="44"/>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style="medium">
        <color rgb="FF000000"/>
      </right>
      <top/>
      <bottom/>
      <diagonal/>
    </border>
    <border>
      <left style="medium">
        <color rgb="FF000000"/>
      </left>
      <right/>
      <top style="medium">
        <color indexed="64"/>
      </top>
      <bottom style="medium">
        <color indexed="64"/>
      </bottom>
      <diagonal/>
    </border>
    <border>
      <left/>
      <right style="medium">
        <color rgb="FF000000"/>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s>
  <cellStyleXfs count="1059">
    <xf numFmtId="0" fontId="0" fillId="0" borderId="0"/>
    <xf numFmtId="0" fontId="62" fillId="43" borderId="0" applyNumberFormat="0" applyBorder="0" applyAlignment="0" applyProtection="0"/>
    <xf numFmtId="0" fontId="62" fillId="2" borderId="0" applyNumberFormat="0" applyBorder="0" applyAlignment="0" applyProtection="0"/>
    <xf numFmtId="0" fontId="62" fillId="43" borderId="0" applyNumberFormat="0" applyBorder="0" applyAlignment="0" applyProtection="0"/>
    <xf numFmtId="0" fontId="62" fillId="43" borderId="0" applyNumberFormat="0" applyBorder="0" applyAlignment="0" applyProtection="0"/>
    <xf numFmtId="0" fontId="62" fillId="4" borderId="0" applyNumberFormat="0" applyBorder="0" applyAlignment="0" applyProtection="0"/>
    <xf numFmtId="0" fontId="62" fillId="3" borderId="0" applyNumberFormat="0" applyBorder="0" applyAlignment="0" applyProtection="0"/>
    <xf numFmtId="0" fontId="62" fillId="3"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9" fillId="2" borderId="0" applyNumberFormat="0" applyBorder="0" applyAlignment="0" applyProtection="0"/>
    <xf numFmtId="0" fontId="9"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9"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62" fillId="44" borderId="0" applyNumberFormat="0" applyBorder="0" applyAlignment="0" applyProtection="0"/>
    <xf numFmtId="0" fontId="62" fillId="5" borderId="0" applyNumberFormat="0" applyBorder="0" applyAlignment="0" applyProtection="0"/>
    <xf numFmtId="0" fontId="62" fillId="44" borderId="0" applyNumberFormat="0" applyBorder="0" applyAlignment="0" applyProtection="0"/>
    <xf numFmtId="0" fontId="62" fillId="44" borderId="0" applyNumberFormat="0" applyBorder="0" applyAlignment="0" applyProtection="0"/>
    <xf numFmtId="0" fontId="62" fillId="6" borderId="0" applyNumberFormat="0" applyBorder="0" applyAlignment="0" applyProtection="0"/>
    <xf numFmtId="0" fontId="62" fillId="6" borderId="0" applyNumberFormat="0" applyBorder="0" applyAlignment="0" applyProtection="0"/>
    <xf numFmtId="0" fontId="62" fillId="6"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9" fillId="5" borderId="0" applyNumberFormat="0" applyBorder="0" applyAlignment="0" applyProtection="0"/>
    <xf numFmtId="0" fontId="9"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9"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62" fillId="45" borderId="0" applyNumberFormat="0" applyBorder="0" applyAlignment="0" applyProtection="0"/>
    <xf numFmtId="0" fontId="62" fillId="7" borderId="0" applyNumberFormat="0" applyBorder="0" applyAlignment="0" applyProtection="0"/>
    <xf numFmtId="0" fontId="62" fillId="45" borderId="0" applyNumberFormat="0" applyBorder="0" applyAlignment="0" applyProtection="0"/>
    <xf numFmtId="0" fontId="62" fillId="45" borderId="0" applyNumberFormat="0" applyBorder="0" applyAlignment="0" applyProtection="0"/>
    <xf numFmtId="0" fontId="62" fillId="8" borderId="0" applyNumberFormat="0" applyBorder="0" applyAlignment="0" applyProtection="0"/>
    <xf numFmtId="0" fontId="62" fillId="8" borderId="0" applyNumberFormat="0" applyBorder="0" applyAlignment="0" applyProtection="0"/>
    <xf numFmtId="0" fontId="62" fillId="8"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9" fillId="7" borderId="0" applyNumberFormat="0" applyBorder="0" applyAlignment="0" applyProtection="0"/>
    <xf numFmtId="0" fontId="9"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9"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62" fillId="46" borderId="0" applyNumberFormat="0" applyBorder="0" applyAlignment="0" applyProtection="0"/>
    <xf numFmtId="0" fontId="62" fillId="9" borderId="0" applyNumberFormat="0" applyBorder="0" applyAlignment="0" applyProtection="0"/>
    <xf numFmtId="0" fontId="62" fillId="46" borderId="0" applyNumberFormat="0" applyBorder="0" applyAlignment="0" applyProtection="0"/>
    <xf numFmtId="0" fontId="62" fillId="46" borderId="0" applyNumberFormat="0" applyBorder="0" applyAlignment="0" applyProtection="0"/>
    <xf numFmtId="0" fontId="62" fillId="10" borderId="0" applyNumberFormat="0" applyBorder="0" applyAlignment="0" applyProtection="0"/>
    <xf numFmtId="0" fontId="62" fillId="10" borderId="0" applyNumberFormat="0" applyBorder="0" applyAlignment="0" applyProtection="0"/>
    <xf numFmtId="0" fontId="62" fillId="10"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9"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62" fillId="47" borderId="0" applyNumberFormat="0" applyBorder="0" applyAlignment="0" applyProtection="0"/>
    <xf numFmtId="0" fontId="62" fillId="47" borderId="0" applyNumberFormat="0" applyBorder="0" applyAlignment="0" applyProtection="0"/>
    <xf numFmtId="0" fontId="62" fillId="4" borderId="0" applyNumberFormat="0" applyBorder="0" applyAlignment="0" applyProtection="0"/>
    <xf numFmtId="0" fontId="62" fillId="3"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9" fillId="11" borderId="0" applyNumberFormat="0" applyBorder="0" applyAlignment="0" applyProtection="0"/>
    <xf numFmtId="0" fontId="9"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9"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62" fillId="48"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9" fillId="6" borderId="0" applyNumberFormat="0" applyBorder="0" applyAlignment="0" applyProtection="0"/>
    <xf numFmtId="0" fontId="9"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9"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62" fillId="49" borderId="0" applyNumberFormat="0" applyBorder="0" applyAlignment="0" applyProtection="0"/>
    <xf numFmtId="0" fontId="62" fillId="49" borderId="0" applyNumberFormat="0" applyBorder="0" applyAlignment="0" applyProtection="0"/>
    <xf numFmtId="0" fontId="62"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9"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62" fillId="50"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9" fillId="12" borderId="0" applyNumberFormat="0" applyBorder="0" applyAlignment="0" applyProtection="0"/>
    <xf numFmtId="0" fontId="9"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9"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62" fillId="51" borderId="0" applyNumberFormat="0" applyBorder="0" applyAlignment="0" applyProtection="0"/>
    <xf numFmtId="0" fontId="62" fillId="13"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62" fillId="14"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9" fillId="13" borderId="0" applyNumberFormat="0" applyBorder="0" applyAlignment="0" applyProtection="0"/>
    <xf numFmtId="0" fontId="9"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9"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62" fillId="52" borderId="0" applyNumberFormat="0" applyBorder="0" applyAlignment="0" applyProtection="0"/>
    <xf numFmtId="0" fontId="62" fillId="52" borderId="0" applyNumberFormat="0" applyBorder="0" applyAlignment="0" applyProtection="0"/>
    <xf numFmtId="0" fontId="62" fillId="15" borderId="0" applyNumberFormat="0" applyBorder="0" applyAlignment="0" applyProtection="0"/>
    <xf numFmtId="0" fontId="62" fillId="15"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9"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62" fillId="53" borderId="0" applyNumberFormat="0" applyBorder="0" applyAlignment="0" applyProtection="0"/>
    <xf numFmtId="0" fontId="62" fillId="53" borderId="0" applyNumberFormat="0" applyBorder="0" applyAlignment="0" applyProtection="0"/>
    <xf numFmtId="0" fontId="62" fillId="3"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9" fillId="4" borderId="0" applyNumberFormat="0" applyBorder="0" applyAlignment="0" applyProtection="0"/>
    <xf numFmtId="0" fontId="9"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9"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62" fillId="54" borderId="0" applyNumberFormat="0" applyBorder="0" applyAlignment="0" applyProtection="0"/>
    <xf numFmtId="0" fontId="62" fillId="54" borderId="0" applyNumberFormat="0" applyBorder="0" applyAlignment="0" applyProtection="0"/>
    <xf numFmtId="0" fontId="62" fillId="6" borderId="0" applyNumberFormat="0" applyBorder="0" applyAlignment="0" applyProtection="0"/>
    <xf numFmtId="0" fontId="62" fillId="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9" fillId="16" borderId="0" applyNumberFormat="0" applyBorder="0" applyAlignment="0" applyProtection="0"/>
    <xf numFmtId="0" fontId="9"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9"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63" fillId="55" borderId="0" applyNumberFormat="0" applyBorder="0" applyAlignment="0" applyProtection="0"/>
    <xf numFmtId="0" fontId="63" fillId="55" borderId="0" applyNumberFormat="0" applyBorder="0" applyAlignment="0" applyProtection="0"/>
    <xf numFmtId="0" fontId="63" fillId="4" borderId="0" applyNumberFormat="0" applyBorder="0" applyAlignment="0" applyProtection="0"/>
    <xf numFmtId="0" fontId="63" fillId="3"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63" fillId="56"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63" fillId="57"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63" fillId="58" borderId="0" applyNumberFormat="0" applyBorder="0" applyAlignment="0" applyProtection="0"/>
    <xf numFmtId="0" fontId="63" fillId="18" borderId="0" applyNumberFormat="0" applyBorder="0" applyAlignment="0" applyProtection="0"/>
    <xf numFmtId="0" fontId="63" fillId="58" borderId="0" applyNumberFormat="0" applyBorder="0" applyAlignment="0" applyProtection="0"/>
    <xf numFmtId="0" fontId="63" fillId="58"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63" fillId="15"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63" fillId="59" borderId="0" applyNumberFormat="0" applyBorder="0" applyAlignment="0" applyProtection="0"/>
    <xf numFmtId="0" fontId="63" fillId="59" borderId="0" applyNumberFormat="0" applyBorder="0" applyAlignment="0" applyProtection="0"/>
    <xf numFmtId="0" fontId="63" fillId="4" borderId="0" applyNumberFormat="0" applyBorder="0" applyAlignment="0" applyProtection="0"/>
    <xf numFmtId="0" fontId="63" fillId="3"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63" fillId="60" borderId="0" applyNumberFormat="0" applyBorder="0" applyAlignment="0" applyProtection="0"/>
    <xf numFmtId="0" fontId="63" fillId="20" borderId="0" applyNumberFormat="0" applyBorder="0" applyAlignment="0" applyProtection="0"/>
    <xf numFmtId="0" fontId="63" fillId="60" borderId="0" applyNumberFormat="0" applyBorder="0" applyAlignment="0" applyProtection="0"/>
    <xf numFmtId="0" fontId="63" fillId="60"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63" fillId="6"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27" fillId="20" borderId="0" applyNumberFormat="0" applyBorder="0" applyAlignment="0" applyProtection="0"/>
    <xf numFmtId="0" fontId="63" fillId="61" borderId="0" applyNumberFormat="0" applyBorder="0" applyAlignment="0" applyProtection="0"/>
    <xf numFmtId="0" fontId="27" fillId="21" borderId="0" applyNumberFormat="0" applyBorder="0" applyAlignment="0" applyProtection="0"/>
    <xf numFmtId="0" fontId="63" fillId="19" borderId="0" applyNumberFormat="0" applyBorder="0" applyAlignment="0" applyProtection="0"/>
    <xf numFmtId="0" fontId="63" fillId="19" borderId="0" applyNumberFormat="0" applyBorder="0" applyAlignment="0" applyProtection="0"/>
    <xf numFmtId="0" fontId="63" fillId="61" borderId="0" applyNumberFormat="0" applyBorder="0" applyAlignment="0" applyProtection="0"/>
    <xf numFmtId="0" fontId="63" fillId="61" borderId="0" applyNumberFormat="0" applyBorder="0" applyAlignment="0" applyProtection="0"/>
    <xf numFmtId="0" fontId="63" fillId="19" borderId="0" applyNumberFormat="0" applyBorder="0" applyAlignment="0" applyProtection="0"/>
    <xf numFmtId="0" fontId="63" fillId="21" borderId="0" applyNumberFormat="0" applyBorder="0" applyAlignment="0" applyProtection="0"/>
    <xf numFmtId="0" fontId="27" fillId="22" borderId="0" applyNumberFormat="0" applyBorder="0" applyAlignment="0" applyProtection="0"/>
    <xf numFmtId="0" fontId="63" fillId="23" borderId="0" applyNumberFormat="0" applyBorder="0" applyAlignment="0" applyProtection="0"/>
    <xf numFmtId="0" fontId="63" fillId="22" borderId="0" applyNumberFormat="0" applyBorder="0" applyAlignment="0" applyProtection="0"/>
    <xf numFmtId="0" fontId="27" fillId="24" borderId="0" applyNumberFormat="0" applyBorder="0" applyAlignment="0" applyProtection="0"/>
    <xf numFmtId="0" fontId="63" fillId="64" borderId="0" applyNumberFormat="0" applyBorder="0" applyAlignment="0" applyProtection="0"/>
    <xf numFmtId="0" fontId="27" fillId="18" borderId="0" applyNumberFormat="0" applyBorder="0" applyAlignment="0" applyProtection="0"/>
    <xf numFmtId="0" fontId="63" fillId="25" borderId="0" applyNumberFormat="0" applyBorder="0" applyAlignment="0" applyProtection="0"/>
    <xf numFmtId="0" fontId="63" fillId="25" borderId="0" applyNumberFormat="0" applyBorder="0" applyAlignment="0" applyProtection="0"/>
    <xf numFmtId="0" fontId="63" fillId="64" borderId="0" applyNumberFormat="0" applyBorder="0" applyAlignment="0" applyProtection="0"/>
    <xf numFmtId="0" fontId="63" fillId="64" borderId="0" applyNumberFormat="0" applyBorder="0" applyAlignment="0" applyProtection="0"/>
    <xf numFmtId="0" fontId="63" fillId="25" borderId="0" applyNumberFormat="0" applyBorder="0" applyAlignment="0" applyProtection="0"/>
    <xf numFmtId="0" fontId="63" fillId="18" borderId="0" applyNumberFormat="0" applyBorder="0" applyAlignment="0" applyProtection="0"/>
    <xf numFmtId="0" fontId="27" fillId="19" borderId="0" applyNumberFormat="0" applyBorder="0" applyAlignment="0" applyProtection="0"/>
    <xf numFmtId="0" fontId="27" fillId="23" borderId="0" applyNumberFormat="0" applyBorder="0" applyAlignment="0" applyProtection="0"/>
    <xf numFmtId="0" fontId="63" fillId="21" borderId="0" applyNumberFormat="0" applyBorder="0" applyAlignment="0" applyProtection="0"/>
    <xf numFmtId="0" fontId="63" fillId="21" borderId="0" applyNumberFormat="0" applyBorder="0" applyAlignment="0" applyProtection="0"/>
    <xf numFmtId="0" fontId="63" fillId="19" borderId="0" applyNumberFormat="0" applyBorder="0" applyAlignment="0" applyProtection="0"/>
    <xf numFmtId="0" fontId="63" fillId="6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63" borderId="0" applyNumberFormat="0" applyBorder="0" applyAlignment="0" applyProtection="0"/>
    <xf numFmtId="0" fontId="63" fillId="63" borderId="0" applyNumberFormat="0" applyBorder="0" applyAlignment="0" applyProtection="0"/>
    <xf numFmtId="0" fontId="63" fillId="63" borderId="0" applyNumberFormat="0" applyBorder="0" applyAlignment="0" applyProtection="0"/>
    <xf numFmtId="0" fontId="63" fillId="18" borderId="0" applyNumberFormat="0" applyBorder="0" applyAlignment="0" applyProtection="0"/>
    <xf numFmtId="0" fontId="63" fillId="18" borderId="0" applyNumberFormat="0" applyBorder="0" applyAlignment="0" applyProtection="0"/>
    <xf numFmtId="0" fontId="63" fillId="25" borderId="0" applyNumberFormat="0" applyBorder="0" applyAlignment="0" applyProtection="0"/>
    <xf numFmtId="0" fontId="63" fillId="65" borderId="0" applyNumberFormat="0" applyBorder="0" applyAlignment="0" applyProtection="0"/>
    <xf numFmtId="0" fontId="63" fillId="65" borderId="0" applyNumberFormat="0" applyBorder="0" applyAlignment="0" applyProtection="0"/>
    <xf numFmtId="0" fontId="63" fillId="65" borderId="0" applyNumberFormat="0" applyBorder="0" applyAlignment="0" applyProtection="0"/>
    <xf numFmtId="0" fontId="63" fillId="66" borderId="0" applyNumberFormat="0" applyBorder="0" applyAlignment="0" applyProtection="0"/>
    <xf numFmtId="0" fontId="63" fillId="66" borderId="0" applyNumberFormat="0" applyBorder="0" applyAlignment="0" applyProtection="0"/>
    <xf numFmtId="0" fontId="63" fillId="66" borderId="0" applyNumberFormat="0" applyBorder="0" applyAlignment="0" applyProtection="0"/>
    <xf numFmtId="0" fontId="64" fillId="67" borderId="55" applyNumberFormat="0" applyAlignment="0" applyProtection="0"/>
    <xf numFmtId="0" fontId="64" fillId="15" borderId="55" applyNumberFormat="0" applyAlignment="0" applyProtection="0"/>
    <xf numFmtId="0" fontId="64" fillId="15" borderId="55" applyNumberFormat="0" applyAlignment="0" applyProtection="0"/>
    <xf numFmtId="0" fontId="46" fillId="15" borderId="2" applyNumberFormat="0" applyAlignment="0" applyProtection="0"/>
    <xf numFmtId="0" fontId="10" fillId="15" borderId="2" applyNumberFormat="0" applyAlignment="0" applyProtection="0"/>
    <xf numFmtId="0" fontId="64" fillId="67" borderId="55" applyNumberFormat="0" applyAlignment="0" applyProtection="0"/>
    <xf numFmtId="0" fontId="64" fillId="67" borderId="55" applyNumberFormat="0" applyAlignment="0" applyProtection="0"/>
    <xf numFmtId="0" fontId="64" fillId="10" borderId="55" applyNumberFormat="0" applyAlignment="0" applyProtection="0"/>
    <xf numFmtId="0" fontId="46" fillId="10" borderId="2" applyNumberFormat="0" applyAlignment="0" applyProtection="0"/>
    <xf numFmtId="0" fontId="10" fillId="10" borderId="2" applyNumberFormat="0" applyAlignment="0" applyProtection="0"/>
    <xf numFmtId="0" fontId="64" fillId="15" borderId="55" applyNumberFormat="0" applyAlignment="0" applyProtection="0"/>
    <xf numFmtId="0" fontId="46" fillId="10" borderId="2" applyNumberFormat="0" applyAlignment="0" applyProtection="0"/>
    <xf numFmtId="0" fontId="10" fillId="10" borderId="2" applyNumberFormat="0" applyAlignment="0" applyProtection="0"/>
    <xf numFmtId="0" fontId="64" fillId="15" borderId="55" applyNumberFormat="0" applyAlignment="0" applyProtection="0"/>
    <xf numFmtId="0" fontId="64" fillId="15" borderId="55" applyNumberFormat="0" applyAlignment="0" applyProtection="0"/>
    <xf numFmtId="0" fontId="46" fillId="15" borderId="2" applyNumberFormat="0" applyAlignment="0" applyProtection="0"/>
    <xf numFmtId="0" fontId="10" fillId="15" borderId="2" applyNumberFormat="0" applyAlignment="0" applyProtection="0"/>
    <xf numFmtId="0" fontId="28" fillId="15" borderId="1" applyNumberFormat="0" applyAlignment="0" applyProtection="0"/>
    <xf numFmtId="0" fontId="28" fillId="15" borderId="1" applyNumberFormat="0" applyAlignment="0" applyProtection="0"/>
    <xf numFmtId="0" fontId="28" fillId="15" borderId="1" applyNumberFormat="0" applyAlignment="0" applyProtection="0"/>
    <xf numFmtId="0" fontId="64" fillId="15" borderId="55" applyNumberFormat="0" applyAlignment="0" applyProtection="0"/>
    <xf numFmtId="0" fontId="28" fillId="15" borderId="1" applyNumberFormat="0" applyAlignment="0" applyProtection="0"/>
    <xf numFmtId="0" fontId="46" fillId="15" borderId="2" applyNumberFormat="0" applyAlignment="0" applyProtection="0"/>
    <xf numFmtId="0" fontId="64" fillId="15" borderId="55" applyNumberFormat="0" applyAlignment="0" applyProtection="0"/>
    <xf numFmtId="0" fontId="10" fillId="15" borderId="2" applyNumberFormat="0" applyAlignment="0" applyProtection="0"/>
    <xf numFmtId="0" fontId="64" fillId="15" borderId="55" applyNumberFormat="0" applyAlignment="0" applyProtection="0"/>
    <xf numFmtId="0" fontId="64" fillId="15" borderId="55" applyNumberFormat="0" applyAlignment="0" applyProtection="0"/>
    <xf numFmtId="0" fontId="28" fillId="15" borderId="1" applyNumberFormat="0" applyAlignment="0" applyProtection="0"/>
    <xf numFmtId="0" fontId="40" fillId="5" borderId="0" applyNumberFormat="0" applyBorder="0" applyAlignment="0" applyProtection="0"/>
    <xf numFmtId="0" fontId="40" fillId="5" borderId="0" applyNumberFormat="0" applyBorder="0" applyAlignment="0" applyProtection="0"/>
    <xf numFmtId="0" fontId="66" fillId="67" borderId="56" applyNumberFormat="0" applyAlignment="0" applyProtection="0"/>
    <xf numFmtId="0" fontId="66" fillId="15" borderId="56" applyNumberFormat="0" applyAlignment="0" applyProtection="0"/>
    <xf numFmtId="0" fontId="66" fillId="67" borderId="56" applyNumberFormat="0" applyAlignment="0" applyProtection="0"/>
    <xf numFmtId="0" fontId="66" fillId="67" borderId="56" applyNumberFormat="0" applyAlignment="0" applyProtection="0"/>
    <xf numFmtId="0" fontId="66" fillId="10" borderId="56" applyNumberFormat="0" applyAlignment="0" applyProtection="0"/>
    <xf numFmtId="0" fontId="66" fillId="10" borderId="56" applyNumberFormat="0" applyAlignment="0" applyProtection="0"/>
    <xf numFmtId="0" fontId="66" fillId="10" borderId="56" applyNumberFormat="0" applyAlignment="0" applyProtection="0"/>
    <xf numFmtId="0" fontId="66" fillId="15" borderId="56" applyNumberFormat="0" applyAlignment="0" applyProtection="0"/>
    <xf numFmtId="0" fontId="29" fillId="15" borderId="3" applyNumberFormat="0" applyAlignment="0" applyProtection="0"/>
    <xf numFmtId="0" fontId="29" fillId="15" borderId="3" applyNumberFormat="0" applyAlignment="0" applyProtection="0"/>
    <xf numFmtId="0" fontId="29" fillId="15" borderId="3" applyNumberFormat="0" applyAlignment="0" applyProtection="0"/>
    <xf numFmtId="0" fontId="66" fillId="15" borderId="56" applyNumberFormat="0" applyAlignment="0" applyProtection="0"/>
    <xf numFmtId="0" fontId="29" fillId="15" borderId="3" applyNumberFormat="0" applyAlignment="0" applyProtection="0"/>
    <xf numFmtId="0" fontId="66" fillId="15" borderId="56" applyNumberFormat="0" applyAlignment="0" applyProtection="0"/>
    <xf numFmtId="0" fontId="29" fillId="15" borderId="3" applyNumberFormat="0" applyAlignment="0" applyProtection="0"/>
    <xf numFmtId="0" fontId="29" fillId="15" borderId="3" applyNumberFormat="0" applyAlignment="0" applyProtection="0"/>
    <xf numFmtId="0" fontId="42" fillId="26" borderId="5" applyNumberFormat="0" applyAlignment="0" applyProtection="0"/>
    <xf numFmtId="0" fontId="42" fillId="26" borderId="5" applyNumberFormat="0" applyAlignment="0" applyProtection="0"/>
    <xf numFmtId="0" fontId="67" fillId="69" borderId="4" applyNumberFormat="0" applyAlignment="0" applyProtection="0"/>
    <xf numFmtId="0" fontId="67" fillId="69" borderId="57" applyNumberFormat="0" applyAlignment="0" applyProtection="0"/>
    <xf numFmtId="0" fontId="67" fillId="69" borderId="57" applyNumberFormat="0" applyAlignment="0" applyProtection="0"/>
    <xf numFmtId="0" fontId="67" fillId="69" borderId="4" applyNumberFormat="0" applyAlignment="0" applyProtection="0"/>
    <xf numFmtId="0" fontId="67" fillId="69" borderId="5" applyNumberFormat="0" applyAlignment="0" applyProtection="0"/>
    <xf numFmtId="0" fontId="68" fillId="70" borderId="56" applyNumberFormat="0" applyAlignment="0" applyProtection="0"/>
    <xf numFmtId="0" fontId="30" fillId="6" borderId="3" applyNumberFormat="0" applyAlignment="0" applyProtection="0"/>
    <xf numFmtId="0" fontId="30" fillId="6" borderId="3" applyNumberFormat="0" applyAlignment="0" applyProtection="0"/>
    <xf numFmtId="0" fontId="30" fillId="6" borderId="3" applyNumberFormat="0" applyAlignment="0" applyProtection="0"/>
    <xf numFmtId="0" fontId="30" fillId="6" borderId="3" applyNumberFormat="0" applyAlignment="0" applyProtection="0"/>
    <xf numFmtId="0" fontId="30" fillId="6" borderId="3" applyNumberFormat="0" applyAlignment="0" applyProtection="0"/>
    <xf numFmtId="0" fontId="69" fillId="0" borderId="58" applyNumberFormat="0" applyFill="0" applyAlignment="0" applyProtection="0"/>
    <xf numFmtId="0" fontId="69" fillId="0" borderId="6" applyNumberFormat="0" applyFill="0" applyAlignment="0" applyProtection="0"/>
    <xf numFmtId="0" fontId="69" fillId="0" borderId="6" applyNumberFormat="0" applyFill="0" applyAlignment="0" applyProtection="0"/>
    <xf numFmtId="0" fontId="69" fillId="0" borderId="6" applyNumberFormat="0" applyFill="0" applyAlignment="0" applyProtection="0"/>
    <xf numFmtId="0" fontId="69" fillId="0" borderId="58" applyNumberFormat="0" applyFill="0" applyAlignment="0" applyProtection="0"/>
    <xf numFmtId="0" fontId="69" fillId="0" borderId="58" applyNumberFormat="0" applyFill="0" applyAlignment="0" applyProtection="0"/>
    <xf numFmtId="0" fontId="69" fillId="0" borderId="7" applyNumberFormat="0" applyFill="0" applyAlignment="0" applyProtection="0"/>
    <xf numFmtId="0" fontId="69" fillId="0" borderId="7" applyNumberFormat="0" applyFill="0" applyAlignment="0" applyProtection="0"/>
    <xf numFmtId="0" fontId="69" fillId="0" borderId="7" applyNumberFormat="0" applyFill="0" applyAlignment="0" applyProtection="0"/>
    <xf numFmtId="0" fontId="69" fillId="0" borderId="6" applyNumberFormat="0" applyFill="0" applyAlignment="0" applyProtection="0"/>
    <xf numFmtId="0" fontId="69"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69" fillId="0" borderId="6" applyNumberFormat="0" applyFill="0" applyAlignment="0" applyProtection="0"/>
    <xf numFmtId="0" fontId="10" fillId="0" borderId="6" applyNumberFormat="0" applyFill="0" applyAlignment="0" applyProtection="0"/>
    <xf numFmtId="0" fontId="10" fillId="0" borderId="6" applyNumberFormat="0" applyFill="0" applyAlignment="0" applyProtection="0"/>
    <xf numFmtId="0" fontId="69" fillId="0" borderId="6" applyNumberFormat="0" applyFill="0" applyAlignment="0" applyProtection="0"/>
    <xf numFmtId="0" fontId="10" fillId="0" borderId="6" applyNumberFormat="0" applyFill="0" applyAlignment="0" applyProtection="0"/>
    <xf numFmtId="0" fontId="69" fillId="0" borderId="6" applyNumberFormat="0" applyFill="0" applyAlignment="0" applyProtection="0"/>
    <xf numFmtId="0" fontId="10" fillId="0" borderId="6" applyNumberFormat="0" applyFill="0" applyAlignment="0" applyProtection="0"/>
    <xf numFmtId="0" fontId="70"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9" fillId="7" borderId="0" applyNumberFormat="0" applyBorder="0" applyAlignment="0" applyProtection="0"/>
    <xf numFmtId="0" fontId="39" fillId="7"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1" fillId="71" borderId="0" applyNumberFormat="0" applyBorder="0" applyAlignment="0" applyProtection="0"/>
    <xf numFmtId="0" fontId="72" fillId="0" borderId="59" applyNumberFormat="0" applyFill="0" applyAlignment="0" applyProtection="0"/>
    <xf numFmtId="0" fontId="47" fillId="0" borderId="8" applyNumberFormat="0" applyFill="0" applyAlignment="0" applyProtection="0"/>
    <xf numFmtId="0" fontId="47" fillId="0" borderId="8" applyNumberFormat="0" applyFill="0" applyAlignment="0" applyProtection="0"/>
    <xf numFmtId="0" fontId="72" fillId="0" borderId="59" applyNumberFormat="0" applyFill="0" applyAlignment="0" applyProtection="0"/>
    <xf numFmtId="0" fontId="72" fillId="0" borderId="59" applyNumberFormat="0" applyFill="0" applyAlignment="0" applyProtection="0"/>
    <xf numFmtId="0" fontId="47" fillId="0" borderId="8" applyNumberFormat="0" applyFill="0" applyAlignment="0" applyProtection="0"/>
    <xf numFmtId="0" fontId="34" fillId="0" borderId="9" applyNumberFormat="0" applyFill="0" applyAlignment="0" applyProtection="0"/>
    <xf numFmtId="0" fontId="73" fillId="0" borderId="60" applyNumberFormat="0" applyFill="0" applyAlignment="0" applyProtection="0"/>
    <xf numFmtId="0" fontId="48" fillId="0" borderId="10" applyNumberFormat="0" applyFill="0" applyAlignment="0" applyProtection="0"/>
    <xf numFmtId="0" fontId="48" fillId="0" borderId="11" applyNumberFormat="0" applyFill="0" applyAlignment="0" applyProtection="0"/>
    <xf numFmtId="0" fontId="73" fillId="0" borderId="60" applyNumberFormat="0" applyFill="0" applyAlignment="0" applyProtection="0"/>
    <xf numFmtId="0" fontId="73" fillId="0" borderId="60" applyNumberFormat="0" applyFill="0" applyAlignment="0" applyProtection="0"/>
    <xf numFmtId="0" fontId="48" fillId="0" borderId="10" applyNumberFormat="0" applyFill="0" applyAlignment="0" applyProtection="0"/>
    <xf numFmtId="0" fontId="37" fillId="0" borderId="12" applyNumberFormat="0" applyFill="0" applyAlignment="0" applyProtection="0"/>
    <xf numFmtId="0" fontId="74" fillId="0" borderId="61" applyNumberFormat="0" applyFill="0" applyAlignment="0" applyProtection="0"/>
    <xf numFmtId="0" fontId="49" fillId="0" borderId="13" applyNumberFormat="0" applyFill="0" applyAlignment="0" applyProtection="0"/>
    <xf numFmtId="0" fontId="49" fillId="0" borderId="14" applyNumberFormat="0" applyFill="0" applyAlignment="0" applyProtection="0"/>
    <xf numFmtId="0" fontId="74" fillId="0" borderId="61" applyNumberFormat="0" applyFill="0" applyAlignment="0" applyProtection="0"/>
    <xf numFmtId="0" fontId="74" fillId="0" borderId="61" applyNumberFormat="0" applyFill="0" applyAlignment="0" applyProtection="0"/>
    <xf numFmtId="0" fontId="49" fillId="0" borderId="13" applyNumberFormat="0" applyFill="0" applyAlignment="0" applyProtection="0"/>
    <xf numFmtId="0" fontId="35" fillId="0" borderId="15" applyNumberFormat="0" applyFill="0" applyAlignment="0" applyProtection="0"/>
    <xf numFmtId="0" fontId="74"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49" fillId="0" borderId="0" applyNumberFormat="0" applyFill="0" applyBorder="0" applyAlignment="0" applyProtection="0"/>
    <xf numFmtId="0" fontId="35" fillId="0" borderId="0" applyNumberFormat="0" applyFill="0" applyBorder="0" applyAlignment="0" applyProtection="0"/>
    <xf numFmtId="0" fontId="30" fillId="6" borderId="3" applyNumberFormat="0" applyAlignment="0" applyProtection="0"/>
    <xf numFmtId="164" fontId="2" fillId="0" borderId="0" applyFont="0" applyFill="0" applyBorder="0" applyAlignment="0" applyProtection="0"/>
    <xf numFmtId="0" fontId="41" fillId="0" borderId="16" applyNumberFormat="0" applyFill="0" applyAlignment="0" applyProtection="0"/>
    <xf numFmtId="0" fontId="41" fillId="0" borderId="16" applyNumberFormat="0" applyFill="0" applyAlignment="0" applyProtection="0"/>
    <xf numFmtId="0" fontId="76" fillId="72" borderId="0" applyNumberFormat="0" applyBorder="0" applyAlignment="0" applyProtection="0"/>
    <xf numFmtId="0" fontId="62" fillId="0" borderId="0"/>
    <xf numFmtId="0" fontId="45" fillId="73" borderId="63" applyNumberFormat="0" applyFont="0" applyAlignment="0" applyProtection="0"/>
    <xf numFmtId="0" fontId="3" fillId="8" borderId="17" applyNumberFormat="0" applyFont="0" applyAlignment="0" applyProtection="0"/>
    <xf numFmtId="0" fontId="3" fillId="8" borderId="17"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45"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45" fillId="73" borderId="63" applyNumberFormat="0" applyFont="0" applyAlignment="0" applyProtection="0"/>
    <xf numFmtId="0" fontId="9" fillId="73" borderId="63" applyNumberFormat="0" applyFont="0" applyAlignment="0" applyProtection="0"/>
    <xf numFmtId="0" fontId="45"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45"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45" fillId="73" borderId="63" applyNumberFormat="0" applyFont="0" applyAlignment="0" applyProtection="0"/>
    <xf numFmtId="0" fontId="2" fillId="73" borderId="63" applyNumberFormat="0" applyFont="0" applyAlignment="0" applyProtection="0"/>
    <xf numFmtId="0" fontId="45"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45"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9"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 fillId="73" borderId="63" applyNumberFormat="0" applyFont="0" applyAlignment="0" applyProtection="0"/>
    <xf numFmtId="0" fontId="28" fillId="15" borderId="1" applyNumberFormat="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2"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5" fillId="68" borderId="0" applyNumberFormat="0" applyBorder="0" applyAlignment="0" applyProtection="0"/>
    <xf numFmtId="0" fontId="65" fillId="68" borderId="0" applyNumberFormat="0" applyBorder="0" applyAlignment="0" applyProtection="0"/>
    <xf numFmtId="0" fontId="65" fillId="68" borderId="0" applyNumberFormat="0" applyBorder="0" applyAlignment="0" applyProtection="0"/>
    <xf numFmtId="0" fontId="3" fillId="0" borderId="0"/>
    <xf numFmtId="0" fontId="62" fillId="0" borderId="0"/>
    <xf numFmtId="0" fontId="62" fillId="0" borderId="0"/>
    <xf numFmtId="0" fontId="77" fillId="0" borderId="0"/>
    <xf numFmtId="0" fontId="3" fillId="0" borderId="0"/>
    <xf numFmtId="0" fontId="62" fillId="0" borderId="0"/>
    <xf numFmtId="0" fontId="62" fillId="0" borderId="0"/>
    <xf numFmtId="0" fontId="77" fillId="0" borderId="0"/>
    <xf numFmtId="0" fontId="22" fillId="0" borderId="0"/>
    <xf numFmtId="0" fontId="3"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3" fillId="0" borderId="0"/>
    <xf numFmtId="0" fontId="2" fillId="0" borderId="0"/>
    <xf numFmtId="0" fontId="2" fillId="0" borderId="0"/>
    <xf numFmtId="0" fontId="3" fillId="0" borderId="0"/>
    <xf numFmtId="0" fontId="77" fillId="0" borderId="0"/>
    <xf numFmtId="0" fontId="9"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2" fillId="0" borderId="0"/>
    <xf numFmtId="0" fontId="2" fillId="0" borderId="0"/>
    <xf numFmtId="0" fontId="2" fillId="0" borderId="0"/>
    <xf numFmtId="0" fontId="2" fillId="0" borderId="0"/>
    <xf numFmtId="0" fontId="77" fillId="0" borderId="0"/>
    <xf numFmtId="0" fontId="2" fillId="0" borderId="0"/>
    <xf numFmtId="0" fontId="2" fillId="0" borderId="0"/>
    <xf numFmtId="0" fontId="62" fillId="0" borderId="0"/>
    <xf numFmtId="0" fontId="3" fillId="0" borderId="0"/>
    <xf numFmtId="0" fontId="3" fillId="0" borderId="0"/>
    <xf numFmtId="0" fontId="61" fillId="0" borderId="0"/>
    <xf numFmtId="0" fontId="61" fillId="0" borderId="0"/>
    <xf numFmtId="0" fontId="3" fillId="0" borderId="0"/>
    <xf numFmtId="0" fontId="78"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0" fontId="50" fillId="0" borderId="0" applyNumberFormat="0" applyFill="0" applyBorder="0" applyAlignment="0" applyProtection="0"/>
    <xf numFmtId="0" fontId="36" fillId="0" borderId="0" applyNumberFormat="0" applyFill="0" applyBorder="0" applyAlignment="0" applyProtection="0"/>
    <xf numFmtId="0" fontId="10" fillId="0" borderId="6" applyNumberFormat="0" applyFill="0" applyAlignment="0" applyProtection="0"/>
    <xf numFmtId="0" fontId="34" fillId="0" borderId="9" applyNumberFormat="0" applyFill="0" applyAlignment="0" applyProtection="0"/>
    <xf numFmtId="0" fontId="34" fillId="0" borderId="9" applyNumberFormat="0" applyFill="0" applyAlignment="0" applyProtection="0"/>
    <xf numFmtId="0" fontId="47" fillId="0" borderId="8" applyNumberFormat="0" applyFill="0" applyAlignment="0" applyProtection="0"/>
    <xf numFmtId="0" fontId="37" fillId="0" borderId="12" applyNumberFormat="0" applyFill="0" applyAlignment="0" applyProtection="0"/>
    <xf numFmtId="0" fontId="37" fillId="0" borderId="12" applyNumberFormat="0" applyFill="0" applyAlignment="0" applyProtection="0"/>
    <xf numFmtId="0" fontId="48" fillId="0" borderId="10" applyNumberFormat="0" applyFill="0" applyAlignment="0" applyProtection="0"/>
    <xf numFmtId="0" fontId="35" fillId="0" borderId="15" applyNumberFormat="0" applyFill="0" applyAlignment="0" applyProtection="0"/>
    <xf numFmtId="0" fontId="35" fillId="0" borderId="15" applyNumberFormat="0" applyFill="0" applyAlignment="0" applyProtection="0"/>
    <xf numFmtId="0" fontId="49" fillId="0" borderId="13"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9"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50" fillId="0" borderId="0" applyNumberFormat="0" applyFill="0" applyBorder="0" applyAlignment="0" applyProtection="0"/>
    <xf numFmtId="0" fontId="75" fillId="0" borderId="62" applyNumberFormat="0" applyFill="0" applyAlignment="0" applyProtection="0"/>
    <xf numFmtId="0" fontId="75" fillId="0" borderId="62" applyNumberFormat="0" applyFill="0" applyAlignment="0" applyProtection="0"/>
    <xf numFmtId="0" fontId="75" fillId="0" borderId="62" applyNumberFormat="0" applyFill="0" applyAlignment="0" applyProtection="0"/>
    <xf numFmtId="0" fontId="79" fillId="0" borderId="0" applyNumberFormat="0" applyFill="0" applyBorder="0" applyAlignment="0" applyProtection="0"/>
    <xf numFmtId="0" fontId="32" fillId="0" borderId="0" applyNumberFormat="0" applyFill="0" applyBorder="0" applyAlignment="0" applyProtection="0"/>
    <xf numFmtId="0" fontId="79" fillId="0" borderId="0" applyNumberFormat="0" applyFill="0" applyBorder="0" applyAlignment="0" applyProtection="0"/>
    <xf numFmtId="0" fontId="5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67" fillId="69" borderId="57" applyNumberFormat="0" applyAlignment="0" applyProtection="0"/>
    <xf numFmtId="0" fontId="67" fillId="69" borderId="57" applyNumberFormat="0" applyAlignment="0" applyProtection="0"/>
    <xf numFmtId="0" fontId="67" fillId="69" borderId="57" applyNumberFormat="0" applyAlignment="0" applyProtection="0"/>
    <xf numFmtId="0" fontId="67" fillId="69" borderId="4" applyNumberFormat="0" applyAlignment="0" applyProtection="0"/>
    <xf numFmtId="0" fontId="67" fillId="69" borderId="4" applyNumberFormat="0" applyAlignment="0" applyProtection="0"/>
    <xf numFmtId="0" fontId="67" fillId="69" borderId="57" applyNumberFormat="0" applyAlignment="0" applyProtection="0"/>
    <xf numFmtId="0" fontId="67" fillId="69" borderId="4" applyNumberFormat="0" applyAlignment="0" applyProtection="0"/>
    <xf numFmtId="164" fontId="2" fillId="0" borderId="0" applyFont="0" applyFill="0" applyBorder="0" applyAlignment="0" applyProtection="0"/>
    <xf numFmtId="0" fontId="2" fillId="73" borderId="63" applyNumberFormat="0" applyFont="0" applyAlignment="0" applyProtection="0"/>
    <xf numFmtId="0" fontId="2" fillId="73" borderId="63"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164" fontId="2" fillId="0" borderId="0" applyFont="0" applyFill="0" applyBorder="0" applyAlignment="0" applyProtection="0"/>
    <xf numFmtId="0" fontId="61" fillId="0" borderId="0"/>
  </cellStyleXfs>
  <cellXfs count="717">
    <xf numFmtId="0" fontId="0" fillId="0" borderId="0" xfId="0"/>
    <xf numFmtId="0" fontId="15" fillId="0" borderId="0" xfId="0" applyFont="1"/>
    <xf numFmtId="0" fontId="18" fillId="0" borderId="0" xfId="0" applyFont="1"/>
    <xf numFmtId="0" fontId="14" fillId="0" borderId="0" xfId="0" applyFont="1"/>
    <xf numFmtId="0" fontId="19" fillId="0" borderId="0" xfId="932" applyFont="1"/>
    <xf numFmtId="0" fontId="14" fillId="0" borderId="0" xfId="932" applyFont="1"/>
    <xf numFmtId="0" fontId="18" fillId="0" borderId="0" xfId="0" applyFont="1" applyAlignment="1">
      <alignment vertical="center"/>
    </xf>
    <xf numFmtId="0" fontId="14" fillId="0" borderId="0" xfId="932" applyFont="1" applyAlignment="1">
      <alignment vertical="center"/>
    </xf>
    <xf numFmtId="0" fontId="15" fillId="0" borderId="0" xfId="0" applyFont="1" applyAlignment="1">
      <alignment horizontal="center"/>
    </xf>
    <xf numFmtId="0" fontId="20" fillId="0" borderId="0" xfId="0" applyFont="1" applyAlignment="1">
      <alignment horizontal="left" vertical="center"/>
    </xf>
    <xf numFmtId="0" fontId="8" fillId="0" borderId="18" xfId="0" applyFont="1" applyBorder="1" applyAlignment="1">
      <alignment horizontal="center" vertical="center"/>
    </xf>
    <xf numFmtId="0" fontId="8" fillId="27" borderId="18" xfId="0" applyFont="1" applyFill="1" applyBorder="1" applyAlignment="1">
      <alignment horizontal="center" vertical="center"/>
    </xf>
    <xf numFmtId="0" fontId="16" fillId="0" borderId="0" xfId="0" applyFont="1"/>
    <xf numFmtId="0" fontId="17" fillId="0" borderId="0" xfId="0" applyFont="1"/>
    <xf numFmtId="0" fontId="5" fillId="0" borderId="0" xfId="0" applyFont="1" applyAlignment="1">
      <alignment wrapText="1"/>
    </xf>
    <xf numFmtId="0" fontId="10" fillId="0" borderId="0" xfId="0" applyFont="1"/>
    <xf numFmtId="0" fontId="11" fillId="0" borderId="0" xfId="0" applyFont="1"/>
    <xf numFmtId="0" fontId="20" fillId="0" borderId="0" xfId="0" applyFont="1"/>
    <xf numFmtId="14" fontId="11" fillId="0" borderId="0" xfId="0" applyNumberFormat="1" applyFont="1"/>
    <xf numFmtId="0" fontId="15" fillId="0" borderId="0" xfId="0" applyFont="1" applyAlignment="1">
      <alignment vertical="center"/>
    </xf>
    <xf numFmtId="0" fontId="18" fillId="0" borderId="18" xfId="0" applyFont="1" applyBorder="1" applyAlignment="1">
      <alignment horizontal="center" vertical="center"/>
    </xf>
    <xf numFmtId="0" fontId="5" fillId="0" borderId="0" xfId="0" applyFont="1" applyAlignment="1">
      <alignment horizontal="center" wrapText="1"/>
    </xf>
    <xf numFmtId="165" fontId="5" fillId="0" borderId="0" xfId="690" applyNumberFormat="1" applyFont="1" applyFill="1" applyBorder="1" applyAlignment="1" applyProtection="1">
      <alignment horizontal="center" wrapText="1"/>
    </xf>
    <xf numFmtId="0" fontId="20" fillId="0" borderId="0" xfId="0" applyFont="1" applyAlignment="1">
      <alignment horizontal="left"/>
    </xf>
    <xf numFmtId="0" fontId="18" fillId="27" borderId="0" xfId="0" applyFont="1" applyFill="1" applyAlignment="1">
      <alignment horizontal="center" vertical="center" wrapText="1"/>
    </xf>
    <xf numFmtId="0" fontId="14" fillId="0" borderId="0" xfId="1010" applyFont="1"/>
    <xf numFmtId="0" fontId="25" fillId="0" borderId="0" xfId="0" applyFont="1"/>
    <xf numFmtId="0" fontId="14" fillId="0" borderId="0" xfId="0" applyFont="1" applyAlignment="1">
      <alignment wrapText="1"/>
    </xf>
    <xf numFmtId="0" fontId="23" fillId="0" borderId="18" xfId="0" applyFont="1" applyBorder="1" applyAlignment="1">
      <alignment horizontal="center" vertical="center"/>
    </xf>
    <xf numFmtId="0" fontId="52" fillId="0" borderId="0" xfId="0" applyFont="1"/>
    <xf numFmtId="14" fontId="52" fillId="0" borderId="0" xfId="0" applyNumberFormat="1" applyFont="1"/>
    <xf numFmtId="0" fontId="8" fillId="0" borderId="20" xfId="1010" applyFont="1" applyBorder="1"/>
    <xf numFmtId="0" fontId="8" fillId="0" borderId="20" xfId="0" applyFont="1" applyBorder="1" applyAlignment="1">
      <alignment wrapText="1"/>
    </xf>
    <xf numFmtId="0" fontId="14" fillId="0" borderId="18" xfId="0" applyFont="1" applyBorder="1" applyAlignment="1">
      <alignment horizontal="center" vertical="center" wrapText="1"/>
    </xf>
    <xf numFmtId="0" fontId="8" fillId="0" borderId="18" xfId="0" applyFont="1" applyBorder="1" applyAlignment="1">
      <alignment horizontal="center" vertical="center" wrapText="1"/>
    </xf>
    <xf numFmtId="0" fontId="6" fillId="0" borderId="18" xfId="0" applyFont="1" applyBorder="1" applyAlignment="1">
      <alignment horizontal="center" wrapText="1"/>
    </xf>
    <xf numFmtId="0" fontId="53" fillId="0" borderId="0" xfId="0" applyFont="1"/>
    <xf numFmtId="0" fontId="17" fillId="0" borderId="0" xfId="0" applyFont="1" applyAlignment="1">
      <alignment vertical="center"/>
    </xf>
    <xf numFmtId="0" fontId="15" fillId="30" borderId="0" xfId="0" applyFont="1" applyFill="1" applyAlignment="1">
      <alignment horizontal="center"/>
    </xf>
    <xf numFmtId="14" fontId="52" fillId="0" borderId="0" xfId="0" applyNumberFormat="1" applyFont="1" applyAlignment="1">
      <alignment horizontal="center"/>
    </xf>
    <xf numFmtId="0" fontId="0" fillId="0" borderId="0" xfId="0" applyAlignment="1">
      <alignment horizontal="center" vertical="center"/>
    </xf>
    <xf numFmtId="0" fontId="5" fillId="0" borderId="0" xfId="1010" applyFont="1" applyAlignment="1">
      <alignment horizontal="center" vertical="center"/>
    </xf>
    <xf numFmtId="0" fontId="5" fillId="0" borderId="0" xfId="0" applyFont="1" applyAlignment="1">
      <alignment horizontal="center" vertical="center"/>
    </xf>
    <xf numFmtId="0" fontId="52" fillId="0" borderId="0" xfId="0" applyFont="1" applyAlignment="1">
      <alignment horizontal="center" vertical="center"/>
    </xf>
    <xf numFmtId="0" fontId="11" fillId="0" borderId="0" xfId="0" applyFont="1" applyAlignment="1">
      <alignment horizontal="center" vertical="center"/>
    </xf>
    <xf numFmtId="0" fontId="0" fillId="0" borderId="0" xfId="0" applyAlignment="1">
      <alignment horizontal="center"/>
    </xf>
    <xf numFmtId="0" fontId="21" fillId="0" borderId="0" xfId="0" applyFont="1" applyAlignment="1">
      <alignment horizontal="center"/>
    </xf>
    <xf numFmtId="0" fontId="10" fillId="31" borderId="19" xfId="0" applyFont="1" applyFill="1" applyBorder="1" applyAlignment="1">
      <alignment horizontal="center"/>
    </xf>
    <xf numFmtId="0" fontId="10" fillId="31" borderId="19" xfId="0" applyFont="1" applyFill="1" applyBorder="1" applyAlignment="1">
      <alignment horizontal="center" vertical="center"/>
    </xf>
    <xf numFmtId="0" fontId="21" fillId="31" borderId="19" xfId="0" applyFont="1" applyFill="1" applyBorder="1" applyAlignment="1">
      <alignment horizontal="center"/>
    </xf>
    <xf numFmtId="0" fontId="6" fillId="31" borderId="19" xfId="0" applyFont="1" applyFill="1" applyBorder="1" applyAlignment="1">
      <alignment horizontal="center"/>
    </xf>
    <xf numFmtId="0" fontId="0" fillId="31" borderId="19" xfId="0" applyFill="1" applyBorder="1" applyAlignment="1">
      <alignment horizontal="center"/>
    </xf>
    <xf numFmtId="0" fontId="0" fillId="31" borderId="19" xfId="0" applyFill="1" applyBorder="1" applyAlignment="1">
      <alignment horizontal="center" vertical="center"/>
    </xf>
    <xf numFmtId="14" fontId="0" fillId="31" borderId="19" xfId="0" applyNumberFormat="1" applyFill="1" applyBorder="1" applyAlignment="1">
      <alignment horizontal="center"/>
    </xf>
    <xf numFmtId="0" fontId="21" fillId="0" borderId="18" xfId="0" applyFont="1" applyBorder="1" applyAlignment="1">
      <alignment horizontal="center" vertical="center"/>
    </xf>
    <xf numFmtId="0" fontId="0" fillId="0" borderId="0" xfId="0" applyAlignment="1">
      <alignment vertical="center"/>
    </xf>
    <xf numFmtId="49" fontId="18" fillId="30" borderId="18" xfId="0" applyNumberFormat="1" applyFont="1" applyFill="1" applyBorder="1" applyAlignment="1">
      <alignment horizontal="center" vertical="center"/>
    </xf>
    <xf numFmtId="0" fontId="18" fillId="30" borderId="18" xfId="0" applyFont="1" applyFill="1" applyBorder="1" applyAlignment="1">
      <alignment horizontal="center" vertical="center"/>
    </xf>
    <xf numFmtId="0" fontId="18" fillId="30" borderId="18" xfId="690" applyNumberFormat="1" applyFont="1" applyFill="1" applyBorder="1" applyAlignment="1" applyProtection="1">
      <alignment horizontal="center" vertical="center"/>
    </xf>
    <xf numFmtId="1" fontId="18" fillId="30" borderId="18" xfId="0" applyNumberFormat="1" applyFont="1" applyFill="1" applyBorder="1" applyAlignment="1">
      <alignment horizontal="center" vertical="center"/>
    </xf>
    <xf numFmtId="49" fontId="18" fillId="0" borderId="18" xfId="0" applyNumberFormat="1" applyFont="1" applyBorder="1" applyAlignment="1">
      <alignment horizontal="center" vertical="center"/>
    </xf>
    <xf numFmtId="9" fontId="18" fillId="0" borderId="18" xfId="690" applyFont="1" applyBorder="1" applyAlignment="1" applyProtection="1">
      <alignment horizontal="center" vertical="center"/>
    </xf>
    <xf numFmtId="1" fontId="18" fillId="0" borderId="18" xfId="0" applyNumberFormat="1" applyFont="1" applyBorder="1" applyAlignment="1">
      <alignment horizontal="center" vertical="center"/>
    </xf>
    <xf numFmtId="0" fontId="14" fillId="0" borderId="18" xfId="0" applyFont="1" applyBorder="1" applyAlignment="1">
      <alignment vertical="center"/>
    </xf>
    <xf numFmtId="0" fontId="18" fillId="0" borderId="18" xfId="690" applyNumberFormat="1" applyFont="1" applyBorder="1" applyAlignment="1" applyProtection="1">
      <alignment horizontal="center" vertical="center"/>
    </xf>
    <xf numFmtId="0" fontId="18" fillId="29" borderId="18" xfId="0" applyFont="1" applyFill="1" applyBorder="1" applyAlignment="1">
      <alignment horizontal="center" vertical="center"/>
    </xf>
    <xf numFmtId="9" fontId="18" fillId="29" borderId="18" xfId="690" applyFont="1" applyFill="1" applyBorder="1" applyAlignment="1" applyProtection="1">
      <alignment horizontal="center" vertical="center"/>
    </xf>
    <xf numFmtId="0" fontId="18" fillId="29" borderId="18" xfId="690" applyNumberFormat="1" applyFont="1" applyFill="1" applyBorder="1" applyAlignment="1" applyProtection="1">
      <alignment horizontal="center" vertical="center"/>
    </xf>
    <xf numFmtId="49" fontId="18" fillId="29" borderId="18" xfId="0" applyNumberFormat="1" applyFont="1" applyFill="1" applyBorder="1" applyAlignment="1">
      <alignment horizontal="center" vertical="center"/>
    </xf>
    <xf numFmtId="0" fontId="54" fillId="0" borderId="0" xfId="0" applyFont="1"/>
    <xf numFmtId="0" fontId="15" fillId="29" borderId="0" xfId="0" applyFont="1" applyFill="1" applyAlignment="1">
      <alignment vertical="center"/>
    </xf>
    <xf numFmtId="0" fontId="15" fillId="29" borderId="0" xfId="0" applyFont="1" applyFill="1"/>
    <xf numFmtId="0" fontId="17" fillId="29" borderId="0" xfId="0" applyFont="1" applyFill="1"/>
    <xf numFmtId="0" fontId="17" fillId="29" borderId="0" xfId="0" applyFont="1" applyFill="1" applyAlignment="1">
      <alignment vertical="center"/>
    </xf>
    <xf numFmtId="0" fontId="8" fillId="29" borderId="18" xfId="0" applyFont="1" applyFill="1" applyBorder="1" applyAlignment="1">
      <alignment horizontal="center" vertical="center" wrapText="1"/>
    </xf>
    <xf numFmtId="0" fontId="5" fillId="29" borderId="0" xfId="0" applyFont="1" applyFill="1" applyAlignment="1">
      <alignment wrapText="1"/>
    </xf>
    <xf numFmtId="0" fontId="14" fillId="0" borderId="0" xfId="0" applyFont="1" applyAlignment="1">
      <alignment horizontal="left"/>
    </xf>
    <xf numFmtId="0" fontId="14" fillId="0" borderId="0" xfId="932" applyFont="1" applyAlignment="1">
      <alignment horizontal="left" vertical="center"/>
    </xf>
    <xf numFmtId="0" fontId="14" fillId="33" borderId="0" xfId="932" applyFont="1" applyFill="1" applyAlignment="1">
      <alignment horizontal="left" vertical="center"/>
    </xf>
    <xf numFmtId="0" fontId="15" fillId="27" borderId="0" xfId="0" applyFont="1" applyFill="1"/>
    <xf numFmtId="0" fontId="11" fillId="0" borderId="0" xfId="0" applyFont="1" applyAlignment="1">
      <alignment horizontal="justify" vertical="justify" wrapText="1"/>
    </xf>
    <xf numFmtId="0" fontId="52" fillId="0" borderId="0" xfId="0" applyFont="1" applyAlignment="1">
      <alignment horizontal="center" vertical="center" wrapText="1"/>
    </xf>
    <xf numFmtId="0" fontId="52" fillId="0" borderId="18" xfId="0" applyFont="1" applyBorder="1" applyAlignment="1">
      <alignment horizontal="left" vertical="center" wrapText="1"/>
    </xf>
    <xf numFmtId="0" fontId="14" fillId="0" borderId="18" xfId="0" applyFont="1" applyBorder="1" applyAlignment="1">
      <alignment wrapText="1"/>
    </xf>
    <xf numFmtId="0" fontId="18" fillId="0" borderId="0" xfId="0" applyFont="1" applyAlignment="1">
      <alignment horizontal="center"/>
    </xf>
    <xf numFmtId="9" fontId="18" fillId="29" borderId="20" xfId="690" applyFont="1" applyFill="1" applyBorder="1" applyAlignment="1" applyProtection="1">
      <alignment horizontal="center" vertical="center"/>
    </xf>
    <xf numFmtId="9" fontId="18" fillId="0" borderId="22" xfId="690" applyFont="1" applyBorder="1" applyAlignment="1" applyProtection="1">
      <alignment horizontal="center" vertical="center"/>
    </xf>
    <xf numFmtId="9" fontId="18" fillId="0" borderId="20" xfId="690" applyFont="1" applyBorder="1" applyAlignment="1" applyProtection="1">
      <alignment horizontal="center" vertical="center"/>
    </xf>
    <xf numFmtId="0" fontId="0" fillId="34" borderId="0" xfId="0" applyFill="1"/>
    <xf numFmtId="0" fontId="23" fillId="34" borderId="0" xfId="0" applyFont="1" applyFill="1"/>
    <xf numFmtId="0" fontId="55" fillId="34" borderId="0" xfId="0" applyFont="1" applyFill="1"/>
    <xf numFmtId="0" fontId="54" fillId="34" borderId="0" xfId="0" applyFont="1" applyFill="1"/>
    <xf numFmtId="0" fontId="55" fillId="34" borderId="0" xfId="0" applyFont="1" applyFill="1" applyAlignment="1">
      <alignment horizontal="left"/>
    </xf>
    <xf numFmtId="0" fontId="43" fillId="34" borderId="0" xfId="0" applyFont="1" applyFill="1"/>
    <xf numFmtId="0" fontId="57" fillId="34" borderId="0" xfId="0" applyFont="1" applyFill="1"/>
    <xf numFmtId="0" fontId="58" fillId="34" borderId="0" xfId="0" applyFont="1" applyFill="1"/>
    <xf numFmtId="9" fontId="18" fillId="30" borderId="18" xfId="690" applyFont="1" applyFill="1" applyBorder="1" applyAlignment="1" applyProtection="1">
      <alignment horizontal="center" vertical="center"/>
    </xf>
    <xf numFmtId="0" fontId="12" fillId="0" borderId="18" xfId="940" applyFont="1" applyBorder="1"/>
    <xf numFmtId="0" fontId="12" fillId="0" borderId="18" xfId="942" applyFont="1" applyBorder="1"/>
    <xf numFmtId="0" fontId="4" fillId="0" borderId="0" xfId="932" applyFont="1" applyAlignment="1">
      <alignment vertical="center"/>
    </xf>
    <xf numFmtId="0" fontId="0" fillId="0" borderId="0" xfId="0" applyAlignment="1">
      <alignment vertical="center" wrapText="1"/>
    </xf>
    <xf numFmtId="0" fontId="56" fillId="0" borderId="18" xfId="0" applyFont="1" applyBorder="1" applyAlignment="1">
      <alignment vertical="center" wrapText="1"/>
    </xf>
    <xf numFmtId="9" fontId="18" fillId="0" borderId="18" xfId="0" applyNumberFormat="1" applyFont="1" applyBorder="1" applyAlignment="1">
      <alignment horizontal="center" vertical="center"/>
    </xf>
    <xf numFmtId="0" fontId="0" fillId="0" borderId="0" xfId="0" quotePrefix="1"/>
    <xf numFmtId="0" fontId="55" fillId="0" borderId="18" xfId="0" applyFont="1" applyBorder="1" applyAlignment="1">
      <alignment horizontal="left"/>
    </xf>
    <xf numFmtId="0" fontId="23" fillId="0" borderId="0" xfId="0" applyFont="1" applyAlignment="1">
      <alignment vertical="center"/>
    </xf>
    <xf numFmtId="0" fontId="56" fillId="0" borderId="18" xfId="0" applyFont="1" applyBorder="1" applyAlignment="1">
      <alignment horizontal="center" vertical="center"/>
    </xf>
    <xf numFmtId="0" fontId="12" fillId="0" borderId="18" xfId="0" applyFont="1" applyBorder="1" applyAlignment="1">
      <alignment horizontal="center" vertical="center"/>
    </xf>
    <xf numFmtId="0" fontId="56" fillId="0" borderId="18" xfId="0" applyFont="1" applyBorder="1" applyAlignment="1">
      <alignment vertical="center"/>
    </xf>
    <xf numFmtId="0" fontId="13" fillId="0" borderId="18" xfId="0" applyFont="1" applyBorder="1" applyAlignment="1">
      <alignment horizontal="left" vertical="center"/>
    </xf>
    <xf numFmtId="14" fontId="56" fillId="0" borderId="18" xfId="0" applyNumberFormat="1" applyFont="1" applyBorder="1" applyAlignment="1">
      <alignment horizontal="left" vertical="center"/>
    </xf>
    <xf numFmtId="0" fontId="56" fillId="0" borderId="0" xfId="0" applyFont="1" applyAlignment="1">
      <alignment vertical="center"/>
    </xf>
    <xf numFmtId="0" fontId="56" fillId="0" borderId="0" xfId="0" applyFont="1" applyAlignment="1">
      <alignment horizontal="center" vertical="center"/>
    </xf>
    <xf numFmtId="0" fontId="56" fillId="0" borderId="18" xfId="0" applyFont="1" applyBorder="1" applyAlignment="1">
      <alignment horizontal="left" vertical="center"/>
    </xf>
    <xf numFmtId="0" fontId="12" fillId="0" borderId="0" xfId="0" applyFont="1" applyAlignment="1">
      <alignment vertical="center"/>
    </xf>
    <xf numFmtId="0" fontId="56" fillId="29" borderId="18" xfId="0" applyFont="1" applyFill="1" applyBorder="1" applyAlignment="1">
      <alignment horizontal="center" vertical="center"/>
    </xf>
    <xf numFmtId="0" fontId="4" fillId="0" borderId="18" xfId="932" applyFont="1" applyBorder="1" applyAlignment="1">
      <alignment horizontal="left" vertical="center"/>
    </xf>
    <xf numFmtId="0" fontId="59" fillId="0" borderId="18" xfId="0" applyFont="1" applyBorder="1" applyAlignment="1">
      <alignment horizontal="center" vertical="center"/>
    </xf>
    <xf numFmtId="0" fontId="11" fillId="0" borderId="18" xfId="0" applyFont="1" applyBorder="1" applyAlignment="1">
      <alignment horizontal="center" vertical="center"/>
    </xf>
    <xf numFmtId="0" fontId="11" fillId="0" borderId="0" xfId="0" applyFont="1" applyAlignment="1">
      <alignment vertical="center"/>
    </xf>
    <xf numFmtId="0" fontId="21" fillId="0" borderId="18" xfId="0" applyFont="1" applyBorder="1" applyAlignment="1">
      <alignment horizontal="center" vertical="center" wrapText="1"/>
    </xf>
    <xf numFmtId="0" fontId="5" fillId="0" borderId="18" xfId="932" applyFont="1" applyBorder="1" applyAlignment="1">
      <alignment horizontal="center" vertical="center"/>
    </xf>
    <xf numFmtId="0" fontId="5" fillId="36" borderId="18" xfId="932" applyFont="1" applyFill="1" applyBorder="1" applyAlignment="1" applyProtection="1">
      <alignment horizontal="center" vertical="center"/>
      <protection locked="0"/>
    </xf>
    <xf numFmtId="0" fontId="5" fillId="0" borderId="0" xfId="0" applyFont="1"/>
    <xf numFmtId="0" fontId="25" fillId="0" borderId="0" xfId="0" applyFont="1" applyAlignment="1">
      <alignment horizontal="center" vertical="center"/>
    </xf>
    <xf numFmtId="1" fontId="52" fillId="0" borderId="18" xfId="0" applyNumberFormat="1" applyFont="1" applyBorder="1" applyAlignment="1">
      <alignment horizontal="center" vertical="center"/>
    </xf>
    <xf numFmtId="10" fontId="52" fillId="0" borderId="18" xfId="0" applyNumberFormat="1" applyFont="1" applyBorder="1" applyAlignment="1">
      <alignment horizontal="center" vertical="center"/>
    </xf>
    <xf numFmtId="0" fontId="60" fillId="0" borderId="0" xfId="0" applyFont="1" applyAlignment="1">
      <alignment horizontal="left" vertical="center"/>
    </xf>
    <xf numFmtId="0" fontId="52" fillId="39" borderId="18" xfId="0" applyFont="1" applyFill="1" applyBorder="1" applyAlignment="1">
      <alignment horizontal="center" vertical="center"/>
    </xf>
    <xf numFmtId="0" fontId="60" fillId="0" borderId="18" xfId="0" applyFont="1" applyBorder="1" applyAlignment="1">
      <alignment horizontal="center" vertical="center" wrapText="1"/>
    </xf>
    <xf numFmtId="9" fontId="60" fillId="0" borderId="18" xfId="0" applyNumberFormat="1" applyFont="1" applyBorder="1" applyAlignment="1">
      <alignment horizontal="center" vertical="center" wrapText="1"/>
    </xf>
    <xf numFmtId="0" fontId="60" fillId="0" borderId="18" xfId="0" applyFont="1" applyBorder="1" applyAlignment="1">
      <alignment horizontal="left" vertical="center" wrapText="1"/>
    </xf>
    <xf numFmtId="0" fontId="52" fillId="0" borderId="0" xfId="0" applyFont="1" applyAlignment="1">
      <alignment horizontal="left" vertical="center"/>
    </xf>
    <xf numFmtId="0" fontId="52" fillId="0" borderId="18" xfId="0" applyFont="1" applyBorder="1" applyAlignment="1">
      <alignment horizontal="center" vertical="center"/>
    </xf>
    <xf numFmtId="0" fontId="52" fillId="0" borderId="18" xfId="0" applyFont="1" applyBorder="1" applyAlignment="1">
      <alignment horizontal="left" vertical="center"/>
    </xf>
    <xf numFmtId="9" fontId="52" fillId="0" borderId="18" xfId="0" applyNumberFormat="1" applyFont="1" applyBorder="1" applyAlignment="1">
      <alignment horizontal="center" vertical="center"/>
    </xf>
    <xf numFmtId="9" fontId="52" fillId="0" borderId="18" xfId="0" applyNumberFormat="1" applyFont="1" applyBorder="1" applyAlignment="1">
      <alignment horizontal="center" vertical="center" wrapText="1"/>
    </xf>
    <xf numFmtId="2" fontId="56" fillId="29" borderId="18" xfId="0" applyNumberFormat="1" applyFont="1" applyFill="1" applyBorder="1" applyAlignment="1">
      <alignment horizontal="center" vertical="center"/>
    </xf>
    <xf numFmtId="2" fontId="56" fillId="0" borderId="18" xfId="0" applyNumberFormat="1" applyFont="1" applyBorder="1" applyAlignment="1">
      <alignment horizontal="center" vertical="center"/>
    </xf>
    <xf numFmtId="10" fontId="18" fillId="29" borderId="18" xfId="0" applyNumberFormat="1" applyFont="1" applyFill="1" applyBorder="1" applyAlignment="1">
      <alignment horizontal="center" vertical="center"/>
    </xf>
    <xf numFmtId="0" fontId="55" fillId="0" borderId="0" xfId="0" applyFont="1"/>
    <xf numFmtId="0" fontId="55" fillId="0" borderId="0" xfId="0" applyFont="1" applyAlignment="1">
      <alignment horizontal="center"/>
    </xf>
    <xf numFmtId="0" fontId="21" fillId="0" borderId="22" xfId="0" applyFont="1" applyBorder="1" applyAlignment="1">
      <alignment horizontal="center" vertical="center" wrapText="1"/>
    </xf>
    <xf numFmtId="0" fontId="14" fillId="33" borderId="0" xfId="932" applyFont="1" applyFill="1" applyAlignment="1">
      <alignment vertical="center"/>
    </xf>
    <xf numFmtId="0" fontId="52" fillId="0" borderId="0" xfId="0" applyFont="1" applyAlignment="1">
      <alignment horizontal="center"/>
    </xf>
    <xf numFmtId="0" fontId="52" fillId="0" borderId="18" xfId="0" quotePrefix="1" applyFont="1" applyBorder="1" applyAlignment="1">
      <alignment horizontal="center" vertical="center" wrapText="1"/>
    </xf>
    <xf numFmtId="0" fontId="52" fillId="0" borderId="18" xfId="0" quotePrefix="1" applyFont="1" applyBorder="1" applyAlignment="1">
      <alignment horizontal="left" vertical="center" wrapText="1"/>
    </xf>
    <xf numFmtId="0" fontId="13" fillId="0" borderId="18" xfId="0" applyFont="1" applyBorder="1" applyAlignment="1">
      <alignment horizontal="center" vertical="center"/>
    </xf>
    <xf numFmtId="49" fontId="18" fillId="74" borderId="18" xfId="0" applyNumberFormat="1" applyFont="1" applyFill="1" applyBorder="1" applyAlignment="1">
      <alignment horizontal="center" vertical="center"/>
    </xf>
    <xf numFmtId="0" fontId="18" fillId="74" borderId="18" xfId="0" applyFont="1" applyFill="1" applyBorder="1" applyAlignment="1">
      <alignment horizontal="center" vertical="center"/>
    </xf>
    <xf numFmtId="0" fontId="18" fillId="74" borderId="18" xfId="690" applyNumberFormat="1" applyFont="1" applyFill="1" applyBorder="1" applyAlignment="1" applyProtection="1">
      <alignment horizontal="center" vertical="center"/>
    </xf>
    <xf numFmtId="9" fontId="18" fillId="74" borderId="18" xfId="690" applyFont="1" applyFill="1" applyBorder="1" applyAlignment="1" applyProtection="1">
      <alignment horizontal="center" vertical="center"/>
    </xf>
    <xf numFmtId="0" fontId="17" fillId="75" borderId="0" xfId="0" applyFont="1" applyFill="1" applyAlignment="1">
      <alignment vertical="center"/>
    </xf>
    <xf numFmtId="0" fontId="15" fillId="75" borderId="0" xfId="0" applyFont="1" applyFill="1"/>
    <xf numFmtId="0" fontId="23" fillId="75" borderId="20" xfId="0" applyFont="1" applyFill="1" applyBorder="1" applyAlignment="1">
      <alignment horizontal="center" vertical="center"/>
    </xf>
    <xf numFmtId="0" fontId="23" fillId="75" borderId="18" xfId="0" applyFont="1" applyFill="1" applyBorder="1" applyAlignment="1">
      <alignment horizontal="center" vertical="center"/>
    </xf>
    <xf numFmtId="0" fontId="15" fillId="75" borderId="0" xfId="0" applyFont="1" applyFill="1" applyAlignment="1">
      <alignment vertical="center"/>
    </xf>
    <xf numFmtId="0" fontId="23" fillId="75" borderId="20" xfId="0" applyFont="1" applyFill="1" applyBorder="1" applyAlignment="1">
      <alignment vertical="center" wrapText="1"/>
    </xf>
    <xf numFmtId="0" fontId="18" fillId="75" borderId="18" xfId="0" applyFont="1" applyFill="1" applyBorder="1" applyAlignment="1">
      <alignment horizontal="center" vertical="center" wrapText="1"/>
    </xf>
    <xf numFmtId="0" fontId="8" fillId="75" borderId="20" xfId="932" applyFont="1" applyFill="1" applyBorder="1"/>
    <xf numFmtId="0" fontId="0" fillId="75" borderId="18" xfId="0" applyFill="1" applyBorder="1"/>
    <xf numFmtId="0" fontId="23" fillId="75" borderId="20" xfId="0" applyFont="1" applyFill="1" applyBorder="1" applyAlignment="1">
      <alignment horizontal="left" wrapText="1"/>
    </xf>
    <xf numFmtId="0" fontId="14" fillId="0" borderId="0" xfId="0" applyFont="1" applyAlignment="1">
      <alignment vertical="center"/>
    </xf>
    <xf numFmtId="0" fontId="80" fillId="0" borderId="0" xfId="0" applyFont="1"/>
    <xf numFmtId="0" fontId="81" fillId="0" borderId="0" xfId="0" applyFont="1" applyAlignment="1">
      <alignment horizontal="left"/>
    </xf>
    <xf numFmtId="0" fontId="80" fillId="0" borderId="0" xfId="0" applyFont="1" applyAlignment="1">
      <alignment vertical="center" wrapText="1"/>
    </xf>
    <xf numFmtId="0" fontId="82" fillId="0" borderId="0" xfId="0" applyFont="1" applyAlignment="1">
      <alignment horizontal="justify" vertical="center" wrapText="1"/>
    </xf>
    <xf numFmtId="0" fontId="83" fillId="0" borderId="64" xfId="0" applyFont="1" applyBorder="1" applyAlignment="1">
      <alignment vertical="center" wrapText="1"/>
    </xf>
    <xf numFmtId="0" fontId="55" fillId="0" borderId="20" xfId="0" applyFont="1" applyBorder="1" applyAlignment="1">
      <alignment horizontal="center" vertical="center"/>
    </xf>
    <xf numFmtId="0" fontId="55" fillId="0" borderId="18" xfId="0" applyFont="1" applyBorder="1" applyAlignment="1">
      <alignment horizontal="center"/>
    </xf>
    <xf numFmtId="0" fontId="55" fillId="0" borderId="18" xfId="0" applyFont="1" applyBorder="1"/>
    <xf numFmtId="10" fontId="14" fillId="0" borderId="18" xfId="690" applyNumberFormat="1" applyFont="1" applyFill="1" applyBorder="1" applyAlignment="1" applyProtection="1">
      <alignment horizontal="center" vertical="center" wrapText="1"/>
    </xf>
    <xf numFmtId="10" fontId="18" fillId="0" borderId="18" xfId="0" applyNumberFormat="1" applyFont="1" applyBorder="1" applyAlignment="1">
      <alignment vertical="center"/>
    </xf>
    <xf numFmtId="0" fontId="13" fillId="0" borderId="0" xfId="0" applyFont="1" applyAlignment="1">
      <alignment vertical="top"/>
    </xf>
    <xf numFmtId="14" fontId="55" fillId="0" borderId="18" xfId="0" applyNumberFormat="1" applyFont="1" applyBorder="1" applyAlignment="1">
      <alignment horizontal="left"/>
    </xf>
    <xf numFmtId="9" fontId="18" fillId="0" borderId="18" xfId="690" applyFont="1" applyFill="1" applyBorder="1" applyAlignment="1" applyProtection="1">
      <alignment horizontal="center" vertical="center"/>
    </xf>
    <xf numFmtId="9" fontId="18" fillId="0" borderId="20" xfId="690" applyFont="1" applyFill="1" applyBorder="1" applyAlignment="1" applyProtection="1">
      <alignment horizontal="center" vertical="center"/>
    </xf>
    <xf numFmtId="165" fontId="18" fillId="0" borderId="18" xfId="690" applyNumberFormat="1" applyFont="1" applyFill="1" applyBorder="1" applyAlignment="1" applyProtection="1">
      <alignment horizontal="center" vertical="center"/>
    </xf>
    <xf numFmtId="9" fontId="18" fillId="0" borderId="22" xfId="690" applyFont="1" applyFill="1" applyBorder="1" applyAlignment="1" applyProtection="1">
      <alignment horizontal="center" vertical="center"/>
    </xf>
    <xf numFmtId="10" fontId="18" fillId="0" borderId="18" xfId="0" applyNumberFormat="1" applyFont="1" applyBorder="1" applyAlignment="1">
      <alignment horizontal="center" vertical="center"/>
    </xf>
    <xf numFmtId="0" fontId="18" fillId="0" borderId="20" xfId="0" applyFont="1" applyBorder="1" applyAlignment="1">
      <alignment horizontal="center"/>
    </xf>
    <xf numFmtId="0" fontId="5" fillId="0" borderId="0" xfId="932" applyFont="1" applyAlignment="1">
      <alignment horizontal="center" vertical="center"/>
    </xf>
    <xf numFmtId="0" fontId="21" fillId="0" borderId="0" xfId="0" applyFont="1" applyAlignment="1">
      <alignment horizontal="center" vertical="center"/>
    </xf>
    <xf numFmtId="0" fontId="90" fillId="0" borderId="0" xfId="932" applyFont="1"/>
    <xf numFmtId="0" fontId="91" fillId="0" borderId="0" xfId="0" applyFont="1"/>
    <xf numFmtId="0" fontId="91" fillId="0" borderId="0" xfId="0" applyFont="1" applyAlignment="1">
      <alignment horizontal="center" vertical="center"/>
    </xf>
    <xf numFmtId="0" fontId="93" fillId="0" borderId="0" xfId="0" applyFont="1" applyAlignment="1">
      <alignment vertical="top"/>
    </xf>
    <xf numFmtId="0" fontId="94" fillId="0" borderId="0" xfId="0" applyFont="1"/>
    <xf numFmtId="0" fontId="95" fillId="0" borderId="0" xfId="0" applyFont="1"/>
    <xf numFmtId="0" fontId="91" fillId="0" borderId="0" xfId="0" applyFont="1" applyAlignment="1">
      <alignment horizontal="center"/>
    </xf>
    <xf numFmtId="0" fontId="92" fillId="0" borderId="0" xfId="0" applyFont="1" applyAlignment="1">
      <alignment vertical="center"/>
    </xf>
    <xf numFmtId="16" fontId="99" fillId="0" borderId="19" xfId="0" applyNumberFormat="1" applyFont="1" applyBorder="1" applyAlignment="1">
      <alignment vertical="center" wrapText="1"/>
    </xf>
    <xf numFmtId="1" fontId="104" fillId="37" borderId="19" xfId="0" applyNumberFormat="1" applyFont="1" applyFill="1" applyBorder="1" applyAlignment="1" applyProtection="1">
      <alignment horizontal="center" vertical="center"/>
      <protection locked="0"/>
    </xf>
    <xf numFmtId="0" fontId="99" fillId="0" borderId="19" xfId="0" applyFont="1" applyBorder="1" applyAlignment="1">
      <alignment vertical="center" wrapText="1"/>
    </xf>
    <xf numFmtId="1" fontId="104" fillId="32" borderId="19" xfId="0" applyNumberFormat="1" applyFont="1" applyFill="1" applyBorder="1" applyAlignment="1">
      <alignment horizontal="center" vertical="center"/>
    </xf>
    <xf numFmtId="10" fontId="101" fillId="27" borderId="19" xfId="690" applyNumberFormat="1" applyFont="1" applyFill="1" applyBorder="1" applyAlignment="1" applyProtection="1">
      <alignment horizontal="center" vertical="center" wrapText="1"/>
    </xf>
    <xf numFmtId="1" fontId="104" fillId="37" borderId="34" xfId="0" applyNumberFormat="1" applyFont="1" applyFill="1" applyBorder="1" applyAlignment="1" applyProtection="1">
      <alignment horizontal="center" vertical="center"/>
      <protection locked="0"/>
    </xf>
    <xf numFmtId="1" fontId="101" fillId="36" borderId="19" xfId="0" applyNumberFormat="1" applyFont="1" applyFill="1" applyBorder="1" applyAlignment="1" applyProtection="1">
      <alignment horizontal="center" vertical="center"/>
      <protection locked="0"/>
    </xf>
    <xf numFmtId="1" fontId="101" fillId="35" borderId="19" xfId="0" applyNumberFormat="1" applyFont="1" applyFill="1" applyBorder="1" applyAlignment="1">
      <alignment horizontal="center" vertical="center"/>
    </xf>
    <xf numFmtId="0" fontId="106" fillId="0" borderId="0" xfId="0" applyFont="1"/>
    <xf numFmtId="1" fontId="101" fillId="32" borderId="19" xfId="0" applyNumberFormat="1" applyFont="1" applyFill="1" applyBorder="1" applyAlignment="1">
      <alignment horizontal="center" vertical="center"/>
    </xf>
    <xf numFmtId="0" fontId="91" fillId="0" borderId="20" xfId="0" applyFont="1" applyBorder="1" applyAlignment="1">
      <alignment horizontal="left" vertical="center"/>
    </xf>
    <xf numFmtId="0" fontId="91" fillId="0" borderId="21" xfId="0" applyFont="1" applyBorder="1" applyAlignment="1">
      <alignment horizontal="center" vertical="center"/>
    </xf>
    <xf numFmtId="0" fontId="91" fillId="0" borderId="22" xfId="0" applyFont="1" applyBorder="1" applyAlignment="1">
      <alignment horizontal="center" vertical="center"/>
    </xf>
    <xf numFmtId="0" fontId="91" fillId="0" borderId="18" xfId="0" applyFont="1" applyBorder="1" applyAlignment="1">
      <alignment horizontal="center" vertical="center"/>
    </xf>
    <xf numFmtId="0" fontId="91" fillId="27" borderId="0" xfId="0" applyFont="1" applyFill="1"/>
    <xf numFmtId="0" fontId="91" fillId="0" borderId="0" xfId="0" applyFont="1" applyAlignment="1">
      <alignment horizontal="left" vertical="center"/>
    </xf>
    <xf numFmtId="0" fontId="15" fillId="77" borderId="0" xfId="0" applyFont="1" applyFill="1"/>
    <xf numFmtId="0" fontId="109" fillId="0" borderId="0" xfId="0" applyFont="1"/>
    <xf numFmtId="0" fontId="110" fillId="39" borderId="0" xfId="0" applyFont="1" applyFill="1" applyAlignment="1">
      <alignment horizontal="center" vertical="center"/>
    </xf>
    <xf numFmtId="0" fontId="111" fillId="0" borderId="0" xfId="0" applyFont="1"/>
    <xf numFmtId="0" fontId="112" fillId="0" borderId="0" xfId="0" applyFont="1"/>
    <xf numFmtId="0" fontId="109" fillId="0" borderId="0" xfId="0" applyFont="1" applyAlignment="1">
      <alignment horizontal="center"/>
    </xf>
    <xf numFmtId="0" fontId="113" fillId="0" borderId="0" xfId="0" applyFont="1"/>
    <xf numFmtId="0" fontId="114" fillId="0" borderId="0" xfId="932" applyFont="1" applyAlignment="1">
      <alignment vertical="center"/>
    </xf>
    <xf numFmtId="0" fontId="116" fillId="0" borderId="0" xfId="932" applyFont="1"/>
    <xf numFmtId="0" fontId="110" fillId="0" borderId="0" xfId="0" applyFont="1"/>
    <xf numFmtId="14" fontId="118" fillId="28" borderId="18" xfId="0" applyNumberFormat="1" applyFont="1" applyFill="1" applyBorder="1" applyAlignment="1">
      <alignment horizontal="center" vertical="center"/>
    </xf>
    <xf numFmtId="0" fontId="119" fillId="0" borderId="0" xfId="0" applyFont="1" applyAlignment="1">
      <alignment vertical="center"/>
    </xf>
    <xf numFmtId="0" fontId="110" fillId="39" borderId="18" xfId="0" applyFont="1" applyFill="1" applyBorder="1" applyAlignment="1">
      <alignment horizontal="center" vertical="center"/>
    </xf>
    <xf numFmtId="0" fontId="120" fillId="0" borderId="0" xfId="0" applyFont="1" applyAlignment="1">
      <alignment vertical="top"/>
    </xf>
    <xf numFmtId="0" fontId="121" fillId="0" borderId="20" xfId="0" applyFont="1" applyBorder="1" applyAlignment="1">
      <alignment horizontal="right" vertical="center" wrapText="1"/>
    </xf>
    <xf numFmtId="0" fontId="121" fillId="0" borderId="22" xfId="0" applyFont="1" applyBorder="1" applyAlignment="1">
      <alignment vertical="center" wrapText="1"/>
    </xf>
    <xf numFmtId="0" fontId="117" fillId="0" borderId="0" xfId="0" applyFont="1"/>
    <xf numFmtId="0" fontId="92" fillId="0" borderId="0" xfId="0" applyFont="1" applyAlignment="1">
      <alignment vertical="top"/>
    </xf>
    <xf numFmtId="0" fontId="91" fillId="0" borderId="0" xfId="0" applyFont="1" applyAlignment="1">
      <alignment horizontal="center" vertical="top"/>
    </xf>
    <xf numFmtId="0" fontId="91" fillId="0" borderId="0" xfId="0" applyFont="1" applyAlignment="1">
      <alignment vertical="top"/>
    </xf>
    <xf numFmtId="0" fontId="1" fillId="0" borderId="0" xfId="0" applyFont="1"/>
    <xf numFmtId="0" fontId="21" fillId="0" borderId="19" xfId="0" applyFont="1" applyBorder="1" applyAlignment="1">
      <alignment horizontal="center" vertical="center" wrapText="1"/>
    </xf>
    <xf numFmtId="1" fontId="18" fillId="0" borderId="0" xfId="0" applyNumberFormat="1" applyFont="1" applyAlignment="1">
      <alignment horizontal="left" vertical="center"/>
    </xf>
    <xf numFmtId="0" fontId="18" fillId="0" borderId="18" xfId="690" applyNumberFormat="1" applyFont="1" applyFill="1" applyBorder="1" applyAlignment="1" applyProtection="1">
      <alignment horizontal="center" vertical="center"/>
    </xf>
    <xf numFmtId="0" fontId="11" fillId="0" borderId="19" xfId="0" applyFont="1" applyBorder="1" applyAlignment="1">
      <alignment vertical="center" wrapText="1"/>
    </xf>
    <xf numFmtId="10" fontId="101" fillId="0" borderId="19" xfId="690" applyNumberFormat="1" applyFont="1" applyFill="1" applyBorder="1" applyAlignment="1" applyProtection="1">
      <alignment horizontal="center" vertical="center" wrapText="1"/>
    </xf>
    <xf numFmtId="0" fontId="18" fillId="78" borderId="18" xfId="0" applyFont="1" applyFill="1" applyBorder="1" applyAlignment="1">
      <alignment horizontal="center" vertical="center"/>
    </xf>
    <xf numFmtId="9" fontId="18" fillId="78" borderId="18" xfId="690" applyFont="1" applyFill="1" applyBorder="1" applyAlignment="1" applyProtection="1">
      <alignment horizontal="center" vertical="center"/>
    </xf>
    <xf numFmtId="0" fontId="18" fillId="78" borderId="18" xfId="690" applyNumberFormat="1" applyFont="1" applyFill="1" applyBorder="1" applyAlignment="1" applyProtection="1">
      <alignment horizontal="center" vertical="center"/>
    </xf>
    <xf numFmtId="1" fontId="18" fillId="78" borderId="18" xfId="0" applyNumberFormat="1" applyFont="1" applyFill="1" applyBorder="1" applyAlignment="1">
      <alignment horizontal="center" vertical="center"/>
    </xf>
    <xf numFmtId="0" fontId="56" fillId="78" borderId="18" xfId="0" applyFont="1" applyFill="1" applyBorder="1" applyAlignment="1">
      <alignment horizontal="center" vertical="center"/>
    </xf>
    <xf numFmtId="2" fontId="56" fillId="78" borderId="18" xfId="0" applyNumberFormat="1" applyFont="1" applyFill="1" applyBorder="1" applyAlignment="1">
      <alignment horizontal="center" vertical="center"/>
    </xf>
    <xf numFmtId="0" fontId="3" fillId="78" borderId="18" xfId="0" applyFont="1" applyFill="1" applyBorder="1" applyAlignment="1">
      <alignment horizontal="center" vertical="center"/>
    </xf>
    <xf numFmtId="10" fontId="18" fillId="78" borderId="18" xfId="0" applyNumberFormat="1" applyFont="1" applyFill="1" applyBorder="1" applyAlignment="1">
      <alignment horizontal="center" vertical="center"/>
    </xf>
    <xf numFmtId="9" fontId="18" fillId="78" borderId="20" xfId="690" applyFont="1" applyFill="1" applyBorder="1" applyAlignment="1" applyProtection="1">
      <alignment horizontal="center" vertical="center"/>
    </xf>
    <xf numFmtId="165" fontId="18" fillId="78" borderId="18" xfId="690" applyNumberFormat="1" applyFont="1" applyFill="1" applyBorder="1" applyAlignment="1" applyProtection="1">
      <alignment horizontal="center" vertical="center"/>
    </xf>
    <xf numFmtId="9" fontId="18" fillId="78" borderId="22" xfId="690" applyFont="1" applyFill="1" applyBorder="1" applyAlignment="1" applyProtection="1">
      <alignment horizontal="center" vertical="center"/>
    </xf>
    <xf numFmtId="10" fontId="18" fillId="30" borderId="18" xfId="690" applyNumberFormat="1" applyFont="1" applyFill="1" applyBorder="1" applyAlignment="1" applyProtection="1">
      <alignment horizontal="center" vertical="center"/>
    </xf>
    <xf numFmtId="0" fontId="55" fillId="79" borderId="18" xfId="0" applyFont="1" applyFill="1" applyBorder="1"/>
    <xf numFmtId="0" fontId="55" fillId="0" borderId="18" xfId="0" applyFont="1" applyBorder="1" applyAlignment="1">
      <alignment wrapText="1"/>
    </xf>
    <xf numFmtId="0" fontId="18" fillId="0" borderId="18" xfId="0" applyFont="1" applyBorder="1" applyAlignment="1">
      <alignment vertical="center"/>
    </xf>
    <xf numFmtId="0" fontId="18" fillId="0" borderId="0" xfId="0" applyFont="1" applyAlignment="1">
      <alignment horizontal="center" wrapText="1"/>
    </xf>
    <xf numFmtId="10" fontId="18" fillId="0" borderId="0" xfId="0" applyNumberFormat="1" applyFont="1" applyAlignment="1">
      <alignment horizontal="center"/>
    </xf>
    <xf numFmtId="1" fontId="128" fillId="37" borderId="19" xfId="0" applyNumberFormat="1" applyFont="1" applyFill="1" applyBorder="1" applyAlignment="1" applyProtection="1">
      <alignment horizontal="center" vertical="center"/>
      <protection locked="0"/>
    </xf>
    <xf numFmtId="1" fontId="6" fillId="36" borderId="19" xfId="0" applyNumberFormat="1" applyFont="1" applyFill="1" applyBorder="1" applyAlignment="1" applyProtection="1">
      <alignment horizontal="center" vertical="center"/>
      <protection locked="0"/>
    </xf>
    <xf numFmtId="0" fontId="120" fillId="0" borderId="25" xfId="0" applyFont="1" applyBorder="1" applyAlignment="1">
      <alignment horizontal="center" vertical="center" wrapText="1"/>
    </xf>
    <xf numFmtId="0" fontId="121" fillId="0" borderId="24" xfId="0" applyFont="1" applyBorder="1" applyAlignment="1">
      <alignment horizontal="center" vertical="center" wrapText="1"/>
    </xf>
    <xf numFmtId="0" fontId="121" fillId="0" borderId="25" xfId="0" applyFont="1" applyBorder="1" applyAlignment="1">
      <alignment horizontal="center" vertical="center" wrapText="1"/>
    </xf>
    <xf numFmtId="0" fontId="120" fillId="0" borderId="0" xfId="0" applyFont="1" applyAlignment="1">
      <alignment horizontal="center" vertical="center" wrapText="1"/>
    </xf>
    <xf numFmtId="0" fontId="120" fillId="0" borderId="0" xfId="0" applyFont="1" applyAlignment="1">
      <alignment horizontal="left" vertical="center" wrapText="1"/>
    </xf>
    <xf numFmtId="9" fontId="120" fillId="0" borderId="0" xfId="0" applyNumberFormat="1" applyFont="1" applyAlignment="1">
      <alignment horizontal="center" vertical="center" wrapText="1"/>
    </xf>
    <xf numFmtId="1" fontId="120" fillId="0" borderId="0" xfId="0" applyNumberFormat="1" applyFont="1" applyAlignment="1">
      <alignment horizontal="center" vertical="center" wrapText="1"/>
    </xf>
    <xf numFmtId="10" fontId="120" fillId="0" borderId="0" xfId="0" applyNumberFormat="1" applyFont="1" applyAlignment="1">
      <alignment horizontal="center" vertical="center" wrapText="1"/>
    </xf>
    <xf numFmtId="0" fontId="120" fillId="0" borderId="0" xfId="0" applyFont="1" applyAlignment="1">
      <alignment vertical="center" wrapText="1"/>
    </xf>
    <xf numFmtId="0" fontId="98" fillId="0" borderId="0" xfId="0" applyFont="1" applyAlignment="1">
      <alignment horizontal="left" vertical="center" wrapText="1" readingOrder="1"/>
    </xf>
    <xf numFmtId="49" fontId="98" fillId="0" borderId="0" xfId="0" applyNumberFormat="1" applyFont="1" applyAlignment="1">
      <alignment horizontal="center" vertical="center" wrapText="1" readingOrder="1"/>
    </xf>
    <xf numFmtId="49" fontId="125" fillId="0" borderId="0" xfId="0" applyNumberFormat="1" applyFont="1" applyAlignment="1">
      <alignment horizontal="center" vertical="center" wrapText="1" readingOrder="1"/>
    </xf>
    <xf numFmtId="0" fontId="105" fillId="0" borderId="0" xfId="0" applyFont="1" applyAlignment="1">
      <alignment horizontal="left" vertical="center" wrapText="1" readingOrder="1"/>
    </xf>
    <xf numFmtId="9" fontId="108" fillId="0" borderId="0" xfId="0" applyNumberFormat="1" applyFont="1" applyAlignment="1">
      <alignment horizontal="center" vertical="center" wrapText="1" readingOrder="1"/>
    </xf>
    <xf numFmtId="9" fontId="127" fillId="0" borderId="0" xfId="0" applyNumberFormat="1" applyFont="1" applyAlignment="1">
      <alignment horizontal="center" vertical="center" wrapText="1" readingOrder="1"/>
    </xf>
    <xf numFmtId="0" fontId="99" fillId="0" borderId="0" xfId="0" applyFont="1" applyAlignment="1">
      <alignment vertical="center" wrapText="1"/>
    </xf>
    <xf numFmtId="10" fontId="101" fillId="27" borderId="0" xfId="690" applyNumberFormat="1" applyFont="1" applyFill="1" applyBorder="1" applyAlignment="1" applyProtection="1">
      <alignment horizontal="center" vertical="center" wrapText="1"/>
    </xf>
    <xf numFmtId="0" fontId="102" fillId="0" borderId="0" xfId="0" applyFont="1" applyAlignment="1">
      <alignment horizontal="center" vertical="center" wrapText="1"/>
    </xf>
    <xf numFmtId="165" fontId="5" fillId="80" borderId="39" xfId="1055" applyNumberFormat="1" applyFont="1" applyFill="1" applyBorder="1" applyAlignment="1" applyProtection="1">
      <alignment horizontal="center" vertical="center"/>
    </xf>
    <xf numFmtId="9" fontId="5" fillId="80" borderId="19" xfId="1055" applyFont="1" applyFill="1" applyBorder="1" applyAlignment="1" applyProtection="1">
      <alignment horizontal="center" vertical="center"/>
    </xf>
    <xf numFmtId="165" fontId="5" fillId="81" borderId="48" xfId="1055" applyNumberFormat="1" applyFont="1" applyFill="1" applyBorder="1" applyAlignment="1" applyProtection="1">
      <alignment horizontal="center" vertical="center"/>
    </xf>
    <xf numFmtId="165" fontId="5" fillId="81" borderId="34" xfId="1055" applyNumberFormat="1" applyFont="1" applyFill="1" applyBorder="1" applyAlignment="1" applyProtection="1">
      <alignment horizontal="center" vertical="center"/>
    </xf>
    <xf numFmtId="165" fontId="5" fillId="0" borderId="39" xfId="1055" applyNumberFormat="1" applyFont="1" applyFill="1" applyBorder="1" applyAlignment="1" applyProtection="1">
      <alignment horizontal="center" vertical="center"/>
    </xf>
    <xf numFmtId="165" fontId="5" fillId="83" borderId="50" xfId="1055" applyNumberFormat="1" applyFont="1" applyFill="1" applyBorder="1" applyAlignment="1" applyProtection="1">
      <alignment horizontal="center" vertical="center"/>
    </xf>
    <xf numFmtId="165" fontId="5" fillId="83" borderId="40" xfId="1055" applyNumberFormat="1" applyFont="1" applyFill="1" applyBorder="1" applyAlignment="1" applyProtection="1">
      <alignment horizontal="center" vertical="center"/>
    </xf>
    <xf numFmtId="165" fontId="5" fillId="83" borderId="39" xfId="1055" applyNumberFormat="1" applyFont="1" applyFill="1" applyBorder="1" applyAlignment="1" applyProtection="1">
      <alignment horizontal="center" vertical="center"/>
    </xf>
    <xf numFmtId="165" fontId="5" fillId="83" borderId="19" xfId="1055" applyNumberFormat="1" applyFont="1" applyFill="1" applyBorder="1" applyAlignment="1" applyProtection="1">
      <alignment horizontal="center" vertical="center"/>
    </xf>
    <xf numFmtId="165" fontId="5" fillId="0" borderId="40" xfId="1055" applyNumberFormat="1" applyFont="1" applyFill="1" applyBorder="1" applyAlignment="1" applyProtection="1">
      <alignment horizontal="center" vertical="top"/>
    </xf>
    <xf numFmtId="14" fontId="14" fillId="0" borderId="18" xfId="0" applyNumberFormat="1" applyFont="1" applyBorder="1" applyAlignment="1">
      <alignment wrapText="1"/>
    </xf>
    <xf numFmtId="0" fontId="14" fillId="0" borderId="20" xfId="0" applyFont="1" applyBorder="1" applyAlignment="1">
      <alignment wrapText="1"/>
    </xf>
    <xf numFmtId="0" fontId="52" fillId="78" borderId="18" xfId="0" applyFont="1" applyFill="1" applyBorder="1" applyAlignment="1">
      <alignment horizontal="center" vertical="center"/>
    </xf>
    <xf numFmtId="0" fontId="8" fillId="0" borderId="0" xfId="0" applyFont="1" applyAlignment="1">
      <alignment vertical="center" wrapText="1"/>
    </xf>
    <xf numFmtId="0" fontId="132" fillId="0" borderId="0" xfId="0" applyFont="1" applyAlignment="1">
      <alignment vertical="center" wrapText="1"/>
    </xf>
    <xf numFmtId="0" fontId="129" fillId="0" borderId="0" xfId="0" applyFont="1" applyAlignment="1">
      <alignment vertical="center" wrapText="1"/>
    </xf>
    <xf numFmtId="0" fontId="85" fillId="0" borderId="0" xfId="0" applyFont="1" applyAlignment="1">
      <alignment vertical="center" wrapText="1"/>
    </xf>
    <xf numFmtId="0" fontId="123" fillId="0" borderId="0" xfId="0" applyFont="1" applyAlignment="1">
      <alignment vertical="center" wrapText="1"/>
    </xf>
    <xf numFmtId="0" fontId="84" fillId="0" borderId="0" xfId="0" applyFont="1" applyAlignment="1">
      <alignment vertical="center" wrapText="1"/>
    </xf>
    <xf numFmtId="0" fontId="14" fillId="84" borderId="0" xfId="1010" applyFont="1" applyFill="1"/>
    <xf numFmtId="0" fontId="88" fillId="0" borderId="18" xfId="0" applyFont="1" applyBorder="1" applyAlignment="1">
      <alignment horizontal="left" vertical="center" wrapText="1" indent="1"/>
    </xf>
    <xf numFmtId="0" fontId="15" fillId="0" borderId="0" xfId="0" applyFont="1" applyAlignment="1">
      <alignment horizontal="center" vertical="center"/>
    </xf>
    <xf numFmtId="0" fontId="14" fillId="0" borderId="0" xfId="932" applyFont="1" applyAlignment="1">
      <alignment horizontal="center" vertical="center"/>
    </xf>
    <xf numFmtId="16" fontId="5" fillId="0" borderId="19" xfId="0" applyNumberFormat="1" applyFont="1" applyBorder="1" applyAlignment="1">
      <alignment vertical="center" wrapText="1"/>
    </xf>
    <xf numFmtId="1" fontId="6" fillId="37" borderId="34" xfId="0" applyNumberFormat="1" applyFont="1" applyFill="1" applyBorder="1" applyAlignment="1" applyProtection="1">
      <alignment horizontal="center" vertical="center"/>
      <protection locked="0"/>
    </xf>
    <xf numFmtId="0" fontId="5" fillId="0" borderId="19" xfId="0" applyFont="1" applyBorder="1" applyAlignment="1">
      <alignment vertical="center" wrapText="1"/>
    </xf>
    <xf numFmtId="1" fontId="6" fillId="32" borderId="19" xfId="0" applyNumberFormat="1" applyFont="1" applyFill="1" applyBorder="1" applyAlignment="1">
      <alignment horizontal="center" vertical="center"/>
    </xf>
    <xf numFmtId="10" fontId="6" fillId="27" borderId="19" xfId="690" applyNumberFormat="1" applyFont="1" applyFill="1" applyBorder="1" applyAlignment="1" applyProtection="1">
      <alignment horizontal="center" vertical="center" wrapText="1"/>
    </xf>
    <xf numFmtId="0" fontId="0" fillId="0" borderId="0" xfId="0" applyAlignment="1">
      <alignment horizontal="center" vertical="center" wrapText="1"/>
    </xf>
    <xf numFmtId="1" fontId="18" fillId="0" borderId="0" xfId="0" quotePrefix="1" applyNumberFormat="1" applyFont="1" applyAlignment="1">
      <alignment horizontal="left" vertical="center"/>
    </xf>
    <xf numFmtId="0" fontId="0" fillId="0" borderId="0" xfId="0" applyAlignment="1">
      <alignment horizontal="left" vertical="center"/>
    </xf>
    <xf numFmtId="0" fontId="18" fillId="0" borderId="0" xfId="0" applyFont="1" applyAlignment="1">
      <alignment horizontal="left" vertical="center"/>
    </xf>
    <xf numFmtId="0" fontId="84" fillId="0" borderId="0" xfId="0" applyFont="1" applyAlignment="1">
      <alignment vertical="center"/>
    </xf>
    <xf numFmtId="0" fontId="56" fillId="0" borderId="18" xfId="0" applyFont="1" applyBorder="1" applyAlignment="1">
      <alignment horizontal="left" vertical="center" wrapText="1"/>
    </xf>
    <xf numFmtId="0" fontId="81" fillId="0" borderId="0" xfId="0" applyFont="1"/>
    <xf numFmtId="0" fontId="86" fillId="0" borderId="0" xfId="0" applyFont="1"/>
    <xf numFmtId="0" fontId="86" fillId="0" borderId="19" xfId="0" applyFont="1" applyBorder="1" applyAlignment="1">
      <alignment horizontal="center" vertical="center"/>
    </xf>
    <xf numFmtId="0" fontId="84" fillId="0" borderId="69" xfId="0" applyFont="1" applyBorder="1" applyAlignment="1">
      <alignment horizontal="center" vertical="center" wrapText="1"/>
    </xf>
    <xf numFmtId="0" fontId="84" fillId="0" borderId="45" xfId="0" applyFont="1" applyBorder="1" applyAlignment="1">
      <alignment horizontal="center" vertical="center" wrapText="1"/>
    </xf>
    <xf numFmtId="0" fontId="84" fillId="0" borderId="18" xfId="0" applyFont="1" applyBorder="1" applyAlignment="1">
      <alignment horizontal="center" vertical="center"/>
    </xf>
    <xf numFmtId="0" fontId="84" fillId="0" borderId="18" xfId="0" applyFont="1" applyBorder="1" applyAlignment="1">
      <alignment horizontal="center" vertical="center" wrapText="1"/>
    </xf>
    <xf numFmtId="0" fontId="1" fillId="0" borderId="18" xfId="0" applyFont="1" applyBorder="1" applyAlignment="1">
      <alignment wrapText="1"/>
    </xf>
    <xf numFmtId="0" fontId="0" fillId="0" borderId="70" xfId="0" applyBorder="1"/>
    <xf numFmtId="0" fontId="84" fillId="0" borderId="26" xfId="0" applyFont="1" applyBorder="1" applyAlignment="1">
      <alignment horizontal="left" vertical="center"/>
    </xf>
    <xf numFmtId="0" fontId="136" fillId="0" borderId="0" xfId="0" applyFont="1"/>
    <xf numFmtId="0" fontId="105" fillId="0" borderId="0" xfId="0" applyFont="1"/>
    <xf numFmtId="0" fontId="3" fillId="0" borderId="0" xfId="0" applyFont="1" applyAlignment="1">
      <alignment vertical="top"/>
    </xf>
    <xf numFmtId="0" fontId="137" fillId="0" borderId="0" xfId="0" applyFont="1" applyAlignment="1">
      <alignment horizontal="left"/>
    </xf>
    <xf numFmtId="0" fontId="14" fillId="0" borderId="71" xfId="0" applyFont="1" applyBorder="1" applyAlignment="1">
      <alignment horizontal="center" vertical="center" wrapText="1"/>
    </xf>
    <xf numFmtId="0" fontId="14" fillId="0" borderId="72" xfId="0" applyFont="1" applyBorder="1" applyAlignment="1">
      <alignment horizontal="center" vertical="center" wrapText="1"/>
    </xf>
    <xf numFmtId="0" fontId="14" fillId="0" borderId="73" xfId="0" applyFont="1" applyBorder="1" applyAlignment="1">
      <alignment horizontal="center" vertical="center" wrapText="1"/>
    </xf>
    <xf numFmtId="49" fontId="14" fillId="85" borderId="74" xfId="932" applyNumberFormat="1" applyFont="1" applyFill="1" applyBorder="1" applyAlignment="1" applyProtection="1">
      <alignment vertical="center" wrapText="1"/>
      <protection locked="0"/>
    </xf>
    <xf numFmtId="49" fontId="14" fillId="85" borderId="26" xfId="932" applyNumberFormat="1" applyFont="1" applyFill="1" applyBorder="1" applyAlignment="1" applyProtection="1">
      <alignment vertical="center" wrapText="1"/>
      <protection locked="0"/>
    </xf>
    <xf numFmtId="1" fontId="14" fillId="85" borderId="26" xfId="932" applyNumberFormat="1" applyFont="1" applyFill="1" applyBorder="1" applyAlignment="1" applyProtection="1">
      <alignment horizontal="center" vertical="center" wrapText="1"/>
      <protection locked="0"/>
    </xf>
    <xf numFmtId="49" fontId="14" fillId="85" borderId="68" xfId="932" applyNumberFormat="1" applyFont="1" applyFill="1" applyBorder="1" applyAlignment="1" applyProtection="1">
      <alignment vertical="center" wrapText="1"/>
      <protection locked="0"/>
    </xf>
    <xf numFmtId="0" fontId="5" fillId="0" borderId="0" xfId="0" applyFont="1" applyAlignment="1">
      <alignment vertical="center"/>
    </xf>
    <xf numFmtId="49" fontId="14" fillId="85" borderId="18" xfId="932" applyNumberFormat="1" applyFont="1" applyFill="1" applyBorder="1" applyAlignment="1" applyProtection="1">
      <alignment vertical="center" wrapText="1"/>
      <protection locked="0"/>
    </xf>
    <xf numFmtId="1" fontId="14" fillId="85" borderId="18" xfId="932" applyNumberFormat="1" applyFont="1" applyFill="1" applyBorder="1" applyAlignment="1" applyProtection="1">
      <alignment horizontal="center" vertical="center" wrapText="1"/>
      <protection locked="0"/>
    </xf>
    <xf numFmtId="49" fontId="14" fillId="85" borderId="49" xfId="932" applyNumberFormat="1" applyFont="1" applyFill="1" applyBorder="1" applyAlignment="1" applyProtection="1">
      <alignment vertical="center" wrapText="1"/>
      <protection locked="0"/>
    </xf>
    <xf numFmtId="49" fontId="14" fillId="85" borderId="75" xfId="932" applyNumberFormat="1" applyFont="1" applyFill="1" applyBorder="1" applyAlignment="1" applyProtection="1">
      <alignment vertical="center" wrapText="1"/>
      <protection locked="0"/>
    </xf>
    <xf numFmtId="49" fontId="14" fillId="85" borderId="69" xfId="932" applyNumberFormat="1" applyFont="1" applyFill="1" applyBorder="1" applyAlignment="1" applyProtection="1">
      <alignment vertical="center" wrapText="1"/>
      <protection locked="0"/>
    </xf>
    <xf numFmtId="1" fontId="14" fillId="85" borderId="69" xfId="932" applyNumberFormat="1" applyFont="1" applyFill="1" applyBorder="1" applyAlignment="1" applyProtection="1">
      <alignment horizontal="center" vertical="center" wrapText="1"/>
      <protection locked="0"/>
    </xf>
    <xf numFmtId="49" fontId="14" fillId="85" borderId="76" xfId="932" applyNumberFormat="1" applyFont="1" applyFill="1" applyBorder="1" applyAlignment="1" applyProtection="1">
      <alignment vertical="center" wrapText="1"/>
      <protection locked="0"/>
    </xf>
    <xf numFmtId="0" fontId="8" fillId="0" borderId="0" xfId="0" applyFont="1" applyAlignment="1">
      <alignment vertical="center"/>
    </xf>
    <xf numFmtId="1" fontId="8" fillId="0" borderId="40" xfId="0" applyNumberFormat="1" applyFont="1" applyBorder="1" applyAlignment="1">
      <alignment horizontal="center" vertical="center"/>
    </xf>
    <xf numFmtId="0" fontId="14" fillId="0" borderId="0" xfId="0" applyFont="1" applyAlignment="1">
      <alignment horizontal="left" vertical="center"/>
    </xf>
    <xf numFmtId="1" fontId="18" fillId="74" borderId="18" xfId="0" applyNumberFormat="1" applyFont="1" applyFill="1" applyBorder="1" applyAlignment="1">
      <alignment horizontal="center" vertical="center"/>
    </xf>
    <xf numFmtId="10" fontId="18" fillId="74" borderId="18" xfId="0" applyNumberFormat="1" applyFont="1" applyFill="1" applyBorder="1" applyAlignment="1">
      <alignment horizontal="center" vertical="center"/>
    </xf>
    <xf numFmtId="0" fontId="55" fillId="0" borderId="21" xfId="0" applyFont="1" applyBorder="1" applyAlignment="1">
      <alignment horizontal="center"/>
    </xf>
    <xf numFmtId="0" fontId="6" fillId="0" borderId="0" xfId="932" applyFont="1" applyAlignment="1">
      <alignment horizontal="center" vertical="center" wrapText="1"/>
    </xf>
    <xf numFmtId="0" fontId="21" fillId="0" borderId="31" xfId="0" applyFont="1" applyBorder="1" applyAlignment="1">
      <alignment horizontal="center" vertical="center" wrapText="1"/>
    </xf>
    <xf numFmtId="0" fontId="5" fillId="0" borderId="32" xfId="932" applyFont="1" applyBorder="1" applyAlignment="1">
      <alignment horizontal="center" vertical="center"/>
    </xf>
    <xf numFmtId="0" fontId="11" fillId="0" borderId="31" xfId="0" applyFont="1" applyBorder="1" applyAlignment="1">
      <alignment horizontal="center" vertical="center"/>
    </xf>
    <xf numFmtId="0" fontId="5" fillId="0" borderId="43" xfId="932" applyFont="1" applyBorder="1" applyAlignment="1">
      <alignment horizontal="center" vertical="center"/>
    </xf>
    <xf numFmtId="0" fontId="5" fillId="0" borderId="31" xfId="932" applyFont="1" applyBorder="1" applyAlignment="1">
      <alignment horizontal="center" vertical="center"/>
    </xf>
    <xf numFmtId="0" fontId="15" fillId="0" borderId="0" xfId="0" applyFont="1" applyAlignment="1">
      <alignment horizontal="left" vertical="center"/>
    </xf>
    <xf numFmtId="0" fontId="18" fillId="0" borderId="18" xfId="0" applyFont="1" applyBorder="1" applyAlignment="1">
      <alignment horizontal="center" wrapText="1"/>
    </xf>
    <xf numFmtId="2" fontId="52" fillId="0" borderId="18" xfId="0" applyNumberFormat="1" applyFont="1" applyBorder="1" applyAlignment="1">
      <alignment horizontal="center" vertical="center"/>
    </xf>
    <xf numFmtId="10" fontId="120" fillId="0" borderId="0" xfId="690" applyNumberFormat="1" applyFont="1" applyAlignment="1">
      <alignment horizontal="center" vertical="center" wrapText="1"/>
    </xf>
    <xf numFmtId="1" fontId="14" fillId="85" borderId="18" xfId="932" applyNumberFormat="1" applyFont="1" applyFill="1" applyBorder="1" applyAlignment="1" applyProtection="1">
      <alignment horizontal="center" vertical="center"/>
      <protection locked="0"/>
    </xf>
    <xf numFmtId="1" fontId="14" fillId="85" borderId="31" xfId="932" applyNumberFormat="1" applyFont="1" applyFill="1" applyBorder="1" applyAlignment="1" applyProtection="1">
      <alignment horizontal="center" vertical="center"/>
      <protection locked="0"/>
    </xf>
    <xf numFmtId="1" fontId="14" fillId="85" borderId="69" xfId="932" applyNumberFormat="1" applyFont="1" applyFill="1" applyBorder="1" applyAlignment="1" applyProtection="1">
      <alignment horizontal="center" vertical="center"/>
      <protection locked="0"/>
    </xf>
    <xf numFmtId="1" fontId="14" fillId="85" borderId="45" xfId="932" applyNumberFormat="1" applyFont="1" applyFill="1" applyBorder="1" applyAlignment="1" applyProtection="1">
      <alignment horizontal="center" vertical="center"/>
      <protection locked="0"/>
    </xf>
    <xf numFmtId="0" fontId="94" fillId="0" borderId="0" xfId="0" applyFont="1" applyAlignment="1">
      <alignment vertical="center"/>
    </xf>
    <xf numFmtId="0" fontId="14" fillId="0" borderId="22" xfId="0" applyFont="1" applyBorder="1" applyAlignment="1">
      <alignment wrapText="1"/>
    </xf>
    <xf numFmtId="0" fontId="18" fillId="86" borderId="0" xfId="0" applyFont="1" applyFill="1" applyAlignment="1">
      <alignment vertical="center"/>
    </xf>
    <xf numFmtId="49" fontId="14" fillId="85" borderId="36" xfId="932" applyNumberFormat="1" applyFont="1" applyFill="1" applyBorder="1" applyAlignment="1" applyProtection="1">
      <alignment horizontal="left" vertical="center" wrapText="1"/>
      <protection locked="0"/>
    </xf>
    <xf numFmtId="49" fontId="14" fillId="85" borderId="18" xfId="932" applyNumberFormat="1" applyFont="1" applyFill="1" applyBorder="1" applyAlignment="1" applyProtection="1">
      <alignment horizontal="left" vertical="center" wrapText="1"/>
      <protection locked="0"/>
    </xf>
    <xf numFmtId="49" fontId="14" fillId="85" borderId="32" xfId="932" applyNumberFormat="1" applyFont="1" applyFill="1" applyBorder="1" applyAlignment="1" applyProtection="1">
      <alignment horizontal="left" vertical="center" wrapText="1"/>
      <protection locked="0"/>
    </xf>
    <xf numFmtId="49" fontId="14" fillId="85" borderId="42" xfId="932" applyNumberFormat="1" applyFont="1" applyFill="1" applyBorder="1" applyAlignment="1" applyProtection="1">
      <alignment horizontal="left" vertical="center" wrapText="1"/>
      <protection locked="0"/>
    </xf>
    <xf numFmtId="49" fontId="14" fillId="85" borderId="69" xfId="932" applyNumberFormat="1" applyFont="1" applyFill="1" applyBorder="1" applyAlignment="1" applyProtection="1">
      <alignment horizontal="left" vertical="center" wrapText="1"/>
      <protection locked="0"/>
    </xf>
    <xf numFmtId="49" fontId="14" fillId="85" borderId="26" xfId="932" applyNumberFormat="1" applyFont="1" applyFill="1" applyBorder="1" applyAlignment="1" applyProtection="1">
      <alignment horizontal="center" vertical="center" wrapText="1"/>
      <protection locked="0"/>
    </xf>
    <xf numFmtId="49" fontId="14" fillId="85" borderId="18" xfId="932" applyNumberFormat="1" applyFont="1" applyFill="1" applyBorder="1" applyAlignment="1" applyProtection="1">
      <alignment horizontal="center" vertical="center" wrapText="1"/>
      <protection locked="0"/>
    </xf>
    <xf numFmtId="49" fontId="14" fillId="85" borderId="69" xfId="932" applyNumberFormat="1" applyFont="1" applyFill="1" applyBorder="1" applyAlignment="1" applyProtection="1">
      <alignment horizontal="center" vertical="center" wrapText="1"/>
      <protection locked="0"/>
    </xf>
    <xf numFmtId="0" fontId="1" fillId="0" borderId="0" xfId="0" applyFont="1" applyAlignment="1">
      <alignment horizontal="left" vertical="center"/>
    </xf>
    <xf numFmtId="49" fontId="14" fillId="85" borderId="43" xfId="932" applyNumberFormat="1" applyFont="1" applyFill="1" applyBorder="1" applyAlignment="1" applyProtection="1">
      <alignment horizontal="left" vertical="center" wrapText="1"/>
      <protection locked="0"/>
    </xf>
    <xf numFmtId="49" fontId="14" fillId="85" borderId="25" xfId="932" applyNumberFormat="1" applyFont="1" applyFill="1" applyBorder="1" applyAlignment="1" applyProtection="1">
      <alignment horizontal="left" vertical="center" wrapText="1"/>
      <protection locked="0"/>
    </xf>
    <xf numFmtId="1" fontId="14" fillId="85" borderId="25" xfId="932" applyNumberFormat="1" applyFont="1" applyFill="1" applyBorder="1" applyAlignment="1" applyProtection="1">
      <alignment horizontal="center" vertical="center"/>
      <protection locked="0"/>
    </xf>
    <xf numFmtId="1" fontId="14" fillId="85" borderId="44" xfId="932" applyNumberFormat="1" applyFont="1" applyFill="1" applyBorder="1" applyAlignment="1" applyProtection="1">
      <alignment horizontal="center" vertical="center"/>
      <protection locked="0"/>
    </xf>
    <xf numFmtId="0" fontId="1" fillId="79" borderId="18" xfId="0" applyFont="1" applyFill="1" applyBorder="1"/>
    <xf numFmtId="0" fontId="5" fillId="0" borderId="0" xfId="0" applyFont="1" applyAlignment="1">
      <alignment horizontal="left"/>
    </xf>
    <xf numFmtId="0" fontId="14" fillId="0" borderId="90" xfId="0" applyFont="1" applyBorder="1" applyAlignment="1">
      <alignment vertical="center"/>
    </xf>
    <xf numFmtId="0" fontId="18" fillId="0" borderId="90" xfId="0" applyFont="1" applyBorder="1" applyAlignment="1">
      <alignment vertical="center"/>
    </xf>
    <xf numFmtId="0" fontId="84" fillId="0" borderId="90" xfId="0" applyFont="1" applyBorder="1" applyAlignment="1">
      <alignment vertical="center"/>
    </xf>
    <xf numFmtId="0" fontId="84" fillId="0" borderId="18" xfId="0" applyFont="1" applyBorder="1" applyAlignment="1">
      <alignment vertical="center"/>
    </xf>
    <xf numFmtId="0" fontId="88" fillId="0" borderId="19" xfId="0" applyFont="1" applyBorder="1" applyAlignment="1">
      <alignment vertical="center" wrapText="1"/>
    </xf>
    <xf numFmtId="1" fontId="128" fillId="36" borderId="19" xfId="0" applyNumberFormat="1" applyFont="1" applyFill="1" applyBorder="1" applyAlignment="1" applyProtection="1">
      <alignment horizontal="center" vertical="center"/>
      <protection locked="0"/>
    </xf>
    <xf numFmtId="10" fontId="128" fillId="27" borderId="19" xfId="690" applyNumberFormat="1" applyFont="1" applyFill="1" applyBorder="1" applyAlignment="1" applyProtection="1">
      <alignment horizontal="center" vertical="center" wrapText="1"/>
    </xf>
    <xf numFmtId="0" fontId="88" fillId="0" borderId="0" xfId="0" applyFont="1"/>
    <xf numFmtId="0" fontId="5" fillId="0" borderId="0" xfId="0" applyFont="1" applyAlignment="1">
      <alignment horizontal="left" vertical="center" wrapText="1"/>
    </xf>
    <xf numFmtId="0" fontId="6" fillId="0" borderId="0" xfId="0" applyFont="1" applyAlignment="1">
      <alignment horizontal="left" vertical="center" wrapText="1"/>
    </xf>
    <xf numFmtId="0" fontId="14" fillId="0" borderId="18" xfId="932" applyFont="1" applyBorder="1" applyAlignment="1">
      <alignment horizontal="center" vertical="center" wrapText="1"/>
    </xf>
    <xf numFmtId="0" fontId="14" fillId="40" borderId="20" xfId="932" applyFont="1" applyFill="1" applyBorder="1" applyAlignment="1" applyProtection="1">
      <alignment horizontal="center" vertical="center"/>
      <protection locked="0"/>
    </xf>
    <xf numFmtId="0" fontId="14" fillId="40" borderId="21" xfId="932" applyFont="1" applyFill="1" applyBorder="1" applyAlignment="1" applyProtection="1">
      <alignment horizontal="center" vertical="center"/>
      <protection locked="0"/>
    </xf>
    <xf numFmtId="0" fontId="14" fillId="40" borderId="22" xfId="932" applyFont="1" applyFill="1" applyBorder="1" applyAlignment="1" applyProtection="1">
      <alignment horizontal="center" vertical="center"/>
      <protection locked="0"/>
    </xf>
    <xf numFmtId="0" fontId="18" fillId="0" borderId="18" xfId="0" applyFont="1" applyBorder="1" applyAlignment="1">
      <alignment horizontal="center" vertical="center"/>
    </xf>
    <xf numFmtId="0" fontId="5" fillId="0" borderId="0" xfId="0" applyFont="1" applyAlignment="1">
      <alignment horizontal="left" vertical="top" wrapText="1"/>
    </xf>
    <xf numFmtId="0" fontId="21" fillId="0" borderId="85" xfId="0" applyFont="1" applyBorder="1" applyAlignment="1">
      <alignment horizontal="center" vertical="center"/>
    </xf>
    <xf numFmtId="0" fontId="21" fillId="0" borderId="86" xfId="0" applyFont="1" applyBorder="1" applyAlignment="1">
      <alignment horizontal="center" vertical="center"/>
    </xf>
    <xf numFmtId="0" fontId="21" fillId="0" borderId="87" xfId="0" applyFont="1" applyBorder="1" applyAlignment="1">
      <alignment horizontal="center" vertical="center"/>
    </xf>
    <xf numFmtId="0" fontId="21" fillId="0" borderId="20" xfId="0" applyFont="1" applyBorder="1" applyAlignment="1">
      <alignment horizontal="center" vertical="center" wrapText="1"/>
    </xf>
    <xf numFmtId="0" fontId="21" fillId="0" borderId="21" xfId="0" applyFont="1" applyBorder="1" applyAlignment="1">
      <alignment horizontal="center" vertical="center" wrapText="1"/>
    </xf>
    <xf numFmtId="0" fontId="21" fillId="0" borderId="22" xfId="0" applyFont="1" applyBorder="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left" vertical="center"/>
    </xf>
    <xf numFmtId="0" fontId="21" fillId="0" borderId="77" xfId="0" applyFont="1" applyBorder="1" applyAlignment="1">
      <alignment horizontal="center" vertical="center" wrapText="1"/>
    </xf>
    <xf numFmtId="0" fontId="21" fillId="0" borderId="82" xfId="0" applyFont="1" applyBorder="1" applyAlignment="1">
      <alignment horizontal="center" vertical="center" wrapText="1"/>
    </xf>
    <xf numFmtId="0" fontId="21" fillId="0" borderId="36" xfId="0" applyFont="1" applyBorder="1" applyAlignment="1">
      <alignment horizontal="center" vertical="center" wrapText="1"/>
    </xf>
    <xf numFmtId="0" fontId="21" fillId="0" borderId="78" xfId="0" applyFont="1" applyBorder="1" applyAlignment="1">
      <alignment horizontal="center" vertical="center" wrapText="1"/>
    </xf>
    <xf numFmtId="0" fontId="21" fillId="0" borderId="79" xfId="0" applyFont="1" applyBorder="1" applyAlignment="1">
      <alignment horizontal="center" vertical="center" wrapText="1"/>
    </xf>
    <xf numFmtId="0" fontId="21" fillId="0" borderId="80" xfId="0" applyFont="1" applyBorder="1" applyAlignment="1">
      <alignment horizontal="center" vertical="center" wrapText="1"/>
    </xf>
    <xf numFmtId="0" fontId="5" fillId="0" borderId="0" xfId="0" applyFont="1" applyAlignment="1">
      <alignment horizontal="justify" vertical="justify" wrapText="1"/>
    </xf>
    <xf numFmtId="0" fontId="5" fillId="0" borderId="30" xfId="932" applyFont="1" applyBorder="1" applyAlignment="1">
      <alignment horizontal="left" vertical="center"/>
    </xf>
    <xf numFmtId="0" fontId="5" fillId="0" borderId="67" xfId="932" applyFont="1" applyBorder="1" applyAlignment="1">
      <alignment horizontal="left" vertical="center"/>
    </xf>
    <xf numFmtId="0" fontId="5" fillId="36" borderId="78" xfId="932" applyFont="1" applyFill="1" applyBorder="1" applyAlignment="1" applyProtection="1">
      <alignment horizontal="center" vertical="center"/>
      <protection locked="0"/>
    </xf>
    <xf numFmtId="0" fontId="5" fillId="36" borderId="79" xfId="932" applyFont="1" applyFill="1" applyBorder="1" applyAlignment="1" applyProtection="1">
      <alignment horizontal="center" vertical="center"/>
      <protection locked="0"/>
    </xf>
    <xf numFmtId="0" fontId="5" fillId="36" borderId="89" xfId="932" applyFont="1" applyFill="1" applyBorder="1" applyAlignment="1" applyProtection="1">
      <alignment horizontal="center" vertical="center"/>
      <protection locked="0"/>
    </xf>
    <xf numFmtId="0" fontId="87" fillId="0" borderId="0" xfId="0" applyFont="1" applyAlignment="1">
      <alignment horizontal="left" vertical="center"/>
    </xf>
    <xf numFmtId="0" fontId="14" fillId="33" borderId="18" xfId="932" applyFont="1" applyFill="1" applyBorder="1" applyAlignment="1">
      <alignment vertical="center"/>
    </xf>
    <xf numFmtId="0" fontId="18" fillId="33" borderId="18" xfId="0" applyFont="1" applyFill="1" applyBorder="1" applyAlignment="1">
      <alignment vertical="center"/>
    </xf>
    <xf numFmtId="0" fontId="14" fillId="40" borderId="18" xfId="932" applyFont="1" applyFill="1" applyBorder="1" applyAlignment="1" applyProtection="1">
      <alignment horizontal="left" vertical="center"/>
      <protection locked="0"/>
    </xf>
    <xf numFmtId="14" fontId="14" fillId="40" borderId="20" xfId="932" applyNumberFormat="1" applyFont="1" applyFill="1" applyBorder="1" applyAlignment="1" applyProtection="1">
      <alignment horizontal="center" vertical="center"/>
      <protection locked="0"/>
    </xf>
    <xf numFmtId="14" fontId="14" fillId="40" borderId="21" xfId="932" applyNumberFormat="1" applyFont="1" applyFill="1" applyBorder="1" applyAlignment="1" applyProtection="1">
      <alignment horizontal="center" vertical="center"/>
      <protection locked="0"/>
    </xf>
    <xf numFmtId="14" fontId="14" fillId="40" borderId="22" xfId="932" applyNumberFormat="1" applyFont="1" applyFill="1" applyBorder="1" applyAlignment="1" applyProtection="1">
      <alignment horizontal="center" vertical="center"/>
      <protection locked="0"/>
    </xf>
    <xf numFmtId="14" fontId="14" fillId="33" borderId="20" xfId="932" applyNumberFormat="1" applyFont="1" applyFill="1" applyBorder="1" applyAlignment="1">
      <alignment horizontal="center" vertical="center"/>
    </xf>
    <xf numFmtId="14" fontId="14" fillId="33" borderId="21" xfId="932" applyNumberFormat="1" applyFont="1" applyFill="1" applyBorder="1" applyAlignment="1">
      <alignment horizontal="center" vertical="center"/>
    </xf>
    <xf numFmtId="14" fontId="14" fillId="33" borderId="22" xfId="932" applyNumberFormat="1" applyFont="1" applyFill="1" applyBorder="1" applyAlignment="1">
      <alignment horizontal="center" vertical="center"/>
    </xf>
    <xf numFmtId="0" fontId="14" fillId="0" borderId="20" xfId="932" applyFont="1" applyBorder="1" applyAlignment="1">
      <alignment horizontal="center" vertical="center"/>
    </xf>
    <xf numFmtId="0" fontId="14" fillId="0" borderId="21" xfId="932" applyFont="1" applyBorder="1" applyAlignment="1">
      <alignment horizontal="center" vertical="center"/>
    </xf>
    <xf numFmtId="0" fontId="14" fillId="0" borderId="22" xfId="932" applyFont="1" applyBorder="1" applyAlignment="1">
      <alignment horizontal="center" vertical="center"/>
    </xf>
    <xf numFmtId="0" fontId="5" fillId="0" borderId="0" xfId="932" applyFont="1" applyAlignment="1">
      <alignment horizontal="left" vertical="top" wrapText="1"/>
    </xf>
    <xf numFmtId="0" fontId="5" fillId="0" borderId="0" xfId="932" applyFont="1" applyAlignment="1">
      <alignment horizontal="left" vertical="top"/>
    </xf>
    <xf numFmtId="0" fontId="5" fillId="0" borderId="32" xfId="932" applyFont="1" applyBorder="1" applyAlignment="1">
      <alignment horizontal="left" vertical="center"/>
    </xf>
    <xf numFmtId="0" fontId="5" fillId="0" borderId="18" xfId="932" applyFont="1" applyBorder="1" applyAlignment="1">
      <alignment horizontal="left" vertical="center"/>
    </xf>
    <xf numFmtId="0" fontId="5" fillId="36" borderId="20" xfId="932" applyFont="1" applyFill="1" applyBorder="1" applyAlignment="1" applyProtection="1">
      <alignment horizontal="center" vertical="center"/>
      <protection locked="0"/>
    </xf>
    <xf numFmtId="0" fontId="5" fillId="36" borderId="21" xfId="932" applyFont="1" applyFill="1" applyBorder="1" applyAlignment="1" applyProtection="1">
      <alignment horizontal="center" vertical="center"/>
      <protection locked="0"/>
    </xf>
    <xf numFmtId="0" fontId="5" fillId="36" borderId="47" xfId="932" applyFont="1" applyFill="1" applyBorder="1" applyAlignment="1" applyProtection="1">
      <alignment horizontal="center" vertical="center"/>
      <protection locked="0"/>
    </xf>
    <xf numFmtId="0" fontId="5" fillId="0" borderId="43" xfId="932" applyFont="1" applyBorder="1" applyAlignment="1">
      <alignment horizontal="center" vertical="center"/>
    </xf>
    <xf numFmtId="0" fontId="5" fillId="0" borderId="84" xfId="932" applyFont="1" applyBorder="1" applyAlignment="1">
      <alignment horizontal="center" vertical="center"/>
    </xf>
    <xf numFmtId="0" fontId="21" fillId="0" borderId="88" xfId="0" applyFont="1" applyBorder="1" applyAlignment="1">
      <alignment horizontal="center" vertical="center"/>
    </xf>
    <xf numFmtId="0" fontId="21" fillId="0" borderId="81" xfId="0" applyFont="1" applyBorder="1" applyAlignment="1">
      <alignment horizontal="center" vertical="center" wrapText="1"/>
    </xf>
    <xf numFmtId="0" fontId="21" fillId="0" borderId="35" xfId="0" applyFont="1" applyBorder="1" applyAlignment="1">
      <alignment horizontal="center" vertical="center" wrapText="1"/>
    </xf>
    <xf numFmtId="0" fontId="21" fillId="0" borderId="48" xfId="0" applyFont="1" applyBorder="1" applyAlignment="1">
      <alignment horizontal="center" vertical="center" wrapText="1"/>
    </xf>
    <xf numFmtId="0" fontId="21" fillId="0" borderId="23" xfId="0" applyFont="1" applyBorder="1" applyAlignment="1">
      <alignment horizontal="center" vertical="center" wrapText="1"/>
    </xf>
    <xf numFmtId="0" fontId="21" fillId="0" borderId="70" xfId="0" applyFont="1" applyBorder="1" applyAlignment="1">
      <alignment horizontal="center" vertical="center" wrapText="1"/>
    </xf>
    <xf numFmtId="0" fontId="21" fillId="0" borderId="83" xfId="0" applyFont="1" applyBorder="1" applyAlignment="1">
      <alignment horizontal="center" vertical="center" wrapText="1"/>
    </xf>
    <xf numFmtId="0" fontId="5" fillId="0" borderId="42" xfId="932" applyFont="1" applyBorder="1" applyAlignment="1">
      <alignment horizontal="left" vertical="center" wrapText="1"/>
    </xf>
    <xf numFmtId="0" fontId="5" fillId="0" borderId="69" xfId="932" applyFont="1" applyBorder="1" applyAlignment="1">
      <alignment horizontal="left" vertical="center"/>
    </xf>
    <xf numFmtId="0" fontId="5" fillId="36" borderId="85" xfId="932" applyFont="1" applyFill="1" applyBorder="1" applyAlignment="1" applyProtection="1">
      <alignment horizontal="center" vertical="center"/>
      <protection locked="0"/>
    </xf>
    <xf numFmtId="0" fontId="5" fillId="36" borderId="86" xfId="932" applyFont="1" applyFill="1" applyBorder="1" applyAlignment="1" applyProtection="1">
      <alignment horizontal="center" vertical="center"/>
      <protection locked="0"/>
    </xf>
    <xf numFmtId="0" fontId="5" fillId="36" borderId="88" xfId="932" applyFont="1" applyFill="1" applyBorder="1" applyAlignment="1" applyProtection="1">
      <alignment horizontal="center" vertical="center"/>
      <protection locked="0"/>
    </xf>
    <xf numFmtId="0" fontId="14" fillId="0" borderId="18" xfId="932" applyFont="1" applyBorder="1" applyAlignment="1">
      <alignment horizontal="center" vertical="center"/>
    </xf>
    <xf numFmtId="0" fontId="14" fillId="40" borderId="18" xfId="932" applyFont="1" applyFill="1" applyBorder="1" applyAlignment="1" applyProtection="1">
      <alignment horizontal="center" vertical="center"/>
      <protection locked="0"/>
    </xf>
    <xf numFmtId="0" fontId="55" fillId="0" borderId="20" xfId="0" applyFont="1" applyBorder="1" applyAlignment="1">
      <alignment horizontal="center"/>
    </xf>
    <xf numFmtId="0" fontId="55" fillId="0" borderId="22" xfId="0" applyFont="1" applyBorder="1" applyAlignment="1">
      <alignment horizontal="center"/>
    </xf>
    <xf numFmtId="0" fontId="55" fillId="0" borderId="21" xfId="0" applyFont="1" applyBorder="1" applyAlignment="1">
      <alignment horizontal="center"/>
    </xf>
    <xf numFmtId="0" fontId="88" fillId="0" borderId="0" xfId="0" applyFont="1" applyAlignment="1">
      <alignment horizontal="left" vertical="center" wrapText="1"/>
    </xf>
    <xf numFmtId="0" fontId="1" fillId="0" borderId="0" xfId="0" applyFont="1" applyAlignment="1">
      <alignment horizontal="left" wrapText="1"/>
    </xf>
    <xf numFmtId="0" fontId="86" fillId="0" borderId="0" xfId="0" applyFont="1" applyAlignment="1">
      <alignment horizontal="left"/>
    </xf>
    <xf numFmtId="0" fontId="83" fillId="76" borderId="19" xfId="0" applyFont="1" applyFill="1" applyBorder="1" applyAlignment="1" applyProtection="1">
      <alignment horizontal="center" vertical="center" wrapText="1"/>
      <protection locked="0"/>
    </xf>
    <xf numFmtId="0" fontId="84" fillId="0" borderId="0" xfId="0" applyFont="1" applyAlignment="1">
      <alignment horizontal="left" vertical="center" wrapText="1"/>
    </xf>
    <xf numFmtId="0" fontId="83" fillId="76" borderId="65" xfId="0" applyFont="1" applyFill="1" applyBorder="1" applyAlignment="1" applyProtection="1">
      <alignment horizontal="center" vertical="center" wrapText="1"/>
      <protection locked="0"/>
    </xf>
    <xf numFmtId="0" fontId="83" fillId="76" borderId="66" xfId="0" applyFont="1" applyFill="1" applyBorder="1" applyAlignment="1" applyProtection="1">
      <alignment horizontal="center" vertical="center" wrapText="1"/>
      <protection locked="0"/>
    </xf>
    <xf numFmtId="0" fontId="88" fillId="0" borderId="0" xfId="0" applyFont="1" applyAlignment="1">
      <alignment horizontal="left" wrapText="1"/>
    </xf>
    <xf numFmtId="0" fontId="0" fillId="0" borderId="0" xfId="0" applyAlignment="1">
      <alignment horizontal="left" wrapText="1"/>
    </xf>
    <xf numFmtId="0" fontId="84" fillId="0" borderId="30" xfId="0" applyFont="1" applyBorder="1" applyAlignment="1">
      <alignment horizontal="center" vertical="center" wrapText="1"/>
    </xf>
    <xf numFmtId="0" fontId="84" fillId="0" borderId="42" xfId="0" applyFont="1" applyBorder="1" applyAlignment="1">
      <alignment horizontal="center" vertical="center" wrapText="1"/>
    </xf>
    <xf numFmtId="0" fontId="84" fillId="0" borderId="67" xfId="0" applyFont="1" applyBorder="1" applyAlignment="1">
      <alignment horizontal="center" vertical="center" wrapText="1"/>
    </xf>
    <xf numFmtId="0" fontId="84" fillId="0" borderId="69" xfId="0" applyFont="1" applyBorder="1" applyAlignment="1">
      <alignment horizontal="center" vertical="center" wrapText="1"/>
    </xf>
    <xf numFmtId="0" fontId="84" fillId="0" borderId="29" xfId="0" applyFont="1" applyBorder="1" applyAlignment="1">
      <alignment horizontal="center" vertical="center" wrapText="1"/>
    </xf>
    <xf numFmtId="0" fontId="14" fillId="0" borderId="0" xfId="0" applyFont="1" applyAlignment="1">
      <alignment horizontal="left" vertical="center" wrapText="1"/>
    </xf>
    <xf numFmtId="9" fontId="103" fillId="0" borderId="19" xfId="0" applyNumberFormat="1" applyFont="1" applyBorder="1" applyAlignment="1">
      <alignment horizontal="center" vertical="center" wrapText="1" readingOrder="1"/>
    </xf>
    <xf numFmtId="9" fontId="100" fillId="0" borderId="34" xfId="0" applyNumberFormat="1" applyFont="1" applyBorder="1" applyAlignment="1">
      <alignment horizontal="center" vertical="center" wrapText="1"/>
    </xf>
    <xf numFmtId="9" fontId="100" fillId="0" borderId="40" xfId="0" applyNumberFormat="1" applyFont="1" applyBorder="1" applyAlignment="1">
      <alignment horizontal="center" vertical="center" wrapText="1"/>
    </xf>
    <xf numFmtId="0" fontId="99" fillId="0" borderId="19" xfId="0" applyFont="1" applyBorder="1" applyAlignment="1">
      <alignment vertical="center" wrapText="1"/>
    </xf>
    <xf numFmtId="9" fontId="103" fillId="0" borderId="34" xfId="0" applyNumberFormat="1" applyFont="1" applyBorder="1" applyAlignment="1">
      <alignment horizontal="center" vertical="center" wrapText="1" readingOrder="1"/>
    </xf>
    <xf numFmtId="9" fontId="103" fillId="0" borderId="41" xfId="0" applyNumberFormat="1" applyFont="1" applyBorder="1" applyAlignment="1">
      <alignment horizontal="center" vertical="center" wrapText="1" readingOrder="1"/>
    </xf>
    <xf numFmtId="9" fontId="103" fillId="0" borderId="40" xfId="0" applyNumberFormat="1" applyFont="1" applyBorder="1" applyAlignment="1">
      <alignment horizontal="center" vertical="center" wrapText="1" readingOrder="1"/>
    </xf>
    <xf numFmtId="49" fontId="11" fillId="0" borderId="33" xfId="0" applyNumberFormat="1" applyFont="1" applyBorder="1" applyAlignment="1">
      <alignment horizontal="center" vertical="center" wrapText="1" readingOrder="1"/>
    </xf>
    <xf numFmtId="49" fontId="99" fillId="0" borderId="48" xfId="0" applyNumberFormat="1" applyFont="1" applyBorder="1" applyAlignment="1">
      <alignment horizontal="center" vertical="center" wrapText="1" readingOrder="1"/>
    </xf>
    <xf numFmtId="49" fontId="99" fillId="0" borderId="27" xfId="0" applyNumberFormat="1" applyFont="1" applyBorder="1" applyAlignment="1">
      <alignment horizontal="center" vertical="center" wrapText="1" readingOrder="1"/>
    </xf>
    <xf numFmtId="49" fontId="99" fillId="0" borderId="28" xfId="0" applyNumberFormat="1" applyFont="1" applyBorder="1" applyAlignment="1">
      <alignment horizontal="center" vertical="center" wrapText="1" readingOrder="1"/>
    </xf>
    <xf numFmtId="49" fontId="99" fillId="0" borderId="49" xfId="0" applyNumberFormat="1" applyFont="1" applyBorder="1" applyAlignment="1">
      <alignment horizontal="center" vertical="center" wrapText="1" readingOrder="1"/>
    </xf>
    <xf numFmtId="49" fontId="99" fillId="0" borderId="50" xfId="0" applyNumberFormat="1" applyFont="1" applyBorder="1" applyAlignment="1">
      <alignment horizontal="center" vertical="center" wrapText="1" readingOrder="1"/>
    </xf>
    <xf numFmtId="49" fontId="102" fillId="0" borderId="34" xfId="0" applyNumberFormat="1" applyFont="1" applyBorder="1" applyAlignment="1">
      <alignment horizontal="center" vertical="center"/>
    </xf>
    <xf numFmtId="49" fontId="102" fillId="0" borderId="41" xfId="0" applyNumberFormat="1" applyFont="1" applyBorder="1" applyAlignment="1">
      <alignment horizontal="center" vertical="center"/>
    </xf>
    <xf numFmtId="49" fontId="102" fillId="0" borderId="40" xfId="0" applyNumberFormat="1" applyFont="1" applyBorder="1" applyAlignment="1">
      <alignment horizontal="center" vertical="center"/>
    </xf>
    <xf numFmtId="0" fontId="96" fillId="0" borderId="19" xfId="0" applyFont="1" applyBorder="1" applyAlignment="1">
      <alignment horizontal="center" vertical="center" wrapText="1"/>
    </xf>
    <xf numFmtId="0" fontId="97" fillId="0" borderId="19" xfId="0" applyFont="1" applyBorder="1" applyAlignment="1">
      <alignment horizontal="center" vertical="center" wrapText="1"/>
    </xf>
    <xf numFmtId="0" fontId="92" fillId="0" borderId="19" xfId="0" applyFont="1" applyBorder="1" applyAlignment="1">
      <alignment horizontal="center" vertical="center" wrapText="1"/>
    </xf>
    <xf numFmtId="0" fontId="23" fillId="0" borderId="34" xfId="0" applyFont="1" applyBorder="1" applyAlignment="1">
      <alignment horizontal="center" vertical="center" wrapText="1"/>
    </xf>
    <xf numFmtId="0" fontId="96" fillId="0" borderId="40" xfId="0" applyFont="1" applyBorder="1" applyAlignment="1">
      <alignment horizontal="center" vertical="center" wrapText="1"/>
    </xf>
    <xf numFmtId="0" fontId="11" fillId="0" borderId="19" xfId="0" applyFont="1" applyBorder="1" applyAlignment="1">
      <alignment horizontal="left" vertical="center" wrapText="1" readingOrder="1"/>
    </xf>
    <xf numFmtId="0" fontId="97" fillId="0" borderId="19" xfId="0" applyFont="1" applyBorder="1" applyAlignment="1">
      <alignment horizontal="left" vertical="center" wrapText="1" readingOrder="1"/>
    </xf>
    <xf numFmtId="0" fontId="99" fillId="0" borderId="19" xfId="0" applyFont="1" applyBorder="1" applyAlignment="1">
      <alignment horizontal="left" vertical="center" wrapText="1" readingOrder="1"/>
    </xf>
    <xf numFmtId="0" fontId="99" fillId="0" borderId="33" xfId="0" quotePrefix="1" applyFont="1" applyBorder="1" applyAlignment="1">
      <alignment horizontal="left" vertical="center" wrapText="1" readingOrder="1"/>
    </xf>
    <xf numFmtId="0" fontId="97" fillId="0" borderId="48" xfId="0" applyFont="1" applyBorder="1" applyAlignment="1">
      <alignment horizontal="left" vertical="center" wrapText="1" readingOrder="1"/>
    </xf>
    <xf numFmtId="0" fontId="99" fillId="0" borderId="27" xfId="0" applyFont="1" applyBorder="1" applyAlignment="1">
      <alignment horizontal="left" vertical="center" wrapText="1" readingOrder="1"/>
    </xf>
    <xf numFmtId="0" fontId="97" fillId="0" borderId="28" xfId="0" applyFont="1" applyBorder="1" applyAlignment="1">
      <alignment horizontal="left" vertical="center" wrapText="1" readingOrder="1"/>
    </xf>
    <xf numFmtId="0" fontId="99" fillId="0" borderId="49" xfId="0" applyFont="1" applyBorder="1" applyAlignment="1">
      <alignment horizontal="left" vertical="center" wrapText="1" readingOrder="1"/>
    </xf>
    <xf numFmtId="0" fontId="97" fillId="0" borderId="50" xfId="0" applyFont="1" applyBorder="1" applyAlignment="1">
      <alignment horizontal="left" vertical="center" wrapText="1" readingOrder="1"/>
    </xf>
    <xf numFmtId="0" fontId="99" fillId="0" borderId="34" xfId="0" applyFont="1" applyBorder="1" applyAlignment="1">
      <alignment horizontal="left" vertical="center" wrapText="1" readingOrder="1"/>
    </xf>
    <xf numFmtId="0" fontId="11" fillId="0" borderId="34" xfId="0" applyFont="1" applyBorder="1" applyAlignment="1">
      <alignment horizontal="left" vertical="center" wrapText="1" readingOrder="1"/>
    </xf>
    <xf numFmtId="0" fontId="99" fillId="0" borderId="41" xfId="0" applyFont="1" applyBorder="1" applyAlignment="1">
      <alignment horizontal="left" vertical="center" wrapText="1" readingOrder="1"/>
    </xf>
    <xf numFmtId="0" fontId="99" fillId="0" borderId="40" xfId="0" applyFont="1" applyBorder="1" applyAlignment="1">
      <alignment horizontal="left" vertical="center" wrapText="1" readingOrder="1"/>
    </xf>
    <xf numFmtId="0" fontId="96" fillId="0" borderId="34" xfId="0" applyFont="1" applyBorder="1" applyAlignment="1">
      <alignment horizontal="center" vertical="center" wrapText="1"/>
    </xf>
    <xf numFmtId="0" fontId="92" fillId="0" borderId="40" xfId="0" applyFont="1" applyBorder="1" applyAlignment="1">
      <alignment horizontal="center" vertical="center" wrapText="1"/>
    </xf>
    <xf numFmtId="0" fontId="96" fillId="0" borderId="33" xfId="0" applyFont="1" applyBorder="1" applyAlignment="1">
      <alignment horizontal="center" vertical="center" wrapText="1"/>
    </xf>
    <xf numFmtId="0" fontId="96" fillId="0" borderId="48" xfId="0" applyFont="1" applyBorder="1" applyAlignment="1">
      <alignment horizontal="center" vertical="center" wrapText="1"/>
    </xf>
    <xf numFmtId="0" fontId="96" fillId="0" borderId="49" xfId="0" applyFont="1" applyBorder="1" applyAlignment="1">
      <alignment horizontal="center" vertical="center" wrapText="1"/>
    </xf>
    <xf numFmtId="0" fontId="96" fillId="0" borderId="50" xfId="0" applyFont="1" applyBorder="1" applyAlignment="1">
      <alignment horizontal="center" vertical="center" wrapText="1"/>
    </xf>
    <xf numFmtId="0" fontId="92" fillId="0" borderId="48" xfId="0" applyFont="1" applyBorder="1" applyAlignment="1">
      <alignment horizontal="center" vertical="center" wrapText="1"/>
    </xf>
    <xf numFmtId="0" fontId="92" fillId="0" borderId="49" xfId="0" applyFont="1" applyBorder="1" applyAlignment="1">
      <alignment horizontal="center" vertical="center" wrapText="1"/>
    </xf>
    <xf numFmtId="0" fontId="92" fillId="0" borderId="50" xfId="0" applyFont="1" applyBorder="1" applyAlignment="1">
      <alignment horizontal="center" vertical="center" wrapText="1"/>
    </xf>
    <xf numFmtId="9" fontId="100" fillId="0" borderId="19" xfId="0" applyNumberFormat="1" applyFont="1" applyBorder="1" applyAlignment="1">
      <alignment horizontal="center" vertical="center" wrapText="1"/>
    </xf>
    <xf numFmtId="0" fontId="11" fillId="0" borderId="34" xfId="0" applyFont="1" applyBorder="1" applyAlignment="1">
      <alignment vertical="center" wrapText="1"/>
    </xf>
    <xf numFmtId="0" fontId="11" fillId="0" borderId="41" xfId="0" applyFont="1" applyBorder="1" applyAlignment="1">
      <alignment vertical="center" wrapText="1"/>
    </xf>
    <xf numFmtId="0" fontId="11" fillId="0" borderId="40" xfId="0" applyFont="1" applyBorder="1" applyAlignment="1">
      <alignment vertical="center" wrapText="1"/>
    </xf>
    <xf numFmtId="1" fontId="104" fillId="37" borderId="34" xfId="0" applyNumberFormat="1" applyFont="1" applyFill="1" applyBorder="1" applyAlignment="1" applyProtection="1">
      <alignment horizontal="center" vertical="center"/>
      <protection locked="0"/>
    </xf>
    <xf numFmtId="1" fontId="104" fillId="37" borderId="41" xfId="0" applyNumberFormat="1" applyFont="1" applyFill="1" applyBorder="1" applyAlignment="1" applyProtection="1">
      <alignment horizontal="center" vertical="center"/>
      <protection locked="0"/>
    </xf>
    <xf numFmtId="1" fontId="104" fillId="37" borderId="40" xfId="0" applyNumberFormat="1" applyFont="1" applyFill="1" applyBorder="1" applyAlignment="1" applyProtection="1">
      <alignment horizontal="center" vertical="center"/>
      <protection locked="0"/>
    </xf>
    <xf numFmtId="0" fontId="99" fillId="36" borderId="41" xfId="0" applyFont="1" applyFill="1" applyBorder="1" applyAlignment="1" applyProtection="1">
      <alignment horizontal="left" vertical="center" wrapText="1"/>
      <protection locked="0"/>
    </xf>
    <xf numFmtId="0" fontId="104" fillId="42" borderId="19" xfId="0" applyFont="1" applyFill="1" applyBorder="1" applyAlignment="1" applyProtection="1">
      <alignment horizontal="left" vertical="center" wrapText="1"/>
      <protection locked="0"/>
    </xf>
    <xf numFmtId="0" fontId="11" fillId="36" borderId="34" xfId="0" applyFont="1" applyFill="1" applyBorder="1" applyAlignment="1" applyProtection="1">
      <alignment horizontal="left" vertical="center" wrapText="1"/>
      <protection locked="0"/>
    </xf>
    <xf numFmtId="0" fontId="104" fillId="36" borderId="19" xfId="0" applyFont="1" applyFill="1" applyBorder="1" applyAlignment="1" applyProtection="1">
      <alignment horizontal="left" vertical="center" wrapText="1"/>
      <protection locked="0"/>
    </xf>
    <xf numFmtId="0" fontId="5" fillId="36" borderId="34" xfId="0" applyFont="1" applyFill="1" applyBorder="1" applyAlignment="1" applyProtection="1">
      <alignment horizontal="left" vertical="center" wrapText="1"/>
      <protection locked="0"/>
    </xf>
    <xf numFmtId="0" fontId="6" fillId="42" borderId="19" xfId="0" applyFont="1" applyFill="1" applyBorder="1" applyAlignment="1" applyProtection="1">
      <alignment horizontal="left" vertical="center" wrapText="1"/>
      <protection locked="0"/>
    </xf>
    <xf numFmtId="0" fontId="6" fillId="36" borderId="19" xfId="0" applyFont="1" applyFill="1" applyBorder="1" applyAlignment="1" applyProtection="1">
      <alignment horizontal="left" vertical="center" wrapText="1"/>
      <protection locked="0"/>
    </xf>
    <xf numFmtId="0" fontId="96" fillId="0" borderId="37" xfId="0" applyFont="1" applyBorder="1" applyAlignment="1">
      <alignment horizontal="center" vertical="center"/>
    </xf>
    <xf numFmtId="0" fontId="96" fillId="0" borderId="39" xfId="0" applyFont="1" applyBorder="1" applyAlignment="1">
      <alignment horizontal="center" vertical="center"/>
    </xf>
    <xf numFmtId="0" fontId="102" fillId="38" borderId="34" xfId="0" applyFont="1" applyFill="1" applyBorder="1" applyAlignment="1">
      <alignment horizontal="center" vertical="center" wrapText="1"/>
    </xf>
    <xf numFmtId="0" fontId="102" fillId="38" borderId="41" xfId="0" applyFont="1" applyFill="1" applyBorder="1" applyAlignment="1">
      <alignment horizontal="center" vertical="center" wrapText="1"/>
    </xf>
    <xf numFmtId="0" fontId="102" fillId="38" borderId="40" xfId="0" applyFont="1" applyFill="1" applyBorder="1" applyAlignment="1">
      <alignment horizontal="center" vertical="center" wrapText="1"/>
    </xf>
    <xf numFmtId="0" fontId="5" fillId="0" borderId="33" xfId="0" applyFont="1" applyBorder="1" applyAlignment="1">
      <alignment horizontal="left" vertical="center" wrapText="1" readingOrder="1"/>
    </xf>
    <xf numFmtId="0" fontId="105" fillId="0" borderId="48" xfId="0" applyFont="1" applyBorder="1" applyAlignment="1">
      <alignment horizontal="left" vertical="center" wrapText="1" readingOrder="1"/>
    </xf>
    <xf numFmtId="0" fontId="98" fillId="0" borderId="27" xfId="0" applyFont="1" applyBorder="1" applyAlignment="1">
      <alignment horizontal="left" vertical="center" wrapText="1" readingOrder="1"/>
    </xf>
    <xf numFmtId="0" fontId="105" fillId="0" borderId="28" xfId="0" applyFont="1" applyBorder="1" applyAlignment="1">
      <alignment horizontal="left" vertical="center" wrapText="1" readingOrder="1"/>
    </xf>
    <xf numFmtId="0" fontId="98" fillId="0" borderId="49" xfId="0" applyFont="1" applyBorder="1" applyAlignment="1">
      <alignment horizontal="left" vertical="center" wrapText="1" readingOrder="1"/>
    </xf>
    <xf numFmtId="0" fontId="105" fillId="0" borderId="50" xfId="0" applyFont="1" applyBorder="1" applyAlignment="1">
      <alignment horizontal="left" vertical="center" wrapText="1" readingOrder="1"/>
    </xf>
    <xf numFmtId="1" fontId="101" fillId="32" borderId="34" xfId="0" applyNumberFormat="1" applyFont="1" applyFill="1" applyBorder="1" applyAlignment="1">
      <alignment horizontal="center" vertical="center"/>
    </xf>
    <xf numFmtId="1" fontId="97" fillId="32" borderId="41" xfId="0" applyNumberFormat="1" applyFont="1" applyFill="1" applyBorder="1" applyAlignment="1">
      <alignment horizontal="center" vertical="center"/>
    </xf>
    <xf numFmtId="1" fontId="97" fillId="32" borderId="40" xfId="0" applyNumberFormat="1" applyFont="1" applyFill="1" applyBorder="1" applyAlignment="1">
      <alignment horizontal="center" vertical="center"/>
    </xf>
    <xf numFmtId="9" fontId="108" fillId="0" borderId="19" xfId="0" applyNumberFormat="1" applyFont="1" applyBorder="1" applyAlignment="1">
      <alignment horizontal="center" vertical="center" wrapText="1" readingOrder="1"/>
    </xf>
    <xf numFmtId="0" fontId="5" fillId="0" borderId="19" xfId="0" applyFont="1" applyBorder="1" applyAlignment="1">
      <alignment horizontal="left" vertical="center" wrapText="1" readingOrder="1"/>
    </xf>
    <xf numFmtId="0" fontId="105" fillId="0" borderId="19" xfId="0" applyFont="1" applyBorder="1" applyAlignment="1">
      <alignment horizontal="left" vertical="center" wrapText="1" readingOrder="1"/>
    </xf>
    <xf numFmtId="0" fontId="99" fillId="36" borderId="34" xfId="0" applyFont="1" applyFill="1" applyBorder="1" applyAlignment="1" applyProtection="1">
      <alignment horizontal="left" vertical="center" wrapText="1"/>
      <protection locked="0"/>
    </xf>
    <xf numFmtId="0" fontId="11" fillId="36" borderId="34" xfId="0" quotePrefix="1" applyFont="1" applyFill="1" applyBorder="1" applyAlignment="1" applyProtection="1">
      <alignment horizontal="left" vertical="center" wrapText="1"/>
      <protection locked="0"/>
    </xf>
    <xf numFmtId="0" fontId="99" fillId="36" borderId="40" xfId="0" applyFont="1" applyFill="1" applyBorder="1" applyAlignment="1" applyProtection="1">
      <alignment horizontal="left" vertical="center" wrapText="1"/>
      <protection locked="0"/>
    </xf>
    <xf numFmtId="0" fontId="88" fillId="36" borderId="34" xfId="0" quotePrefix="1" applyFont="1" applyFill="1" applyBorder="1" applyAlignment="1" applyProtection="1">
      <alignment horizontal="left" vertical="center" wrapText="1"/>
      <protection locked="0"/>
    </xf>
    <xf numFmtId="0" fontId="128" fillId="36" borderId="19" xfId="0" applyFont="1" applyFill="1" applyBorder="1" applyAlignment="1" applyProtection="1">
      <alignment horizontal="left" vertical="center" wrapText="1"/>
      <protection locked="0"/>
    </xf>
    <xf numFmtId="0" fontId="99" fillId="0" borderId="33" xfId="0" applyFont="1" applyBorder="1" applyAlignment="1">
      <alignment horizontal="left" vertical="center" wrapText="1" readingOrder="1"/>
    </xf>
    <xf numFmtId="0" fontId="99" fillId="0" borderId="48" xfId="0" applyFont="1" applyBorder="1" applyAlignment="1">
      <alignment horizontal="left" vertical="center" wrapText="1" readingOrder="1"/>
    </xf>
    <xf numFmtId="0" fontId="99" fillId="0" borderId="28" xfId="0" applyFont="1" applyBorder="1" applyAlignment="1">
      <alignment horizontal="left" vertical="center" wrapText="1" readingOrder="1"/>
    </xf>
    <xf numFmtId="0" fontId="99" fillId="0" borderId="50" xfId="0" applyFont="1" applyBorder="1" applyAlignment="1">
      <alignment horizontal="left" vertical="center" wrapText="1" readingOrder="1"/>
    </xf>
    <xf numFmtId="0" fontId="99" fillId="0" borderId="34" xfId="0" applyFont="1" applyBorder="1" applyAlignment="1">
      <alignment horizontal="center" vertical="center" wrapText="1"/>
    </xf>
    <xf numFmtId="0" fontId="99" fillId="0" borderId="41" xfId="0" applyFont="1" applyBorder="1" applyAlignment="1">
      <alignment horizontal="center" vertical="center" wrapText="1"/>
    </xf>
    <xf numFmtId="0" fontId="99" fillId="0" borderId="40" xfId="0" applyFont="1" applyBorder="1" applyAlignment="1">
      <alignment horizontal="center" vertical="center" wrapText="1"/>
    </xf>
    <xf numFmtId="1" fontId="101" fillId="36" borderId="34" xfId="0" applyNumberFormat="1" applyFont="1" applyFill="1" applyBorder="1" applyAlignment="1" applyProtection="1">
      <alignment horizontal="center" vertical="center"/>
      <protection locked="0"/>
    </xf>
    <xf numFmtId="1" fontId="101" fillId="36" borderId="41" xfId="0" applyNumberFormat="1" applyFont="1" applyFill="1" applyBorder="1" applyAlignment="1" applyProtection="1">
      <alignment horizontal="center" vertical="center"/>
      <protection locked="0"/>
    </xf>
    <xf numFmtId="1" fontId="101" fillId="36" borderId="40" xfId="0" applyNumberFormat="1" applyFont="1" applyFill="1" applyBorder="1" applyAlignment="1" applyProtection="1">
      <alignment horizontal="center" vertical="center"/>
      <protection locked="0"/>
    </xf>
    <xf numFmtId="0" fontId="88" fillId="36" borderId="52" xfId="0" applyFont="1" applyFill="1" applyBorder="1" applyAlignment="1" applyProtection="1">
      <alignment horizontal="left" vertical="center" wrapText="1"/>
      <protection locked="0"/>
    </xf>
    <xf numFmtId="0" fontId="88" fillId="36" borderId="53" xfId="0" applyFont="1" applyFill="1" applyBorder="1" applyAlignment="1" applyProtection="1">
      <alignment horizontal="left" vertical="center" wrapText="1"/>
      <protection locked="0"/>
    </xf>
    <xf numFmtId="0" fontId="88" fillId="36" borderId="54" xfId="0" applyFont="1" applyFill="1" applyBorder="1" applyAlignment="1" applyProtection="1">
      <alignment horizontal="left" vertical="center" wrapText="1"/>
      <protection locked="0"/>
    </xf>
    <xf numFmtId="0" fontId="98" fillId="0" borderId="48" xfId="0" applyFont="1" applyBorder="1" applyAlignment="1">
      <alignment horizontal="left" vertical="center" wrapText="1" readingOrder="1"/>
    </xf>
    <xf numFmtId="0" fontId="98" fillId="0" borderId="28" xfId="0" applyFont="1" applyBorder="1" applyAlignment="1">
      <alignment horizontal="left" vertical="center" wrapText="1" readingOrder="1"/>
    </xf>
    <xf numFmtId="0" fontId="98" fillId="0" borderId="50" xfId="0" applyFont="1" applyBorder="1" applyAlignment="1">
      <alignment horizontal="left" vertical="center" wrapText="1" readingOrder="1"/>
    </xf>
    <xf numFmtId="49" fontId="102" fillId="0" borderId="34" xfId="0" applyNumberFormat="1" applyFont="1" applyBorder="1" applyAlignment="1">
      <alignment horizontal="center" vertical="center" wrapText="1" readingOrder="1"/>
    </xf>
    <xf numFmtId="49" fontId="102" fillId="0" borderId="41" xfId="0" applyNumberFormat="1" applyFont="1" applyBorder="1" applyAlignment="1">
      <alignment horizontal="center" vertical="center" wrapText="1" readingOrder="1"/>
    </xf>
    <xf numFmtId="49" fontId="102" fillId="0" borderId="40" xfId="0" applyNumberFormat="1" applyFont="1" applyBorder="1" applyAlignment="1">
      <alignment horizontal="center" vertical="center" wrapText="1" readingOrder="1"/>
    </xf>
    <xf numFmtId="9" fontId="108" fillId="0" borderId="34" xfId="0" applyNumberFormat="1" applyFont="1" applyBorder="1" applyAlignment="1">
      <alignment horizontal="center" vertical="center" wrapText="1" readingOrder="1"/>
    </xf>
    <xf numFmtId="9" fontId="108" fillId="0" borderId="41" xfId="0" applyNumberFormat="1" applyFont="1" applyBorder="1" applyAlignment="1">
      <alignment horizontal="center" vertical="center" wrapText="1" readingOrder="1"/>
    </xf>
    <xf numFmtId="9" fontId="108" fillId="0" borderId="40" xfId="0" applyNumberFormat="1" applyFont="1" applyBorder="1" applyAlignment="1">
      <alignment horizontal="center" vertical="center" wrapText="1" readingOrder="1"/>
    </xf>
    <xf numFmtId="0" fontId="11" fillId="0" borderId="33" xfId="0" applyFont="1" applyBorder="1" applyAlignment="1">
      <alignment horizontal="left" vertical="center" wrapText="1" readingOrder="1"/>
    </xf>
    <xf numFmtId="0" fontId="5" fillId="0" borderId="35" xfId="0" applyFont="1" applyBorder="1" applyAlignment="1">
      <alignment horizontal="left" vertical="center" wrapText="1" readingOrder="1"/>
    </xf>
    <xf numFmtId="0" fontId="5" fillId="0" borderId="0" xfId="0" applyFont="1" applyAlignment="1">
      <alignment horizontal="left" vertical="center" wrapText="1" readingOrder="1"/>
    </xf>
    <xf numFmtId="0" fontId="5" fillId="0" borderId="51" xfId="0" applyFont="1" applyBorder="1" applyAlignment="1">
      <alignment horizontal="left" vertical="center" wrapText="1" readingOrder="1"/>
    </xf>
    <xf numFmtId="49" fontId="107" fillId="0" borderId="34" xfId="0" applyNumberFormat="1" applyFont="1" applyBorder="1" applyAlignment="1">
      <alignment horizontal="center" vertical="center" wrapText="1" readingOrder="1"/>
    </xf>
    <xf numFmtId="49" fontId="107" fillId="0" borderId="41" xfId="0" applyNumberFormat="1" applyFont="1" applyBorder="1" applyAlignment="1">
      <alignment horizontal="center" vertical="center" wrapText="1" readingOrder="1"/>
    </xf>
    <xf numFmtId="49" fontId="107" fillId="0" borderId="40" xfId="0" applyNumberFormat="1" applyFont="1" applyBorder="1" applyAlignment="1">
      <alignment horizontal="center" vertical="center" wrapText="1" readingOrder="1"/>
    </xf>
    <xf numFmtId="0" fontId="101" fillId="41" borderId="34" xfId="690" applyNumberFormat="1" applyFont="1" applyFill="1" applyBorder="1" applyAlignment="1" applyProtection="1">
      <alignment horizontal="center" vertical="center" wrapText="1"/>
    </xf>
    <xf numFmtId="0" fontId="101" fillId="41" borderId="41" xfId="690" applyNumberFormat="1" applyFont="1" applyFill="1" applyBorder="1" applyAlignment="1" applyProtection="1">
      <alignment horizontal="center" vertical="center" wrapText="1"/>
    </xf>
    <xf numFmtId="0" fontId="101" fillId="41" borderId="40" xfId="690" applyNumberFormat="1" applyFont="1" applyFill="1" applyBorder="1" applyAlignment="1" applyProtection="1">
      <alignment horizontal="center" vertical="center" wrapText="1"/>
    </xf>
    <xf numFmtId="0" fontId="98" fillId="0" borderId="0" xfId="0" applyFont="1" applyAlignment="1">
      <alignment horizontal="left" vertical="center" wrapText="1" readingOrder="1"/>
    </xf>
    <xf numFmtId="0" fontId="98" fillId="0" borderId="51" xfId="0" applyFont="1" applyBorder="1" applyAlignment="1">
      <alignment horizontal="left" vertical="center" wrapText="1" readingOrder="1"/>
    </xf>
    <xf numFmtId="49" fontId="99" fillId="0" borderId="33" xfId="0" applyNumberFormat="1" applyFont="1" applyBorder="1" applyAlignment="1">
      <alignment horizontal="center" vertical="center" wrapText="1" readingOrder="1"/>
    </xf>
    <xf numFmtId="0" fontId="44" fillId="0" borderId="0" xfId="0" applyFont="1" applyAlignment="1">
      <alignment horizontal="justify" vertical="center" wrapText="1"/>
    </xf>
    <xf numFmtId="0" fontId="11" fillId="0" borderId="0" xfId="0" applyFont="1" applyAlignment="1">
      <alignment horizontal="left" vertical="center" wrapText="1"/>
    </xf>
    <xf numFmtId="0" fontId="11" fillId="0" borderId="0" xfId="0" applyFont="1" applyAlignment="1">
      <alignment horizontal="justify" vertical="justify" wrapText="1"/>
    </xf>
    <xf numFmtId="0" fontId="99" fillId="0" borderId="0" xfId="0" applyFont="1" applyAlignment="1">
      <alignment horizontal="justify" vertical="justify" wrapText="1"/>
    </xf>
    <xf numFmtId="49" fontId="88" fillId="0" borderId="33" xfId="0" applyNumberFormat="1" applyFont="1" applyBorder="1" applyAlignment="1">
      <alignment horizontal="center" vertical="center" wrapText="1" readingOrder="1"/>
    </xf>
    <xf numFmtId="49" fontId="88" fillId="0" borderId="48" xfId="0" applyNumberFormat="1" applyFont="1" applyBorder="1" applyAlignment="1">
      <alignment horizontal="center" vertical="center" wrapText="1" readingOrder="1"/>
    </xf>
    <xf numFmtId="49" fontId="88" fillId="0" borderId="27" xfId="0" applyNumberFormat="1" applyFont="1" applyBorder="1" applyAlignment="1">
      <alignment horizontal="center" vertical="center" wrapText="1" readingOrder="1"/>
    </xf>
    <xf numFmtId="49" fontId="88" fillId="0" borderId="28" xfId="0" applyNumberFormat="1" applyFont="1" applyBorder="1" applyAlignment="1">
      <alignment horizontal="center" vertical="center" wrapText="1" readingOrder="1"/>
    </xf>
    <xf numFmtId="49" fontId="88" fillId="0" borderId="49" xfId="0" applyNumberFormat="1" applyFont="1" applyBorder="1" applyAlignment="1">
      <alignment horizontal="center" vertical="center" wrapText="1" readingOrder="1"/>
    </xf>
    <xf numFmtId="49" fontId="88" fillId="0" borderId="50" xfId="0" applyNumberFormat="1" applyFont="1" applyBorder="1" applyAlignment="1">
      <alignment horizontal="center" vertical="center" wrapText="1" readingOrder="1"/>
    </xf>
    <xf numFmtId="49" fontId="141" fillId="0" borderId="34" xfId="0" applyNumberFormat="1" applyFont="1" applyBorder="1" applyAlignment="1">
      <alignment horizontal="center" vertical="center" wrapText="1" readingOrder="1"/>
    </xf>
    <xf numFmtId="49" fontId="141" fillId="0" borderId="41" xfId="0" applyNumberFormat="1" applyFont="1" applyBorder="1" applyAlignment="1">
      <alignment horizontal="center" vertical="center" wrapText="1" readingOrder="1"/>
    </xf>
    <xf numFmtId="49" fontId="141" fillId="0" borderId="40" xfId="0" applyNumberFormat="1" applyFont="1" applyBorder="1" applyAlignment="1">
      <alignment horizontal="center" vertical="center" wrapText="1" readingOrder="1"/>
    </xf>
    <xf numFmtId="0" fontId="88" fillId="0" borderId="19" xfId="0" applyFont="1" applyBorder="1" applyAlignment="1">
      <alignment horizontal="left" vertical="center" wrapText="1" readingOrder="1"/>
    </xf>
    <xf numFmtId="0" fontId="0" fillId="0" borderId="19" xfId="0" applyBorder="1" applyAlignment="1">
      <alignment horizontal="left" vertical="center" wrapText="1" readingOrder="1"/>
    </xf>
    <xf numFmtId="0" fontId="88" fillId="0" borderId="33" xfId="0" applyFont="1" applyBorder="1" applyAlignment="1">
      <alignment horizontal="left" vertical="center" wrapText="1" readingOrder="1"/>
    </xf>
    <xf numFmtId="0" fontId="88" fillId="0" borderId="48" xfId="0" applyFont="1" applyBorder="1" applyAlignment="1">
      <alignment horizontal="left" vertical="center" wrapText="1" readingOrder="1"/>
    </xf>
    <xf numFmtId="0" fontId="88" fillId="0" borderId="27" xfId="0" applyFont="1" applyBorder="1" applyAlignment="1">
      <alignment horizontal="left" vertical="center" wrapText="1" readingOrder="1"/>
    </xf>
    <xf numFmtId="0" fontId="88" fillId="0" borderId="28" xfId="0" applyFont="1" applyBorder="1" applyAlignment="1">
      <alignment horizontal="left" vertical="center" wrapText="1" readingOrder="1"/>
    </xf>
    <xf numFmtId="0" fontId="88" fillId="0" borderId="49" xfId="0" applyFont="1" applyBorder="1" applyAlignment="1">
      <alignment horizontal="left" vertical="center" wrapText="1" readingOrder="1"/>
    </xf>
    <xf numFmtId="0" fontId="88" fillId="0" borderId="50" xfId="0" applyFont="1" applyBorder="1" applyAlignment="1">
      <alignment horizontal="left" vertical="center" wrapText="1" readingOrder="1"/>
    </xf>
    <xf numFmtId="0" fontId="98" fillId="0" borderId="19" xfId="0" applyFont="1" applyBorder="1" applyAlignment="1">
      <alignment horizontal="left" vertical="center" wrapText="1" readingOrder="1"/>
    </xf>
    <xf numFmtId="9" fontId="142" fillId="0" borderId="19" xfId="0" applyNumberFormat="1" applyFont="1" applyBorder="1" applyAlignment="1">
      <alignment horizontal="center" vertical="center" wrapText="1" readingOrder="1"/>
    </xf>
    <xf numFmtId="49" fontId="5" fillId="0" borderId="33" xfId="0" applyNumberFormat="1" applyFont="1" applyBorder="1" applyAlignment="1">
      <alignment horizontal="center" vertical="center" wrapText="1" readingOrder="1"/>
    </xf>
    <xf numFmtId="49" fontId="98" fillId="0" borderId="48" xfId="0" applyNumberFormat="1" applyFont="1" applyBorder="1" applyAlignment="1">
      <alignment horizontal="center" vertical="center" wrapText="1" readingOrder="1"/>
    </xf>
    <xf numFmtId="49" fontId="98" fillId="0" borderId="27" xfId="0" applyNumberFormat="1" applyFont="1" applyBorder="1" applyAlignment="1">
      <alignment horizontal="center" vertical="center" wrapText="1" readingOrder="1"/>
    </xf>
    <xf numFmtId="49" fontId="98" fillId="0" borderId="28" xfId="0" applyNumberFormat="1" applyFont="1" applyBorder="1" applyAlignment="1">
      <alignment horizontal="center" vertical="center" wrapText="1" readingOrder="1"/>
    </xf>
    <xf numFmtId="49" fontId="98" fillId="0" borderId="49" xfId="0" applyNumberFormat="1" applyFont="1" applyBorder="1" applyAlignment="1">
      <alignment horizontal="center" vertical="center" wrapText="1" readingOrder="1"/>
    </xf>
    <xf numFmtId="49" fontId="98" fillId="0" borderId="50" xfId="0" applyNumberFormat="1" applyFont="1" applyBorder="1" applyAlignment="1">
      <alignment horizontal="center" vertical="center" wrapText="1" readingOrder="1"/>
    </xf>
    <xf numFmtId="0" fontId="11" fillId="0" borderId="0" xfId="0" applyFont="1" applyAlignment="1">
      <alignment horizontal="justify" vertical="center" wrapText="1"/>
    </xf>
    <xf numFmtId="0" fontId="99" fillId="0" borderId="0" xfId="0" applyFont="1" applyAlignment="1">
      <alignment horizontal="justify" vertical="center"/>
    </xf>
    <xf numFmtId="9" fontId="142" fillId="0" borderId="34" xfId="0" applyNumberFormat="1" applyFont="1" applyBorder="1" applyAlignment="1">
      <alignment horizontal="center" vertical="center" wrapText="1" readingOrder="1"/>
    </xf>
    <xf numFmtId="9" fontId="142" fillId="0" borderId="41" xfId="0" applyNumberFormat="1" applyFont="1" applyBorder="1" applyAlignment="1">
      <alignment horizontal="center" vertical="center" wrapText="1" readingOrder="1"/>
    </xf>
    <xf numFmtId="9" fontId="142" fillId="0" borderId="40" xfId="0" applyNumberFormat="1" applyFont="1" applyBorder="1" applyAlignment="1">
      <alignment horizontal="center" vertical="center" wrapText="1" readingOrder="1"/>
    </xf>
    <xf numFmtId="0" fontId="88" fillId="0" borderId="34" xfId="0" applyFont="1" applyBorder="1" applyAlignment="1">
      <alignment horizontal="left" vertical="center" wrapText="1" readingOrder="1"/>
    </xf>
    <xf numFmtId="0" fontId="88" fillId="0" borderId="41" xfId="0" applyFont="1" applyBorder="1" applyAlignment="1">
      <alignment horizontal="left" vertical="center" wrapText="1" readingOrder="1"/>
    </xf>
    <xf numFmtId="0" fontId="88" fillId="0" borderId="40" xfId="0" applyFont="1" applyBorder="1" applyAlignment="1">
      <alignment horizontal="left" vertical="center" wrapText="1" readingOrder="1"/>
    </xf>
    <xf numFmtId="0" fontId="98" fillId="0" borderId="34" xfId="0" applyFont="1" applyBorder="1" applyAlignment="1">
      <alignment horizontal="left" vertical="center" wrapText="1" readingOrder="1"/>
    </xf>
    <xf numFmtId="0" fontId="98" fillId="0" borderId="41" xfId="0" applyFont="1" applyBorder="1" applyAlignment="1">
      <alignment horizontal="left" vertical="center" wrapText="1" readingOrder="1"/>
    </xf>
    <xf numFmtId="0" fontId="98" fillId="0" borderId="40" xfId="0" applyFont="1" applyBorder="1" applyAlignment="1">
      <alignment horizontal="left" vertical="center" wrapText="1" readingOrder="1"/>
    </xf>
    <xf numFmtId="49" fontId="125" fillId="0" borderId="34" xfId="0" applyNumberFormat="1" applyFont="1" applyBorder="1" applyAlignment="1">
      <alignment horizontal="center" vertical="center" wrapText="1" readingOrder="1"/>
    </xf>
    <xf numFmtId="49" fontId="125" fillId="0" borderId="41" xfId="0" applyNumberFormat="1" applyFont="1" applyBorder="1" applyAlignment="1">
      <alignment horizontal="center" vertical="center" wrapText="1" readingOrder="1"/>
    </xf>
    <xf numFmtId="49" fontId="125" fillId="0" borderId="40" xfId="0" applyNumberFormat="1" applyFont="1" applyBorder="1" applyAlignment="1">
      <alignment horizontal="center" vertical="center" wrapText="1" readingOrder="1"/>
    </xf>
    <xf numFmtId="1" fontId="128" fillId="37" borderId="34" xfId="0" applyNumberFormat="1" applyFont="1" applyFill="1" applyBorder="1" applyAlignment="1" applyProtection="1">
      <alignment horizontal="center" vertical="center"/>
      <protection locked="0"/>
    </xf>
    <xf numFmtId="1" fontId="128" fillId="37" borderId="41" xfId="0" applyNumberFormat="1" applyFont="1" applyFill="1" applyBorder="1" applyAlignment="1" applyProtection="1">
      <alignment horizontal="center" vertical="center"/>
      <protection locked="0"/>
    </xf>
    <xf numFmtId="1" fontId="128" fillId="37" borderId="40" xfId="0" applyNumberFormat="1" applyFont="1" applyFill="1" applyBorder="1" applyAlignment="1" applyProtection="1">
      <alignment horizontal="center" vertical="center"/>
      <protection locked="0"/>
    </xf>
    <xf numFmtId="0" fontId="5" fillId="36" borderId="34" xfId="0" quotePrefix="1" applyFont="1" applyFill="1" applyBorder="1" applyAlignment="1" applyProtection="1">
      <alignment horizontal="left" vertical="center" wrapText="1"/>
      <protection locked="0"/>
    </xf>
    <xf numFmtId="0" fontId="11" fillId="0" borderId="19" xfId="0" quotePrefix="1" applyFont="1" applyBorder="1" applyAlignment="1">
      <alignment horizontal="left" vertical="center" wrapText="1" readingOrder="1"/>
    </xf>
    <xf numFmtId="0" fontId="124" fillId="0" borderId="33" xfId="0" quotePrefix="1" applyFont="1" applyBorder="1" applyAlignment="1">
      <alignment horizontal="left" vertical="center" wrapText="1" readingOrder="1"/>
    </xf>
    <xf numFmtId="0" fontId="126" fillId="0" borderId="48" xfId="0" applyFont="1" applyBorder="1" applyAlignment="1">
      <alignment horizontal="left" vertical="center" wrapText="1" readingOrder="1"/>
    </xf>
    <xf numFmtId="0" fontId="124" fillId="0" borderId="27" xfId="0" applyFont="1" applyBorder="1" applyAlignment="1">
      <alignment horizontal="left" vertical="center" wrapText="1" readingOrder="1"/>
    </xf>
    <xf numFmtId="0" fontId="126" fillId="0" borderId="28" xfId="0" applyFont="1" applyBorder="1" applyAlignment="1">
      <alignment horizontal="left" vertical="center" wrapText="1" readingOrder="1"/>
    </xf>
    <xf numFmtId="0" fontId="124" fillId="0" borderId="49" xfId="0" applyFont="1" applyBorder="1" applyAlignment="1">
      <alignment horizontal="left" vertical="center" wrapText="1" readingOrder="1"/>
    </xf>
    <xf numFmtId="0" fontId="126" fillId="0" borderId="50" xfId="0" applyFont="1" applyBorder="1" applyAlignment="1">
      <alignment horizontal="left" vertical="center" wrapText="1" readingOrder="1"/>
    </xf>
    <xf numFmtId="9" fontId="127" fillId="0" borderId="34" xfId="0" applyNumberFormat="1" applyFont="1" applyBorder="1" applyAlignment="1">
      <alignment horizontal="center" vertical="center" wrapText="1" readingOrder="1"/>
    </xf>
    <xf numFmtId="9" fontId="127" fillId="0" borderId="41" xfId="0" applyNumberFormat="1" applyFont="1" applyBorder="1" applyAlignment="1">
      <alignment horizontal="center" vertical="center" wrapText="1" readingOrder="1"/>
    </xf>
    <xf numFmtId="9" fontId="127" fillId="0" borderId="40" xfId="0" applyNumberFormat="1" applyFont="1" applyBorder="1" applyAlignment="1">
      <alignment horizontal="center" vertical="center" wrapText="1" readingOrder="1"/>
    </xf>
    <xf numFmtId="0" fontId="11" fillId="0" borderId="33" xfId="0" quotePrefix="1" applyFont="1" applyBorder="1" applyAlignment="1">
      <alignment horizontal="left" vertical="center" wrapText="1" readingOrder="1"/>
    </xf>
    <xf numFmtId="0" fontId="5" fillId="36" borderId="41" xfId="0" applyFont="1" applyFill="1" applyBorder="1" applyAlignment="1" applyProtection="1">
      <alignment horizontal="left" vertical="center" wrapText="1"/>
      <protection locked="0"/>
    </xf>
    <xf numFmtId="0" fontId="5" fillId="36" borderId="40" xfId="0" applyFont="1" applyFill="1" applyBorder="1" applyAlignment="1" applyProtection="1">
      <alignment horizontal="left" vertical="center" wrapText="1"/>
      <protection locked="0"/>
    </xf>
    <xf numFmtId="49" fontId="38" fillId="0" borderId="34" xfId="0" applyNumberFormat="1" applyFont="1" applyBorder="1" applyAlignment="1">
      <alignment horizontal="center" vertical="center" wrapText="1" readingOrder="1"/>
    </xf>
    <xf numFmtId="49" fontId="5" fillId="0" borderId="48" xfId="0" applyNumberFormat="1" applyFont="1" applyBorder="1" applyAlignment="1">
      <alignment horizontal="center" vertical="center" wrapText="1" readingOrder="1"/>
    </xf>
    <xf numFmtId="49" fontId="5" fillId="0" borderId="27" xfId="0" applyNumberFormat="1" applyFont="1" applyBorder="1" applyAlignment="1">
      <alignment horizontal="center" vertical="center" wrapText="1" readingOrder="1"/>
    </xf>
    <xf numFmtId="49" fontId="5" fillId="0" borderId="28" xfId="0" applyNumberFormat="1" applyFont="1" applyBorder="1" applyAlignment="1">
      <alignment horizontal="center" vertical="center" wrapText="1" readingOrder="1"/>
    </xf>
    <xf numFmtId="49" fontId="5" fillId="0" borderId="49" xfId="0" applyNumberFormat="1" applyFont="1" applyBorder="1" applyAlignment="1">
      <alignment horizontal="center" vertical="center" wrapText="1" readingOrder="1"/>
    </xf>
    <xf numFmtId="49" fontId="5" fillId="0" borderId="50" xfId="0" applyNumberFormat="1" applyFont="1" applyBorder="1" applyAlignment="1">
      <alignment horizontal="center" vertical="center" wrapText="1" readingOrder="1"/>
    </xf>
    <xf numFmtId="0" fontId="5" fillId="0" borderId="27" xfId="0" applyFont="1" applyBorder="1" applyAlignment="1">
      <alignment horizontal="left" vertical="center" wrapText="1" readingOrder="1"/>
    </xf>
    <xf numFmtId="0" fontId="5" fillId="0" borderId="49" xfId="0" applyFont="1" applyBorder="1" applyAlignment="1">
      <alignment horizontal="left" vertical="center" wrapText="1" readingOrder="1"/>
    </xf>
    <xf numFmtId="0" fontId="5" fillId="36" borderId="52" xfId="0" quotePrefix="1" applyFont="1" applyFill="1" applyBorder="1" applyAlignment="1" applyProtection="1">
      <alignment horizontal="left" vertical="center" wrapText="1"/>
      <protection locked="0"/>
    </xf>
    <xf numFmtId="0" fontId="5" fillId="36" borderId="53" xfId="0" applyFont="1" applyFill="1" applyBorder="1" applyAlignment="1" applyProtection="1">
      <alignment horizontal="left" vertical="center" wrapText="1"/>
      <protection locked="0"/>
    </xf>
    <xf numFmtId="0" fontId="5" fillId="36" borderId="54" xfId="0" applyFont="1" applyFill="1" applyBorder="1" applyAlignment="1" applyProtection="1">
      <alignment horizontal="left" vertical="center" wrapText="1"/>
      <protection locked="0"/>
    </xf>
    <xf numFmtId="0" fontId="5" fillId="0" borderId="34" xfId="0" applyFont="1" applyBorder="1" applyAlignment="1">
      <alignment horizontal="left" vertical="center" wrapText="1" readingOrder="1"/>
    </xf>
    <xf numFmtId="0" fontId="8" fillId="28" borderId="20" xfId="932" applyFont="1" applyFill="1" applyBorder="1" applyAlignment="1">
      <alignment vertical="center"/>
    </xf>
    <xf numFmtId="0" fontId="62" fillId="0" borderId="22" xfId="0" applyFont="1" applyBorder="1" applyAlignment="1">
      <alignment vertical="center"/>
    </xf>
    <xf numFmtId="0" fontId="8" fillId="28" borderId="21" xfId="932" applyFont="1" applyFill="1" applyBorder="1" applyAlignment="1">
      <alignment vertical="center"/>
    </xf>
    <xf numFmtId="0" fontId="23" fillId="28" borderId="21" xfId="0" applyFont="1" applyFill="1" applyBorder="1"/>
    <xf numFmtId="0" fontId="62" fillId="0" borderId="22" xfId="0" applyFont="1" applyBorder="1"/>
    <xf numFmtId="49" fontId="129" fillId="0" borderId="0" xfId="0" applyNumberFormat="1" applyFont="1" applyAlignment="1">
      <alignment horizontal="left" wrapText="1" readingOrder="1"/>
    </xf>
    <xf numFmtId="165" fontId="5" fillId="80" borderId="33" xfId="1055" applyNumberFormat="1" applyFont="1" applyFill="1" applyBorder="1" applyAlignment="1" applyProtection="1">
      <alignment horizontal="center" vertical="center"/>
    </xf>
    <xf numFmtId="165" fontId="5" fillId="80" borderId="48" xfId="1055" applyNumberFormat="1" applyFont="1" applyFill="1" applyBorder="1" applyAlignment="1" applyProtection="1">
      <alignment horizontal="center" vertical="center"/>
    </xf>
    <xf numFmtId="165" fontId="5" fillId="80" borderId="27" xfId="1055" applyNumberFormat="1" applyFont="1" applyFill="1" applyBorder="1" applyAlignment="1" applyProtection="1">
      <alignment horizontal="center" vertical="center"/>
    </xf>
    <xf numFmtId="165" fontId="5" fillId="80" borderId="28" xfId="1055" applyNumberFormat="1" applyFont="1" applyFill="1" applyBorder="1" applyAlignment="1" applyProtection="1">
      <alignment horizontal="center" vertical="center"/>
    </xf>
    <xf numFmtId="165" fontId="5" fillId="0" borderId="19" xfId="1055" applyNumberFormat="1" applyFont="1" applyFill="1" applyBorder="1" applyAlignment="1" applyProtection="1">
      <alignment horizontal="center" vertical="center"/>
    </xf>
    <xf numFmtId="165" fontId="5" fillId="82" borderId="37" xfId="1055" applyNumberFormat="1" applyFont="1" applyFill="1" applyBorder="1" applyAlignment="1" applyProtection="1">
      <alignment horizontal="left" vertical="center" wrapText="1"/>
    </xf>
    <xf numFmtId="165" fontId="5" fillId="82" borderId="38" xfId="1055" applyNumberFormat="1" applyFont="1" applyFill="1" applyBorder="1" applyAlignment="1" applyProtection="1">
      <alignment horizontal="left" vertical="center" wrapText="1"/>
    </xf>
    <xf numFmtId="165" fontId="5" fillId="82" borderId="39" xfId="1055" applyNumberFormat="1" applyFont="1" applyFill="1" applyBorder="1" applyAlignment="1" applyProtection="1">
      <alignment horizontal="left" vertical="center" wrapText="1"/>
    </xf>
    <xf numFmtId="165" fontId="5" fillId="83" borderId="33" xfId="1055" applyNumberFormat="1" applyFont="1" applyFill="1" applyBorder="1" applyAlignment="1" applyProtection="1">
      <alignment horizontal="center" vertical="center"/>
    </xf>
    <xf numFmtId="165" fontId="5" fillId="83" borderId="48" xfId="1055" applyNumberFormat="1" applyFont="1" applyFill="1" applyBorder="1" applyAlignment="1" applyProtection="1">
      <alignment horizontal="center" vertical="center"/>
    </xf>
    <xf numFmtId="165" fontId="5" fillId="83" borderId="49" xfId="1055" applyNumberFormat="1" applyFont="1" applyFill="1" applyBorder="1" applyAlignment="1" applyProtection="1">
      <alignment horizontal="center" vertical="center"/>
    </xf>
    <xf numFmtId="165" fontId="5" fillId="83" borderId="50" xfId="1055" applyNumberFormat="1" applyFont="1" applyFill="1" applyBorder="1" applyAlignment="1" applyProtection="1">
      <alignment horizontal="center" vertical="center"/>
    </xf>
    <xf numFmtId="165" fontId="5" fillId="0" borderId="34" xfId="1055" applyNumberFormat="1" applyFont="1" applyFill="1" applyBorder="1" applyAlignment="1" applyProtection="1">
      <alignment horizontal="center" wrapText="1"/>
    </xf>
    <xf numFmtId="165" fontId="5" fillId="0" borderId="41" xfId="1055" applyNumberFormat="1" applyFont="1" applyFill="1" applyBorder="1" applyAlignment="1" applyProtection="1">
      <alignment horizontal="center" wrapText="1"/>
    </xf>
    <xf numFmtId="0" fontId="5" fillId="0" borderId="35" xfId="0" quotePrefix="1" applyFont="1" applyBorder="1" applyAlignment="1">
      <alignment horizontal="left" vertical="center" wrapText="1" readingOrder="1"/>
    </xf>
    <xf numFmtId="0" fontId="5" fillId="0" borderId="48" xfId="0" applyFont="1" applyBorder="1" applyAlignment="1">
      <alignment horizontal="left" vertical="center" wrapText="1" readingOrder="1"/>
    </xf>
    <xf numFmtId="0" fontId="5" fillId="0" borderId="28" xfId="0" applyFont="1" applyBorder="1" applyAlignment="1">
      <alignment horizontal="left" vertical="center" wrapText="1" readingOrder="1"/>
    </xf>
    <xf numFmtId="0" fontId="5" fillId="0" borderId="50" xfId="0" applyFont="1" applyBorder="1" applyAlignment="1">
      <alignment horizontal="left" vertical="center" wrapText="1" readingOrder="1"/>
    </xf>
    <xf numFmtId="0" fontId="115" fillId="28" borderId="20" xfId="932" applyFont="1" applyFill="1" applyBorder="1" applyAlignment="1">
      <alignment horizontal="left" vertical="center"/>
    </xf>
    <xf numFmtId="0" fontId="115" fillId="28" borderId="21" xfId="932" applyFont="1" applyFill="1" applyBorder="1" applyAlignment="1">
      <alignment horizontal="left" vertical="center"/>
    </xf>
    <xf numFmtId="0" fontId="115" fillId="28" borderId="22" xfId="932" applyFont="1" applyFill="1" applyBorder="1" applyAlignment="1">
      <alignment horizontal="left" vertical="center"/>
    </xf>
    <xf numFmtId="0" fontId="121" fillId="0" borderId="18" xfId="0" applyFont="1" applyBorder="1" applyAlignment="1">
      <alignment horizontal="center" vertical="center" wrapText="1"/>
    </xf>
    <xf numFmtId="0" fontId="121" fillId="0" borderId="25" xfId="0" applyFont="1" applyBorder="1" applyAlignment="1">
      <alignment horizontal="center" vertical="center" wrapText="1"/>
    </xf>
    <xf numFmtId="0" fontId="122" fillId="0" borderId="18" xfId="0" applyFont="1" applyBorder="1" applyAlignment="1">
      <alignment horizontal="center" vertical="center" wrapText="1"/>
    </xf>
    <xf numFmtId="0" fontId="117" fillId="0" borderId="25" xfId="0" applyFont="1" applyBorder="1" applyAlignment="1">
      <alignment horizontal="center" vertical="center" wrapText="1"/>
    </xf>
    <xf numFmtId="0" fontId="115" fillId="28" borderId="20" xfId="932" applyFont="1" applyFill="1" applyBorder="1" applyAlignment="1">
      <alignment vertical="center"/>
    </xf>
    <xf numFmtId="0" fontId="117" fillId="0" borderId="21" xfId="0" applyFont="1" applyBorder="1" applyAlignment="1">
      <alignment vertical="center"/>
    </xf>
    <xf numFmtId="0" fontId="117" fillId="0" borderId="22" xfId="0" applyFont="1" applyBorder="1"/>
    <xf numFmtId="0" fontId="8" fillId="0" borderId="30" xfId="0" applyFont="1" applyBorder="1" applyAlignment="1" applyProtection="1">
      <alignment vertical="center" wrapText="1"/>
    </xf>
    <xf numFmtId="0" fontId="8" fillId="0" borderId="29" xfId="0" applyFont="1" applyBorder="1" applyAlignment="1" applyProtection="1">
      <alignment vertical="center" wrapText="1"/>
    </xf>
    <xf numFmtId="0" fontId="8" fillId="0" borderId="32" xfId="0" applyFont="1" applyBorder="1" applyAlignment="1" applyProtection="1">
      <alignment vertical="center" wrapText="1"/>
    </xf>
    <xf numFmtId="0" fontId="8" fillId="0" borderId="31" xfId="0" applyFont="1" applyBorder="1" applyAlignment="1" applyProtection="1">
      <alignment vertical="center" wrapText="1"/>
    </xf>
    <xf numFmtId="0" fontId="8" fillId="0" borderId="46" xfId="0" applyFont="1" applyBorder="1" applyAlignment="1" applyProtection="1">
      <alignment horizontal="left" vertical="center" wrapText="1"/>
    </xf>
    <xf numFmtId="0" fontId="8" fillId="0" borderId="47" xfId="0" applyFont="1" applyBorder="1" applyAlignment="1" applyProtection="1">
      <alignment horizontal="left" vertical="center" wrapText="1"/>
    </xf>
    <xf numFmtId="0" fontId="8" fillId="0" borderId="43" xfId="0" applyFont="1" applyBorder="1" applyAlignment="1" applyProtection="1">
      <alignment horizontal="center" vertical="center" wrapText="1"/>
    </xf>
    <xf numFmtId="0" fontId="8" fillId="0" borderId="44" xfId="0" applyFont="1" applyBorder="1" applyAlignment="1" applyProtection="1">
      <alignment horizontal="left" vertical="center" wrapText="1"/>
    </xf>
    <xf numFmtId="0" fontId="14" fillId="0" borderId="32" xfId="0" applyFont="1" applyBorder="1" applyAlignment="1" applyProtection="1">
      <alignment vertical="center" wrapText="1"/>
    </xf>
    <xf numFmtId="0" fontId="14" fillId="0" borderId="43" xfId="0" applyFont="1" applyBorder="1" applyAlignment="1" applyProtection="1">
      <alignment horizontal="left" vertical="center" wrapText="1"/>
    </xf>
    <xf numFmtId="0" fontId="8" fillId="0" borderId="44" xfId="0" applyFont="1" applyBorder="1" applyAlignment="1" applyProtection="1">
      <alignment vertical="center" wrapText="1"/>
    </xf>
    <xf numFmtId="0" fontId="14" fillId="0" borderId="32" xfId="0" applyFont="1" applyBorder="1" applyAlignment="1" applyProtection="1">
      <alignment horizontal="center" vertical="center" wrapText="1"/>
    </xf>
    <xf numFmtId="0" fontId="14" fillId="0" borderId="31" xfId="0" applyFont="1" applyBorder="1" applyAlignment="1" applyProtection="1">
      <alignment vertical="center" wrapText="1"/>
    </xf>
    <xf numFmtId="0" fontId="8" fillId="0" borderId="43" xfId="0" applyFont="1" applyBorder="1" applyAlignment="1" applyProtection="1">
      <alignment vertical="center" wrapText="1"/>
    </xf>
    <xf numFmtId="0" fontId="8" fillId="0" borderId="42" xfId="0" applyFont="1" applyBorder="1" applyAlignment="1" applyProtection="1">
      <alignment vertical="center" wrapText="1"/>
    </xf>
    <xf numFmtId="0" fontId="8" fillId="0" borderId="45" xfId="0" applyFont="1" applyBorder="1" applyAlignment="1" applyProtection="1">
      <alignment vertical="center" wrapText="1"/>
    </xf>
    <xf numFmtId="0" fontId="131" fillId="0" borderId="46" xfId="0" applyFont="1" applyBorder="1" applyAlignment="1" applyProtection="1">
      <alignment horizontal="left" vertical="center" wrapText="1"/>
    </xf>
    <xf numFmtId="0" fontId="131" fillId="0" borderId="47" xfId="0" applyFont="1" applyBorder="1" applyAlignment="1" applyProtection="1">
      <alignment horizontal="left" vertical="center" wrapText="1"/>
    </xf>
    <xf numFmtId="0" fontId="14" fillId="0" borderId="31" xfId="0" applyFont="1" applyBorder="1" applyAlignment="1" applyProtection="1">
      <alignment vertical="center"/>
    </xf>
    <xf numFmtId="0" fontId="133" fillId="0" borderId="47" xfId="0" applyFont="1" applyBorder="1" applyAlignment="1" applyProtection="1">
      <alignment horizontal="left" vertical="center" wrapText="1"/>
    </xf>
    <xf numFmtId="0" fontId="14" fillId="0" borderId="46" xfId="0" applyFont="1" applyBorder="1" applyAlignment="1" applyProtection="1">
      <alignment vertical="center" wrapText="1"/>
    </xf>
    <xf numFmtId="0" fontId="131" fillId="0" borderId="46" xfId="0" applyFont="1" applyBorder="1" applyAlignment="1" applyProtection="1">
      <alignment vertical="center" wrapText="1"/>
    </xf>
    <xf numFmtId="0" fontId="131" fillId="0" borderId="47" xfId="0" applyFont="1" applyBorder="1" applyAlignment="1" applyProtection="1">
      <alignment vertical="center" wrapText="1"/>
    </xf>
    <xf numFmtId="0" fontId="133" fillId="0" borderId="47" xfId="0" applyFont="1" applyBorder="1" applyAlignment="1" applyProtection="1">
      <alignment vertical="center" wrapText="1"/>
    </xf>
    <xf numFmtId="0" fontId="14" fillId="0" borderId="36" xfId="0" applyFont="1" applyBorder="1" applyAlignment="1" applyProtection="1">
      <alignment vertical="center" wrapText="1"/>
    </xf>
    <xf numFmtId="0" fontId="8" fillId="0" borderId="46" xfId="0" applyFont="1" applyBorder="1" applyAlignment="1" applyProtection="1">
      <alignment vertical="center" wrapText="1"/>
    </xf>
    <xf numFmtId="0" fontId="8" fillId="0" borderId="47" xfId="0" applyFont="1" applyBorder="1" applyAlignment="1" applyProtection="1">
      <alignment vertical="center" wrapText="1"/>
    </xf>
    <xf numFmtId="0" fontId="14" fillId="0" borderId="46" xfId="0" applyFont="1" applyBorder="1" applyAlignment="1" applyProtection="1">
      <alignment horizontal="left" vertical="center" wrapText="1"/>
    </xf>
    <xf numFmtId="0" fontId="14" fillId="0" borderId="31" xfId="0" applyFont="1" applyBorder="1" applyAlignment="1" applyProtection="1">
      <alignment horizontal="left" vertical="center" wrapText="1"/>
    </xf>
    <xf numFmtId="0" fontId="14" fillId="0" borderId="47" xfId="0" applyFont="1" applyBorder="1" applyAlignment="1" applyProtection="1">
      <alignment vertical="center" wrapText="1"/>
    </xf>
    <xf numFmtId="0" fontId="132" fillId="0" borderId="47" xfId="0" applyFont="1" applyBorder="1" applyAlignment="1" applyProtection="1">
      <alignment horizontal="left" vertical="center" wrapText="1"/>
    </xf>
    <xf numFmtId="0" fontId="14" fillId="0" borderId="43" xfId="0" applyFont="1" applyBorder="1" applyAlignment="1" applyProtection="1">
      <alignment vertical="center" wrapText="1"/>
    </xf>
    <xf numFmtId="0" fontId="14" fillId="0" borderId="44" xfId="0" applyFont="1" applyBorder="1" applyAlignment="1" applyProtection="1">
      <alignment vertical="center" wrapText="1"/>
    </xf>
    <xf numFmtId="0" fontId="14" fillId="0" borderId="42" xfId="0" applyFont="1" applyBorder="1" applyAlignment="1" applyProtection="1">
      <alignment vertical="center" wrapText="1"/>
    </xf>
    <xf numFmtId="0" fontId="14" fillId="0" borderId="45" xfId="0" applyFont="1" applyBorder="1" applyAlignment="1" applyProtection="1">
      <alignment vertical="center" wrapText="1"/>
    </xf>
    <xf numFmtId="0" fontId="56" fillId="0" borderId="18" xfId="0" applyFont="1" applyFill="1" applyBorder="1" applyAlignment="1">
      <alignment horizontal="left" vertical="center"/>
    </xf>
  </cellXfs>
  <cellStyles count="1059">
    <cellStyle name="20 % - Akzent1 2" xfId="1" xr:uid="{00000000-0005-0000-0000-000000000000}"/>
    <cellStyle name="20 % - Akzent1 2 2" xfId="2" xr:uid="{00000000-0005-0000-0000-000001000000}"/>
    <cellStyle name="20 % - Akzent1 2 3" xfId="3" xr:uid="{00000000-0005-0000-0000-000002000000}"/>
    <cellStyle name="20 % - Akzent1 2 3 2" xfId="4" xr:uid="{00000000-0005-0000-0000-000003000000}"/>
    <cellStyle name="20 % - Akzent1 2 3 2 2" xfId="5" xr:uid="{00000000-0005-0000-0000-000004000000}"/>
    <cellStyle name="20 % - Akzent1 2 3 3" xfId="6" xr:uid="{00000000-0005-0000-0000-000005000000}"/>
    <cellStyle name="20 % - Akzent1 2 4" xfId="7" xr:uid="{00000000-0005-0000-0000-000006000000}"/>
    <cellStyle name="20 % - Akzent1 3" xfId="8" xr:uid="{00000000-0005-0000-0000-000007000000}"/>
    <cellStyle name="20 % - Akzent1 3 2" xfId="9" xr:uid="{00000000-0005-0000-0000-000008000000}"/>
    <cellStyle name="20 % - Akzent1 3 2 2" xfId="10" xr:uid="{00000000-0005-0000-0000-000009000000}"/>
    <cellStyle name="20 % - Akzent1 3 2 3" xfId="11" xr:uid="{00000000-0005-0000-0000-00000A000000}"/>
    <cellStyle name="20 % - Akzent1 3 2 4" xfId="12" xr:uid="{00000000-0005-0000-0000-00000B000000}"/>
    <cellStyle name="20 % - Akzent1 3 3" xfId="13" xr:uid="{00000000-0005-0000-0000-00000C000000}"/>
    <cellStyle name="20 % - Akzent1 3 4" xfId="14" xr:uid="{00000000-0005-0000-0000-00000D000000}"/>
    <cellStyle name="20 % - Akzent1 3 5" xfId="15" xr:uid="{00000000-0005-0000-0000-00000E000000}"/>
    <cellStyle name="20 % - Akzent1 4" xfId="16" xr:uid="{00000000-0005-0000-0000-00000F000000}"/>
    <cellStyle name="20 % - Akzent1 4 2" xfId="17" xr:uid="{00000000-0005-0000-0000-000010000000}"/>
    <cellStyle name="20 % - Akzent1 4 2 2" xfId="18" xr:uid="{00000000-0005-0000-0000-000011000000}"/>
    <cellStyle name="20 % - Akzent1 4 2 3" xfId="19" xr:uid="{00000000-0005-0000-0000-000012000000}"/>
    <cellStyle name="20 % - Akzent1 4 2 4" xfId="20" xr:uid="{00000000-0005-0000-0000-000013000000}"/>
    <cellStyle name="20 % - Akzent1 4 3" xfId="21" xr:uid="{00000000-0005-0000-0000-000014000000}"/>
    <cellStyle name="20 % - Akzent1 4 4" xfId="22" xr:uid="{00000000-0005-0000-0000-000015000000}"/>
    <cellStyle name="20 % - Akzent1 4 5" xfId="23" xr:uid="{00000000-0005-0000-0000-000016000000}"/>
    <cellStyle name="20 % - Akzent1 5" xfId="24" xr:uid="{00000000-0005-0000-0000-000017000000}"/>
    <cellStyle name="20 % - Akzent1 5 2" xfId="25" xr:uid="{00000000-0005-0000-0000-000018000000}"/>
    <cellStyle name="20 % - Akzent1 5 3" xfId="26" xr:uid="{00000000-0005-0000-0000-000019000000}"/>
    <cellStyle name="20 % - Akzent1 5 4" xfId="27" xr:uid="{00000000-0005-0000-0000-00001A000000}"/>
    <cellStyle name="20 % - Akzent1 6" xfId="28" xr:uid="{00000000-0005-0000-0000-00001B000000}"/>
    <cellStyle name="20 % - Akzent1 7" xfId="29" xr:uid="{00000000-0005-0000-0000-00001C000000}"/>
    <cellStyle name="20 % - Akzent2 2" xfId="30" xr:uid="{00000000-0005-0000-0000-00001D000000}"/>
    <cellStyle name="20 % - Akzent2 2 2" xfId="31" xr:uid="{00000000-0005-0000-0000-00001E000000}"/>
    <cellStyle name="20 % - Akzent2 2 3" xfId="32" xr:uid="{00000000-0005-0000-0000-00001F000000}"/>
    <cellStyle name="20 % - Akzent2 2 3 2" xfId="33" xr:uid="{00000000-0005-0000-0000-000020000000}"/>
    <cellStyle name="20 % - Akzent2 2 3 2 2" xfId="34" xr:uid="{00000000-0005-0000-0000-000021000000}"/>
    <cellStyle name="20 % - Akzent2 2 3 3" xfId="35" xr:uid="{00000000-0005-0000-0000-000022000000}"/>
    <cellStyle name="20 % - Akzent2 2 4" xfId="36" xr:uid="{00000000-0005-0000-0000-000023000000}"/>
    <cellStyle name="20 % - Akzent2 3" xfId="37" xr:uid="{00000000-0005-0000-0000-000024000000}"/>
    <cellStyle name="20 % - Akzent2 3 2" xfId="38" xr:uid="{00000000-0005-0000-0000-000025000000}"/>
    <cellStyle name="20 % - Akzent2 3 2 2" xfId="39" xr:uid="{00000000-0005-0000-0000-000026000000}"/>
    <cellStyle name="20 % - Akzent2 3 2 3" xfId="40" xr:uid="{00000000-0005-0000-0000-000027000000}"/>
    <cellStyle name="20 % - Akzent2 3 2 4" xfId="41" xr:uid="{00000000-0005-0000-0000-000028000000}"/>
    <cellStyle name="20 % - Akzent2 3 3" xfId="42" xr:uid="{00000000-0005-0000-0000-000029000000}"/>
    <cellStyle name="20 % - Akzent2 3 4" xfId="43" xr:uid="{00000000-0005-0000-0000-00002A000000}"/>
    <cellStyle name="20 % - Akzent2 3 5" xfId="44" xr:uid="{00000000-0005-0000-0000-00002B000000}"/>
    <cellStyle name="20 % - Akzent2 4" xfId="45" xr:uid="{00000000-0005-0000-0000-00002C000000}"/>
    <cellStyle name="20 % - Akzent2 4 2" xfId="46" xr:uid="{00000000-0005-0000-0000-00002D000000}"/>
    <cellStyle name="20 % - Akzent2 4 2 2" xfId="47" xr:uid="{00000000-0005-0000-0000-00002E000000}"/>
    <cellStyle name="20 % - Akzent2 4 2 3" xfId="48" xr:uid="{00000000-0005-0000-0000-00002F000000}"/>
    <cellStyle name="20 % - Akzent2 4 2 4" xfId="49" xr:uid="{00000000-0005-0000-0000-000030000000}"/>
    <cellStyle name="20 % - Akzent2 4 3" xfId="50" xr:uid="{00000000-0005-0000-0000-000031000000}"/>
    <cellStyle name="20 % - Akzent2 4 4" xfId="51" xr:uid="{00000000-0005-0000-0000-000032000000}"/>
    <cellStyle name="20 % - Akzent2 4 5" xfId="52" xr:uid="{00000000-0005-0000-0000-000033000000}"/>
    <cellStyle name="20 % - Akzent2 5" xfId="53" xr:uid="{00000000-0005-0000-0000-000034000000}"/>
    <cellStyle name="20 % - Akzent2 5 2" xfId="54" xr:uid="{00000000-0005-0000-0000-000035000000}"/>
    <cellStyle name="20 % - Akzent2 5 3" xfId="55" xr:uid="{00000000-0005-0000-0000-000036000000}"/>
    <cellStyle name="20 % - Akzent2 5 4" xfId="56" xr:uid="{00000000-0005-0000-0000-000037000000}"/>
    <cellStyle name="20 % - Akzent2 6" xfId="57" xr:uid="{00000000-0005-0000-0000-000038000000}"/>
    <cellStyle name="20 % - Akzent2 7" xfId="58" xr:uid="{00000000-0005-0000-0000-000039000000}"/>
    <cellStyle name="20 % - Akzent3 2" xfId="59" xr:uid="{00000000-0005-0000-0000-00003A000000}"/>
    <cellStyle name="20 % - Akzent3 2 2" xfId="60" xr:uid="{00000000-0005-0000-0000-00003B000000}"/>
    <cellStyle name="20 % - Akzent3 2 3" xfId="61" xr:uid="{00000000-0005-0000-0000-00003C000000}"/>
    <cellStyle name="20 % - Akzent3 2 3 2" xfId="62" xr:uid="{00000000-0005-0000-0000-00003D000000}"/>
    <cellStyle name="20 % - Akzent3 2 3 2 2" xfId="63" xr:uid="{00000000-0005-0000-0000-00003E000000}"/>
    <cellStyle name="20 % - Akzent3 2 3 3" xfId="64" xr:uid="{00000000-0005-0000-0000-00003F000000}"/>
    <cellStyle name="20 % - Akzent3 2 4" xfId="65" xr:uid="{00000000-0005-0000-0000-000040000000}"/>
    <cellStyle name="20 % - Akzent3 3" xfId="66" xr:uid="{00000000-0005-0000-0000-000041000000}"/>
    <cellStyle name="20 % - Akzent3 3 2" xfId="67" xr:uid="{00000000-0005-0000-0000-000042000000}"/>
    <cellStyle name="20 % - Akzent3 3 2 2" xfId="68" xr:uid="{00000000-0005-0000-0000-000043000000}"/>
    <cellStyle name="20 % - Akzent3 3 2 3" xfId="69" xr:uid="{00000000-0005-0000-0000-000044000000}"/>
    <cellStyle name="20 % - Akzent3 3 2 4" xfId="70" xr:uid="{00000000-0005-0000-0000-000045000000}"/>
    <cellStyle name="20 % - Akzent3 3 3" xfId="71" xr:uid="{00000000-0005-0000-0000-000046000000}"/>
    <cellStyle name="20 % - Akzent3 3 4" xfId="72" xr:uid="{00000000-0005-0000-0000-000047000000}"/>
    <cellStyle name="20 % - Akzent3 3 5" xfId="73" xr:uid="{00000000-0005-0000-0000-000048000000}"/>
    <cellStyle name="20 % - Akzent3 4" xfId="74" xr:uid="{00000000-0005-0000-0000-000049000000}"/>
    <cellStyle name="20 % - Akzent3 4 2" xfId="75" xr:uid="{00000000-0005-0000-0000-00004A000000}"/>
    <cellStyle name="20 % - Akzent3 4 2 2" xfId="76" xr:uid="{00000000-0005-0000-0000-00004B000000}"/>
    <cellStyle name="20 % - Akzent3 4 2 3" xfId="77" xr:uid="{00000000-0005-0000-0000-00004C000000}"/>
    <cellStyle name="20 % - Akzent3 4 2 4" xfId="78" xr:uid="{00000000-0005-0000-0000-00004D000000}"/>
    <cellStyle name="20 % - Akzent3 4 3" xfId="79" xr:uid="{00000000-0005-0000-0000-00004E000000}"/>
    <cellStyle name="20 % - Akzent3 4 4" xfId="80" xr:uid="{00000000-0005-0000-0000-00004F000000}"/>
    <cellStyle name="20 % - Akzent3 4 5" xfId="81" xr:uid="{00000000-0005-0000-0000-000050000000}"/>
    <cellStyle name="20 % - Akzent3 5" xfId="82" xr:uid="{00000000-0005-0000-0000-000051000000}"/>
    <cellStyle name="20 % - Akzent3 5 2" xfId="83" xr:uid="{00000000-0005-0000-0000-000052000000}"/>
    <cellStyle name="20 % - Akzent3 5 3" xfId="84" xr:uid="{00000000-0005-0000-0000-000053000000}"/>
    <cellStyle name="20 % - Akzent3 5 4" xfId="85" xr:uid="{00000000-0005-0000-0000-000054000000}"/>
    <cellStyle name="20 % - Akzent3 6" xfId="86" xr:uid="{00000000-0005-0000-0000-000055000000}"/>
    <cellStyle name="20 % - Akzent3 7" xfId="87" xr:uid="{00000000-0005-0000-0000-000056000000}"/>
    <cellStyle name="20 % - Akzent4 2" xfId="88" xr:uid="{00000000-0005-0000-0000-000057000000}"/>
    <cellStyle name="20 % - Akzent4 2 2" xfId="89" xr:uid="{00000000-0005-0000-0000-000058000000}"/>
    <cellStyle name="20 % - Akzent4 2 3" xfId="90" xr:uid="{00000000-0005-0000-0000-000059000000}"/>
    <cellStyle name="20 % - Akzent4 2 3 2" xfId="91" xr:uid="{00000000-0005-0000-0000-00005A000000}"/>
    <cellStyle name="20 % - Akzent4 2 3 2 2" xfId="92" xr:uid="{00000000-0005-0000-0000-00005B000000}"/>
    <cellStyle name="20 % - Akzent4 2 3 3" xfId="93" xr:uid="{00000000-0005-0000-0000-00005C000000}"/>
    <cellStyle name="20 % - Akzent4 2 4" xfId="94" xr:uid="{00000000-0005-0000-0000-00005D000000}"/>
    <cellStyle name="20 % - Akzent4 3" xfId="95" xr:uid="{00000000-0005-0000-0000-00005E000000}"/>
    <cellStyle name="20 % - Akzent4 3 2" xfId="96" xr:uid="{00000000-0005-0000-0000-00005F000000}"/>
    <cellStyle name="20 % - Akzent4 3 2 2" xfId="97" xr:uid="{00000000-0005-0000-0000-000060000000}"/>
    <cellStyle name="20 % - Akzent4 3 2 3" xfId="98" xr:uid="{00000000-0005-0000-0000-000061000000}"/>
    <cellStyle name="20 % - Akzent4 3 2 4" xfId="99" xr:uid="{00000000-0005-0000-0000-000062000000}"/>
    <cellStyle name="20 % - Akzent4 3 3" xfId="100" xr:uid="{00000000-0005-0000-0000-000063000000}"/>
    <cellStyle name="20 % - Akzent4 3 4" xfId="101" xr:uid="{00000000-0005-0000-0000-000064000000}"/>
    <cellStyle name="20 % - Akzent4 3 5" xfId="102" xr:uid="{00000000-0005-0000-0000-000065000000}"/>
    <cellStyle name="20 % - Akzent4 4" xfId="103" xr:uid="{00000000-0005-0000-0000-000066000000}"/>
    <cellStyle name="20 % - Akzent4 4 2" xfId="104" xr:uid="{00000000-0005-0000-0000-000067000000}"/>
    <cellStyle name="20 % - Akzent4 4 2 2" xfId="105" xr:uid="{00000000-0005-0000-0000-000068000000}"/>
    <cellStyle name="20 % - Akzent4 4 2 3" xfId="106" xr:uid="{00000000-0005-0000-0000-000069000000}"/>
    <cellStyle name="20 % - Akzent4 4 2 4" xfId="107" xr:uid="{00000000-0005-0000-0000-00006A000000}"/>
    <cellStyle name="20 % - Akzent4 4 3" xfId="108" xr:uid="{00000000-0005-0000-0000-00006B000000}"/>
    <cellStyle name="20 % - Akzent4 4 4" xfId="109" xr:uid="{00000000-0005-0000-0000-00006C000000}"/>
    <cellStyle name="20 % - Akzent4 4 5" xfId="110" xr:uid="{00000000-0005-0000-0000-00006D000000}"/>
    <cellStyle name="20 % - Akzent4 5" xfId="111" xr:uid="{00000000-0005-0000-0000-00006E000000}"/>
    <cellStyle name="20 % - Akzent4 5 2" xfId="112" xr:uid="{00000000-0005-0000-0000-00006F000000}"/>
    <cellStyle name="20 % - Akzent4 5 3" xfId="113" xr:uid="{00000000-0005-0000-0000-000070000000}"/>
    <cellStyle name="20 % - Akzent4 5 4" xfId="114" xr:uid="{00000000-0005-0000-0000-000071000000}"/>
    <cellStyle name="20 % - Akzent4 6" xfId="115" xr:uid="{00000000-0005-0000-0000-000072000000}"/>
    <cellStyle name="20 % - Akzent4 7" xfId="116" xr:uid="{00000000-0005-0000-0000-000073000000}"/>
    <cellStyle name="20 % - Akzent5 2" xfId="117" xr:uid="{00000000-0005-0000-0000-000074000000}"/>
    <cellStyle name="20 % - Akzent5 2 2" xfId="118" xr:uid="{00000000-0005-0000-0000-000075000000}"/>
    <cellStyle name="20 % - Akzent5 2 2 2" xfId="119" xr:uid="{00000000-0005-0000-0000-000076000000}"/>
    <cellStyle name="20 % - Akzent5 2 3" xfId="120" xr:uid="{00000000-0005-0000-0000-000077000000}"/>
    <cellStyle name="20 % - Akzent5 3" xfId="121" xr:uid="{00000000-0005-0000-0000-000078000000}"/>
    <cellStyle name="20 % - Akzent5 3 2" xfId="122" xr:uid="{00000000-0005-0000-0000-000079000000}"/>
    <cellStyle name="20 % - Akzent5 3 2 2" xfId="123" xr:uid="{00000000-0005-0000-0000-00007A000000}"/>
    <cellStyle name="20 % - Akzent5 3 2 3" xfId="124" xr:uid="{00000000-0005-0000-0000-00007B000000}"/>
    <cellStyle name="20 % - Akzent5 3 2 4" xfId="125" xr:uid="{00000000-0005-0000-0000-00007C000000}"/>
    <cellStyle name="20 % - Akzent5 3 3" xfId="126" xr:uid="{00000000-0005-0000-0000-00007D000000}"/>
    <cellStyle name="20 % - Akzent5 3 4" xfId="127" xr:uid="{00000000-0005-0000-0000-00007E000000}"/>
    <cellStyle name="20 % - Akzent5 3 5" xfId="128" xr:uid="{00000000-0005-0000-0000-00007F000000}"/>
    <cellStyle name="20 % - Akzent5 4" xfId="129" xr:uid="{00000000-0005-0000-0000-000080000000}"/>
    <cellStyle name="20 % - Akzent5 4 2" xfId="130" xr:uid="{00000000-0005-0000-0000-000081000000}"/>
    <cellStyle name="20 % - Akzent5 4 2 2" xfId="131" xr:uid="{00000000-0005-0000-0000-000082000000}"/>
    <cellStyle name="20 % - Akzent5 4 2 3" xfId="132" xr:uid="{00000000-0005-0000-0000-000083000000}"/>
    <cellStyle name="20 % - Akzent5 4 2 4" xfId="133" xr:uid="{00000000-0005-0000-0000-000084000000}"/>
    <cellStyle name="20 % - Akzent5 4 3" xfId="134" xr:uid="{00000000-0005-0000-0000-000085000000}"/>
    <cellStyle name="20 % - Akzent5 4 4" xfId="135" xr:uid="{00000000-0005-0000-0000-000086000000}"/>
    <cellStyle name="20 % - Akzent5 4 5" xfId="136" xr:uid="{00000000-0005-0000-0000-000087000000}"/>
    <cellStyle name="20 % - Akzent5 5" xfId="137" xr:uid="{00000000-0005-0000-0000-000088000000}"/>
    <cellStyle name="20 % - Akzent5 5 2" xfId="138" xr:uid="{00000000-0005-0000-0000-000089000000}"/>
    <cellStyle name="20 % - Akzent5 5 3" xfId="139" xr:uid="{00000000-0005-0000-0000-00008A000000}"/>
    <cellStyle name="20 % - Akzent5 5 4" xfId="140" xr:uid="{00000000-0005-0000-0000-00008B000000}"/>
    <cellStyle name="20 % - Akzent5 6" xfId="141" xr:uid="{00000000-0005-0000-0000-00008C000000}"/>
    <cellStyle name="20 % - Akzent5 7" xfId="142" xr:uid="{00000000-0005-0000-0000-00008D000000}"/>
    <cellStyle name="20 % - Akzent6 2" xfId="143" xr:uid="{00000000-0005-0000-0000-00008E000000}"/>
    <cellStyle name="20 % - Akzent6 3" xfId="144" xr:uid="{00000000-0005-0000-0000-00008F000000}"/>
    <cellStyle name="20 % - Akzent6 3 2" xfId="145" xr:uid="{00000000-0005-0000-0000-000090000000}"/>
    <cellStyle name="20 % - Akzent6 3 2 2" xfId="146" xr:uid="{00000000-0005-0000-0000-000091000000}"/>
    <cellStyle name="20 % - Akzent6 3 2 3" xfId="147" xr:uid="{00000000-0005-0000-0000-000092000000}"/>
    <cellStyle name="20 % - Akzent6 3 2 4" xfId="148" xr:uid="{00000000-0005-0000-0000-000093000000}"/>
    <cellStyle name="20 % - Akzent6 3 3" xfId="149" xr:uid="{00000000-0005-0000-0000-000094000000}"/>
    <cellStyle name="20 % - Akzent6 3 4" xfId="150" xr:uid="{00000000-0005-0000-0000-000095000000}"/>
    <cellStyle name="20 % - Akzent6 3 5" xfId="151" xr:uid="{00000000-0005-0000-0000-000096000000}"/>
    <cellStyle name="20 % - Akzent6 4" xfId="152" xr:uid="{00000000-0005-0000-0000-000097000000}"/>
    <cellStyle name="20 % - Akzent6 4 2" xfId="153" xr:uid="{00000000-0005-0000-0000-000098000000}"/>
    <cellStyle name="20 % - Akzent6 4 2 2" xfId="154" xr:uid="{00000000-0005-0000-0000-000099000000}"/>
    <cellStyle name="20 % - Akzent6 4 2 3" xfId="155" xr:uid="{00000000-0005-0000-0000-00009A000000}"/>
    <cellStyle name="20 % - Akzent6 4 2 4" xfId="156" xr:uid="{00000000-0005-0000-0000-00009B000000}"/>
    <cellStyle name="20 % - Akzent6 4 3" xfId="157" xr:uid="{00000000-0005-0000-0000-00009C000000}"/>
    <cellStyle name="20 % - Akzent6 4 4" xfId="158" xr:uid="{00000000-0005-0000-0000-00009D000000}"/>
    <cellStyle name="20 % - Akzent6 4 5" xfId="159" xr:uid="{00000000-0005-0000-0000-00009E000000}"/>
    <cellStyle name="20 % - Akzent6 5" xfId="160" xr:uid="{00000000-0005-0000-0000-00009F000000}"/>
    <cellStyle name="20 % - Akzent6 5 2" xfId="161" xr:uid="{00000000-0005-0000-0000-0000A0000000}"/>
    <cellStyle name="20 % - Akzent6 5 3" xfId="162" xr:uid="{00000000-0005-0000-0000-0000A1000000}"/>
    <cellStyle name="20 % - Akzent6 5 4" xfId="163" xr:uid="{00000000-0005-0000-0000-0000A2000000}"/>
    <cellStyle name="20 % - Akzent6 6" xfId="164" xr:uid="{00000000-0005-0000-0000-0000A3000000}"/>
    <cellStyle name="20 % - Akzent6 7" xfId="165" xr:uid="{00000000-0005-0000-0000-0000A4000000}"/>
    <cellStyle name="40 % - Akzent1 2" xfId="166" xr:uid="{00000000-0005-0000-0000-0000A5000000}"/>
    <cellStyle name="40 % - Akzent1 2 2" xfId="167" xr:uid="{00000000-0005-0000-0000-0000A6000000}"/>
    <cellStyle name="40 % - Akzent1 2 3" xfId="168" xr:uid="{00000000-0005-0000-0000-0000A7000000}"/>
    <cellStyle name="40 % - Akzent1 3" xfId="169" xr:uid="{00000000-0005-0000-0000-0000A8000000}"/>
    <cellStyle name="40 % - Akzent1 3 2" xfId="170" xr:uid="{00000000-0005-0000-0000-0000A9000000}"/>
    <cellStyle name="40 % - Akzent1 3 2 2" xfId="171" xr:uid="{00000000-0005-0000-0000-0000AA000000}"/>
    <cellStyle name="40 % - Akzent1 3 2 3" xfId="172" xr:uid="{00000000-0005-0000-0000-0000AB000000}"/>
    <cellStyle name="40 % - Akzent1 3 2 4" xfId="173" xr:uid="{00000000-0005-0000-0000-0000AC000000}"/>
    <cellStyle name="40 % - Akzent1 3 3" xfId="174" xr:uid="{00000000-0005-0000-0000-0000AD000000}"/>
    <cellStyle name="40 % - Akzent1 3 4" xfId="175" xr:uid="{00000000-0005-0000-0000-0000AE000000}"/>
    <cellStyle name="40 % - Akzent1 3 5" xfId="176" xr:uid="{00000000-0005-0000-0000-0000AF000000}"/>
    <cellStyle name="40 % - Akzent1 4" xfId="177" xr:uid="{00000000-0005-0000-0000-0000B0000000}"/>
    <cellStyle name="40 % - Akzent1 4 2" xfId="178" xr:uid="{00000000-0005-0000-0000-0000B1000000}"/>
    <cellStyle name="40 % - Akzent1 4 2 2" xfId="179" xr:uid="{00000000-0005-0000-0000-0000B2000000}"/>
    <cellStyle name="40 % - Akzent1 4 2 3" xfId="180" xr:uid="{00000000-0005-0000-0000-0000B3000000}"/>
    <cellStyle name="40 % - Akzent1 4 2 4" xfId="181" xr:uid="{00000000-0005-0000-0000-0000B4000000}"/>
    <cellStyle name="40 % - Akzent1 4 3" xfId="182" xr:uid="{00000000-0005-0000-0000-0000B5000000}"/>
    <cellStyle name="40 % - Akzent1 4 4" xfId="183" xr:uid="{00000000-0005-0000-0000-0000B6000000}"/>
    <cellStyle name="40 % - Akzent1 4 5" xfId="184" xr:uid="{00000000-0005-0000-0000-0000B7000000}"/>
    <cellStyle name="40 % - Akzent1 5" xfId="185" xr:uid="{00000000-0005-0000-0000-0000B8000000}"/>
    <cellStyle name="40 % - Akzent1 5 2" xfId="186" xr:uid="{00000000-0005-0000-0000-0000B9000000}"/>
    <cellStyle name="40 % - Akzent1 5 3" xfId="187" xr:uid="{00000000-0005-0000-0000-0000BA000000}"/>
    <cellStyle name="40 % - Akzent1 5 4" xfId="188" xr:uid="{00000000-0005-0000-0000-0000BB000000}"/>
    <cellStyle name="40 % - Akzent1 6" xfId="189" xr:uid="{00000000-0005-0000-0000-0000BC000000}"/>
    <cellStyle name="40 % - Akzent1 7" xfId="190" xr:uid="{00000000-0005-0000-0000-0000BD000000}"/>
    <cellStyle name="40 % - Akzent2 2" xfId="191" xr:uid="{00000000-0005-0000-0000-0000BE000000}"/>
    <cellStyle name="40 % - Akzent2 3" xfId="192" xr:uid="{00000000-0005-0000-0000-0000BF000000}"/>
    <cellStyle name="40 % - Akzent2 3 2" xfId="193" xr:uid="{00000000-0005-0000-0000-0000C0000000}"/>
    <cellStyle name="40 % - Akzent2 3 2 2" xfId="194" xr:uid="{00000000-0005-0000-0000-0000C1000000}"/>
    <cellStyle name="40 % - Akzent2 3 2 3" xfId="195" xr:uid="{00000000-0005-0000-0000-0000C2000000}"/>
    <cellStyle name="40 % - Akzent2 3 2 4" xfId="196" xr:uid="{00000000-0005-0000-0000-0000C3000000}"/>
    <cellStyle name="40 % - Akzent2 3 3" xfId="197" xr:uid="{00000000-0005-0000-0000-0000C4000000}"/>
    <cellStyle name="40 % - Akzent2 3 4" xfId="198" xr:uid="{00000000-0005-0000-0000-0000C5000000}"/>
    <cellStyle name="40 % - Akzent2 3 5" xfId="199" xr:uid="{00000000-0005-0000-0000-0000C6000000}"/>
    <cellStyle name="40 % - Akzent2 4" xfId="200" xr:uid="{00000000-0005-0000-0000-0000C7000000}"/>
    <cellStyle name="40 % - Akzent2 4 2" xfId="201" xr:uid="{00000000-0005-0000-0000-0000C8000000}"/>
    <cellStyle name="40 % - Akzent2 4 2 2" xfId="202" xr:uid="{00000000-0005-0000-0000-0000C9000000}"/>
    <cellStyle name="40 % - Akzent2 4 2 3" xfId="203" xr:uid="{00000000-0005-0000-0000-0000CA000000}"/>
    <cellStyle name="40 % - Akzent2 4 2 4" xfId="204" xr:uid="{00000000-0005-0000-0000-0000CB000000}"/>
    <cellStyle name="40 % - Akzent2 4 3" xfId="205" xr:uid="{00000000-0005-0000-0000-0000CC000000}"/>
    <cellStyle name="40 % - Akzent2 4 4" xfId="206" xr:uid="{00000000-0005-0000-0000-0000CD000000}"/>
    <cellStyle name="40 % - Akzent2 4 5" xfId="207" xr:uid="{00000000-0005-0000-0000-0000CE000000}"/>
    <cellStyle name="40 % - Akzent2 5" xfId="208" xr:uid="{00000000-0005-0000-0000-0000CF000000}"/>
    <cellStyle name="40 % - Akzent2 5 2" xfId="209" xr:uid="{00000000-0005-0000-0000-0000D0000000}"/>
    <cellStyle name="40 % - Akzent2 5 3" xfId="210" xr:uid="{00000000-0005-0000-0000-0000D1000000}"/>
    <cellStyle name="40 % - Akzent2 5 4" xfId="211" xr:uid="{00000000-0005-0000-0000-0000D2000000}"/>
    <cellStyle name="40 % - Akzent2 6" xfId="212" xr:uid="{00000000-0005-0000-0000-0000D3000000}"/>
    <cellStyle name="40 % - Akzent2 7" xfId="213" xr:uid="{00000000-0005-0000-0000-0000D4000000}"/>
    <cellStyle name="40 % - Akzent3 2" xfId="214" xr:uid="{00000000-0005-0000-0000-0000D5000000}"/>
    <cellStyle name="40 % - Akzent3 2 2" xfId="215" xr:uid="{00000000-0005-0000-0000-0000D6000000}"/>
    <cellStyle name="40 % - Akzent3 2 3" xfId="216" xr:uid="{00000000-0005-0000-0000-0000D7000000}"/>
    <cellStyle name="40 % - Akzent3 2 3 2" xfId="217" xr:uid="{00000000-0005-0000-0000-0000D8000000}"/>
    <cellStyle name="40 % - Akzent3 2 3 2 2" xfId="218" xr:uid="{00000000-0005-0000-0000-0000D9000000}"/>
    <cellStyle name="40 % - Akzent3 2 3 3" xfId="219" xr:uid="{00000000-0005-0000-0000-0000DA000000}"/>
    <cellStyle name="40 % - Akzent3 2 4" xfId="220" xr:uid="{00000000-0005-0000-0000-0000DB000000}"/>
    <cellStyle name="40 % - Akzent3 3" xfId="221" xr:uid="{00000000-0005-0000-0000-0000DC000000}"/>
    <cellStyle name="40 % - Akzent3 3 2" xfId="222" xr:uid="{00000000-0005-0000-0000-0000DD000000}"/>
    <cellStyle name="40 % - Akzent3 3 2 2" xfId="223" xr:uid="{00000000-0005-0000-0000-0000DE000000}"/>
    <cellStyle name="40 % - Akzent3 3 2 3" xfId="224" xr:uid="{00000000-0005-0000-0000-0000DF000000}"/>
    <cellStyle name="40 % - Akzent3 3 2 4" xfId="225" xr:uid="{00000000-0005-0000-0000-0000E0000000}"/>
    <cellStyle name="40 % - Akzent3 3 3" xfId="226" xr:uid="{00000000-0005-0000-0000-0000E1000000}"/>
    <cellStyle name="40 % - Akzent3 3 4" xfId="227" xr:uid="{00000000-0005-0000-0000-0000E2000000}"/>
    <cellStyle name="40 % - Akzent3 3 5" xfId="228" xr:uid="{00000000-0005-0000-0000-0000E3000000}"/>
    <cellStyle name="40 % - Akzent3 4" xfId="229" xr:uid="{00000000-0005-0000-0000-0000E4000000}"/>
    <cellStyle name="40 % - Akzent3 4 2" xfId="230" xr:uid="{00000000-0005-0000-0000-0000E5000000}"/>
    <cellStyle name="40 % - Akzent3 4 2 2" xfId="231" xr:uid="{00000000-0005-0000-0000-0000E6000000}"/>
    <cellStyle name="40 % - Akzent3 4 2 3" xfId="232" xr:uid="{00000000-0005-0000-0000-0000E7000000}"/>
    <cellStyle name="40 % - Akzent3 4 2 4" xfId="233" xr:uid="{00000000-0005-0000-0000-0000E8000000}"/>
    <cellStyle name="40 % - Akzent3 4 3" xfId="234" xr:uid="{00000000-0005-0000-0000-0000E9000000}"/>
    <cellStyle name="40 % - Akzent3 4 4" xfId="235" xr:uid="{00000000-0005-0000-0000-0000EA000000}"/>
    <cellStyle name="40 % - Akzent3 4 5" xfId="236" xr:uid="{00000000-0005-0000-0000-0000EB000000}"/>
    <cellStyle name="40 % - Akzent3 5" xfId="237" xr:uid="{00000000-0005-0000-0000-0000EC000000}"/>
    <cellStyle name="40 % - Akzent3 5 2" xfId="238" xr:uid="{00000000-0005-0000-0000-0000ED000000}"/>
    <cellStyle name="40 % - Akzent3 5 3" xfId="239" xr:uid="{00000000-0005-0000-0000-0000EE000000}"/>
    <cellStyle name="40 % - Akzent3 5 4" xfId="240" xr:uid="{00000000-0005-0000-0000-0000EF000000}"/>
    <cellStyle name="40 % - Akzent3 6" xfId="241" xr:uid="{00000000-0005-0000-0000-0000F0000000}"/>
    <cellStyle name="40 % - Akzent3 7" xfId="242" xr:uid="{00000000-0005-0000-0000-0000F1000000}"/>
    <cellStyle name="40 % - Akzent4 2" xfId="243" xr:uid="{00000000-0005-0000-0000-0000F2000000}"/>
    <cellStyle name="40 % - Akzent4 2 2" xfId="244" xr:uid="{00000000-0005-0000-0000-0000F3000000}"/>
    <cellStyle name="40 % - Akzent4 2 2 2" xfId="245" xr:uid="{00000000-0005-0000-0000-0000F4000000}"/>
    <cellStyle name="40 % - Akzent4 2 3" xfId="246" xr:uid="{00000000-0005-0000-0000-0000F5000000}"/>
    <cellStyle name="40 % - Akzent4 3" xfId="247" xr:uid="{00000000-0005-0000-0000-0000F6000000}"/>
    <cellStyle name="40 % - Akzent4 3 2" xfId="248" xr:uid="{00000000-0005-0000-0000-0000F7000000}"/>
    <cellStyle name="40 % - Akzent4 3 2 2" xfId="249" xr:uid="{00000000-0005-0000-0000-0000F8000000}"/>
    <cellStyle name="40 % - Akzent4 3 2 3" xfId="250" xr:uid="{00000000-0005-0000-0000-0000F9000000}"/>
    <cellStyle name="40 % - Akzent4 3 2 4" xfId="251" xr:uid="{00000000-0005-0000-0000-0000FA000000}"/>
    <cellStyle name="40 % - Akzent4 3 3" xfId="252" xr:uid="{00000000-0005-0000-0000-0000FB000000}"/>
    <cellStyle name="40 % - Akzent4 3 4" xfId="253" xr:uid="{00000000-0005-0000-0000-0000FC000000}"/>
    <cellStyle name="40 % - Akzent4 3 5" xfId="254" xr:uid="{00000000-0005-0000-0000-0000FD000000}"/>
    <cellStyle name="40 % - Akzent4 4" xfId="255" xr:uid="{00000000-0005-0000-0000-0000FE000000}"/>
    <cellStyle name="40 % - Akzent4 4 2" xfId="256" xr:uid="{00000000-0005-0000-0000-0000FF000000}"/>
    <cellStyle name="40 % - Akzent4 4 2 2" xfId="257" xr:uid="{00000000-0005-0000-0000-000000010000}"/>
    <cellStyle name="40 % - Akzent4 4 2 3" xfId="258" xr:uid="{00000000-0005-0000-0000-000001010000}"/>
    <cellStyle name="40 % - Akzent4 4 2 4" xfId="259" xr:uid="{00000000-0005-0000-0000-000002010000}"/>
    <cellStyle name="40 % - Akzent4 4 3" xfId="260" xr:uid="{00000000-0005-0000-0000-000003010000}"/>
    <cellStyle name="40 % - Akzent4 4 4" xfId="261" xr:uid="{00000000-0005-0000-0000-000004010000}"/>
    <cellStyle name="40 % - Akzent4 4 5" xfId="262" xr:uid="{00000000-0005-0000-0000-000005010000}"/>
    <cellStyle name="40 % - Akzent4 5" xfId="263" xr:uid="{00000000-0005-0000-0000-000006010000}"/>
    <cellStyle name="40 % - Akzent4 5 2" xfId="264" xr:uid="{00000000-0005-0000-0000-000007010000}"/>
    <cellStyle name="40 % - Akzent4 5 3" xfId="265" xr:uid="{00000000-0005-0000-0000-000008010000}"/>
    <cellStyle name="40 % - Akzent4 5 4" xfId="266" xr:uid="{00000000-0005-0000-0000-000009010000}"/>
    <cellStyle name="40 % - Akzent4 6" xfId="267" xr:uid="{00000000-0005-0000-0000-00000A010000}"/>
    <cellStyle name="40 % - Akzent4 7" xfId="268" xr:uid="{00000000-0005-0000-0000-00000B010000}"/>
    <cellStyle name="40 % - Akzent5 2" xfId="269" xr:uid="{00000000-0005-0000-0000-00000C010000}"/>
    <cellStyle name="40 % - Akzent5 2 2" xfId="270" xr:uid="{00000000-0005-0000-0000-00000D010000}"/>
    <cellStyle name="40 % - Akzent5 2 3" xfId="271" xr:uid="{00000000-0005-0000-0000-00000E010000}"/>
    <cellStyle name="40 % - Akzent5 3" xfId="272" xr:uid="{00000000-0005-0000-0000-00000F010000}"/>
    <cellStyle name="40 % - Akzent5 3 2" xfId="273" xr:uid="{00000000-0005-0000-0000-000010010000}"/>
    <cellStyle name="40 % - Akzent5 3 2 2" xfId="274" xr:uid="{00000000-0005-0000-0000-000011010000}"/>
    <cellStyle name="40 % - Akzent5 3 2 3" xfId="275" xr:uid="{00000000-0005-0000-0000-000012010000}"/>
    <cellStyle name="40 % - Akzent5 3 2 4" xfId="276" xr:uid="{00000000-0005-0000-0000-000013010000}"/>
    <cellStyle name="40 % - Akzent5 3 3" xfId="277" xr:uid="{00000000-0005-0000-0000-000014010000}"/>
    <cellStyle name="40 % - Akzent5 3 4" xfId="278" xr:uid="{00000000-0005-0000-0000-000015010000}"/>
    <cellStyle name="40 % - Akzent5 3 5" xfId="279" xr:uid="{00000000-0005-0000-0000-000016010000}"/>
    <cellStyle name="40 % - Akzent5 4" xfId="280" xr:uid="{00000000-0005-0000-0000-000017010000}"/>
    <cellStyle name="40 % - Akzent5 4 2" xfId="281" xr:uid="{00000000-0005-0000-0000-000018010000}"/>
    <cellStyle name="40 % - Akzent5 4 2 2" xfId="282" xr:uid="{00000000-0005-0000-0000-000019010000}"/>
    <cellStyle name="40 % - Akzent5 4 2 3" xfId="283" xr:uid="{00000000-0005-0000-0000-00001A010000}"/>
    <cellStyle name="40 % - Akzent5 4 2 4" xfId="284" xr:uid="{00000000-0005-0000-0000-00001B010000}"/>
    <cellStyle name="40 % - Akzent5 4 3" xfId="285" xr:uid="{00000000-0005-0000-0000-00001C010000}"/>
    <cellStyle name="40 % - Akzent5 4 4" xfId="286" xr:uid="{00000000-0005-0000-0000-00001D010000}"/>
    <cellStyle name="40 % - Akzent5 4 5" xfId="287" xr:uid="{00000000-0005-0000-0000-00001E010000}"/>
    <cellStyle name="40 % - Akzent5 5" xfId="288" xr:uid="{00000000-0005-0000-0000-00001F010000}"/>
    <cellStyle name="40 % - Akzent5 5 2" xfId="289" xr:uid="{00000000-0005-0000-0000-000020010000}"/>
    <cellStyle name="40 % - Akzent5 5 3" xfId="290" xr:uid="{00000000-0005-0000-0000-000021010000}"/>
    <cellStyle name="40 % - Akzent5 5 4" xfId="291" xr:uid="{00000000-0005-0000-0000-000022010000}"/>
    <cellStyle name="40 % - Akzent5 6" xfId="292" xr:uid="{00000000-0005-0000-0000-000023010000}"/>
    <cellStyle name="40 % - Akzent5 7" xfId="293" xr:uid="{00000000-0005-0000-0000-000024010000}"/>
    <cellStyle name="40 % - Akzent6 2" xfId="294" xr:uid="{00000000-0005-0000-0000-000025010000}"/>
    <cellStyle name="40 % - Akzent6 2 2" xfId="295" xr:uid="{00000000-0005-0000-0000-000026010000}"/>
    <cellStyle name="40 % - Akzent6 2 2 2" xfId="296" xr:uid="{00000000-0005-0000-0000-000027010000}"/>
    <cellStyle name="40 % - Akzent6 2 3" xfId="297" xr:uid="{00000000-0005-0000-0000-000028010000}"/>
    <cellStyle name="40 % - Akzent6 3" xfId="298" xr:uid="{00000000-0005-0000-0000-000029010000}"/>
    <cellStyle name="40 % - Akzent6 3 2" xfId="299" xr:uid="{00000000-0005-0000-0000-00002A010000}"/>
    <cellStyle name="40 % - Akzent6 3 2 2" xfId="300" xr:uid="{00000000-0005-0000-0000-00002B010000}"/>
    <cellStyle name="40 % - Akzent6 3 2 3" xfId="301" xr:uid="{00000000-0005-0000-0000-00002C010000}"/>
    <cellStyle name="40 % - Akzent6 3 2 4" xfId="302" xr:uid="{00000000-0005-0000-0000-00002D010000}"/>
    <cellStyle name="40 % - Akzent6 3 3" xfId="303" xr:uid="{00000000-0005-0000-0000-00002E010000}"/>
    <cellStyle name="40 % - Akzent6 3 4" xfId="304" xr:uid="{00000000-0005-0000-0000-00002F010000}"/>
    <cellStyle name="40 % - Akzent6 3 5" xfId="305" xr:uid="{00000000-0005-0000-0000-000030010000}"/>
    <cellStyle name="40 % - Akzent6 4" xfId="306" xr:uid="{00000000-0005-0000-0000-000031010000}"/>
    <cellStyle name="40 % - Akzent6 4 2" xfId="307" xr:uid="{00000000-0005-0000-0000-000032010000}"/>
    <cellStyle name="40 % - Akzent6 4 2 2" xfId="308" xr:uid="{00000000-0005-0000-0000-000033010000}"/>
    <cellStyle name="40 % - Akzent6 4 2 3" xfId="309" xr:uid="{00000000-0005-0000-0000-000034010000}"/>
    <cellStyle name="40 % - Akzent6 4 2 4" xfId="310" xr:uid="{00000000-0005-0000-0000-000035010000}"/>
    <cellStyle name="40 % - Akzent6 4 3" xfId="311" xr:uid="{00000000-0005-0000-0000-000036010000}"/>
    <cellStyle name="40 % - Akzent6 4 4" xfId="312" xr:uid="{00000000-0005-0000-0000-000037010000}"/>
    <cellStyle name="40 % - Akzent6 4 5" xfId="313" xr:uid="{00000000-0005-0000-0000-000038010000}"/>
    <cellStyle name="40 % - Akzent6 5" xfId="314" xr:uid="{00000000-0005-0000-0000-000039010000}"/>
    <cellStyle name="40 % - Akzent6 5 2" xfId="315" xr:uid="{00000000-0005-0000-0000-00003A010000}"/>
    <cellStyle name="40 % - Akzent6 5 3" xfId="316" xr:uid="{00000000-0005-0000-0000-00003B010000}"/>
    <cellStyle name="40 % - Akzent6 5 4" xfId="317" xr:uid="{00000000-0005-0000-0000-00003C010000}"/>
    <cellStyle name="40 % - Akzent6 6" xfId="318" xr:uid="{00000000-0005-0000-0000-00003D010000}"/>
    <cellStyle name="40 % - Akzent6 7" xfId="319" xr:uid="{00000000-0005-0000-0000-00003E010000}"/>
    <cellStyle name="60 % - Akzent1 2" xfId="320" xr:uid="{00000000-0005-0000-0000-00003F010000}"/>
    <cellStyle name="60 % - Akzent1 2 2" xfId="321" xr:uid="{00000000-0005-0000-0000-000040010000}"/>
    <cellStyle name="60 % - Akzent1 2 2 2" xfId="322" xr:uid="{00000000-0005-0000-0000-000041010000}"/>
    <cellStyle name="60 % - Akzent1 2 3" xfId="323" xr:uid="{00000000-0005-0000-0000-000042010000}"/>
    <cellStyle name="60 % - Akzent1 3" xfId="324" xr:uid="{00000000-0005-0000-0000-000043010000}"/>
    <cellStyle name="60 % - Akzent1 4" xfId="325" xr:uid="{00000000-0005-0000-0000-000044010000}"/>
    <cellStyle name="60 % - Akzent1 5" xfId="326" xr:uid="{00000000-0005-0000-0000-000045010000}"/>
    <cellStyle name="60 % - Akzent1 6" xfId="327" xr:uid="{00000000-0005-0000-0000-000046010000}"/>
    <cellStyle name="60 % - Akzent2 2" xfId="328" xr:uid="{00000000-0005-0000-0000-000047010000}"/>
    <cellStyle name="60 % - Akzent2 3" xfId="329" xr:uid="{00000000-0005-0000-0000-000048010000}"/>
    <cellStyle name="60 % - Akzent2 4" xfId="330" xr:uid="{00000000-0005-0000-0000-000049010000}"/>
    <cellStyle name="60 % - Akzent2 5" xfId="331" xr:uid="{00000000-0005-0000-0000-00004A010000}"/>
    <cellStyle name="60 % - Akzent2 6" xfId="332" xr:uid="{00000000-0005-0000-0000-00004B010000}"/>
    <cellStyle name="60 % - Akzent3 2" xfId="333" xr:uid="{00000000-0005-0000-0000-00004C010000}"/>
    <cellStyle name="60 % - Akzent3 3" xfId="334" xr:uid="{00000000-0005-0000-0000-00004D010000}"/>
    <cellStyle name="60 % - Akzent3 4" xfId="335" xr:uid="{00000000-0005-0000-0000-00004E010000}"/>
    <cellStyle name="60 % - Akzent3 5" xfId="336" xr:uid="{00000000-0005-0000-0000-00004F010000}"/>
    <cellStyle name="60 % - Akzent3 6" xfId="337" xr:uid="{00000000-0005-0000-0000-000050010000}"/>
    <cellStyle name="60 % - Akzent4 2" xfId="338" xr:uid="{00000000-0005-0000-0000-000051010000}"/>
    <cellStyle name="60 % - Akzent4 2 2" xfId="339" xr:uid="{00000000-0005-0000-0000-000052010000}"/>
    <cellStyle name="60 % - Akzent4 2 3" xfId="340" xr:uid="{00000000-0005-0000-0000-000053010000}"/>
    <cellStyle name="60 % - Akzent4 2 3 2" xfId="341" xr:uid="{00000000-0005-0000-0000-000054010000}"/>
    <cellStyle name="60 % - Akzent4 2 3 2 2" xfId="342" xr:uid="{00000000-0005-0000-0000-000055010000}"/>
    <cellStyle name="60 % - Akzent4 2 3 3" xfId="343" xr:uid="{00000000-0005-0000-0000-000056010000}"/>
    <cellStyle name="60 % - Akzent4 2 4" xfId="344" xr:uid="{00000000-0005-0000-0000-000057010000}"/>
    <cellStyle name="60 % - Akzent4 3" xfId="345" xr:uid="{00000000-0005-0000-0000-000058010000}"/>
    <cellStyle name="60 % - Akzent4 4" xfId="346" xr:uid="{00000000-0005-0000-0000-000059010000}"/>
    <cellStyle name="60 % - Akzent4 5" xfId="347" xr:uid="{00000000-0005-0000-0000-00005A010000}"/>
    <cellStyle name="60 % - Akzent4 6" xfId="348" xr:uid="{00000000-0005-0000-0000-00005B010000}"/>
    <cellStyle name="60 % - Akzent5 2" xfId="349" xr:uid="{00000000-0005-0000-0000-00005C010000}"/>
    <cellStyle name="60 % - Akzent5 2 2" xfId="350" xr:uid="{00000000-0005-0000-0000-00005D010000}"/>
    <cellStyle name="60 % - Akzent5 2 2 2" xfId="351" xr:uid="{00000000-0005-0000-0000-00005E010000}"/>
    <cellStyle name="60 % - Akzent5 2 3" xfId="352" xr:uid="{00000000-0005-0000-0000-00005F010000}"/>
    <cellStyle name="60 % - Akzent5 3" xfId="353" xr:uid="{00000000-0005-0000-0000-000060010000}"/>
    <cellStyle name="60 % - Akzent5 4" xfId="354" xr:uid="{00000000-0005-0000-0000-000061010000}"/>
    <cellStyle name="60 % - Akzent5 5" xfId="355" xr:uid="{00000000-0005-0000-0000-000062010000}"/>
    <cellStyle name="60 % - Akzent5 6" xfId="356" xr:uid="{00000000-0005-0000-0000-000063010000}"/>
    <cellStyle name="60 % - Akzent6 2" xfId="357" xr:uid="{00000000-0005-0000-0000-000064010000}"/>
    <cellStyle name="60 % - Akzent6 2 2" xfId="358" xr:uid="{00000000-0005-0000-0000-000065010000}"/>
    <cellStyle name="60 % - Akzent6 2 3" xfId="359" xr:uid="{00000000-0005-0000-0000-000066010000}"/>
    <cellStyle name="60 % - Akzent6 2 3 2" xfId="360" xr:uid="{00000000-0005-0000-0000-000067010000}"/>
    <cellStyle name="60 % - Akzent6 2 3 2 2" xfId="361" xr:uid="{00000000-0005-0000-0000-000068010000}"/>
    <cellStyle name="60 % - Akzent6 2 3 3" xfId="362" xr:uid="{00000000-0005-0000-0000-000069010000}"/>
    <cellStyle name="60 % - Akzent6 2 4" xfId="363" xr:uid="{00000000-0005-0000-0000-00006A010000}"/>
    <cellStyle name="60 % - Akzent6 3" xfId="364" xr:uid="{00000000-0005-0000-0000-00006B010000}"/>
    <cellStyle name="60 % - Akzent6 4" xfId="365" xr:uid="{00000000-0005-0000-0000-00006C010000}"/>
    <cellStyle name="60 % - Akzent6 5" xfId="366" xr:uid="{00000000-0005-0000-0000-00006D010000}"/>
    <cellStyle name="60 % - Akzent6 6" xfId="367" xr:uid="{00000000-0005-0000-0000-00006E010000}"/>
    <cellStyle name="Accent1" xfId="368" xr:uid="{00000000-0005-0000-0000-00006F010000}"/>
    <cellStyle name="Accent1 2" xfId="369" xr:uid="{00000000-0005-0000-0000-000070010000}"/>
    <cellStyle name="Accent1 3" xfId="370" xr:uid="{00000000-0005-0000-0000-000071010000}"/>
    <cellStyle name="Accent1 3 2" xfId="371" xr:uid="{00000000-0005-0000-0000-000072010000}"/>
    <cellStyle name="Accent1 3 3" xfId="372" xr:uid="{00000000-0005-0000-0000-000073010000}"/>
    <cellStyle name="Accent1 4" xfId="373" xr:uid="{00000000-0005-0000-0000-000074010000}"/>
    <cellStyle name="Accent1 4 2" xfId="374" xr:uid="{00000000-0005-0000-0000-000075010000}"/>
    <cellStyle name="Accent1 5" xfId="375" xr:uid="{00000000-0005-0000-0000-000076010000}"/>
    <cellStyle name="Accent2" xfId="393" xr:uid="{00000000-0005-0000-0000-000077010000}"/>
    <cellStyle name="Accent2 2" xfId="376" xr:uid="{00000000-0005-0000-0000-000078010000}"/>
    <cellStyle name="Accent2 3" xfId="377" xr:uid="{00000000-0005-0000-0000-000079010000}"/>
    <cellStyle name="Accent2 4" xfId="378" xr:uid="{00000000-0005-0000-0000-00007A010000}"/>
    <cellStyle name="Accent3" xfId="396" xr:uid="{00000000-0005-0000-0000-00007B010000}"/>
    <cellStyle name="Accent3 2" xfId="379" xr:uid="{00000000-0005-0000-0000-00007C010000}"/>
    <cellStyle name="Accent4" xfId="380" xr:uid="{00000000-0005-0000-0000-00007D010000}"/>
    <cellStyle name="Accent4 2" xfId="381" xr:uid="{00000000-0005-0000-0000-00007E010000}"/>
    <cellStyle name="Accent4 3" xfId="382" xr:uid="{00000000-0005-0000-0000-00007F010000}"/>
    <cellStyle name="Accent4 3 2" xfId="383" xr:uid="{00000000-0005-0000-0000-000080010000}"/>
    <cellStyle name="Accent4 3 3" xfId="384" xr:uid="{00000000-0005-0000-0000-000081010000}"/>
    <cellStyle name="Accent4 4" xfId="385" xr:uid="{00000000-0005-0000-0000-000082010000}"/>
    <cellStyle name="Accent4 4 2" xfId="386" xr:uid="{00000000-0005-0000-0000-000083010000}"/>
    <cellStyle name="Accent4 5" xfId="387" xr:uid="{00000000-0005-0000-0000-000084010000}"/>
    <cellStyle name="Accent5" xfId="402" xr:uid="{00000000-0005-0000-0000-000085010000}"/>
    <cellStyle name="Accent5 2" xfId="388" xr:uid="{00000000-0005-0000-0000-000086010000}"/>
    <cellStyle name="Accent6" xfId="405" xr:uid="{00000000-0005-0000-0000-000087010000}"/>
    <cellStyle name="Accent6 2" xfId="389" xr:uid="{00000000-0005-0000-0000-000088010000}"/>
    <cellStyle name="Akzent1 2" xfId="390" xr:uid="{00000000-0005-0000-0000-000089010000}"/>
    <cellStyle name="Akzent1 3" xfId="391" xr:uid="{00000000-0005-0000-0000-00008A010000}"/>
    <cellStyle name="Akzent1 4" xfId="392" xr:uid="{00000000-0005-0000-0000-00008B010000}"/>
    <cellStyle name="Akzent2 2" xfId="394" xr:uid="{00000000-0005-0000-0000-00008C010000}"/>
    <cellStyle name="Akzent2 3" xfId="395" xr:uid="{00000000-0005-0000-0000-00008D010000}"/>
    <cellStyle name="Akzent3 2" xfId="397" xr:uid="{00000000-0005-0000-0000-00008E010000}"/>
    <cellStyle name="Akzent3 3" xfId="398" xr:uid="{00000000-0005-0000-0000-00008F010000}"/>
    <cellStyle name="Akzent4 2" xfId="399" xr:uid="{00000000-0005-0000-0000-000090010000}"/>
    <cellStyle name="Akzent4 3" xfId="400" xr:uid="{00000000-0005-0000-0000-000091010000}"/>
    <cellStyle name="Akzent4 4" xfId="401" xr:uid="{00000000-0005-0000-0000-000092010000}"/>
    <cellStyle name="Akzent5 2" xfId="403" xr:uid="{00000000-0005-0000-0000-000093010000}"/>
    <cellStyle name="Akzent5 3" xfId="404" xr:uid="{00000000-0005-0000-0000-000094010000}"/>
    <cellStyle name="Akzent6 2" xfId="406" xr:uid="{00000000-0005-0000-0000-000095010000}"/>
    <cellStyle name="Akzent6 3" xfId="407" xr:uid="{00000000-0005-0000-0000-000096010000}"/>
    <cellStyle name="Ausgabe 2" xfId="408" xr:uid="{00000000-0005-0000-0000-000097010000}"/>
    <cellStyle name="Ausgabe 2 2" xfId="409" xr:uid="{00000000-0005-0000-0000-000098010000}"/>
    <cellStyle name="Ausgabe 2 2 2" xfId="410" xr:uid="{00000000-0005-0000-0000-000099010000}"/>
    <cellStyle name="Ausgabe 2 2 3" xfId="411" xr:uid="{00000000-0005-0000-0000-00009A010000}"/>
    <cellStyle name="Ausgabe 2 2 3 2" xfId="412" xr:uid="{00000000-0005-0000-0000-00009B010000}"/>
    <cellStyle name="Ausgabe 2 3" xfId="413" xr:uid="{00000000-0005-0000-0000-00009C010000}"/>
    <cellStyle name="Ausgabe 2 3 2" xfId="414" xr:uid="{00000000-0005-0000-0000-00009D010000}"/>
    <cellStyle name="Ausgabe 2 3 2 2" xfId="415" xr:uid="{00000000-0005-0000-0000-00009E010000}"/>
    <cellStyle name="Ausgabe 2 3 3" xfId="416" xr:uid="{00000000-0005-0000-0000-00009F010000}"/>
    <cellStyle name="Ausgabe 2 3 3 2" xfId="417" xr:uid="{00000000-0005-0000-0000-0000A0010000}"/>
    <cellStyle name="Ausgabe 2 4" xfId="418" xr:uid="{00000000-0005-0000-0000-0000A1010000}"/>
    <cellStyle name="Ausgabe 2 5" xfId="419" xr:uid="{00000000-0005-0000-0000-0000A2010000}"/>
    <cellStyle name="Ausgabe 2 5 2" xfId="420" xr:uid="{00000000-0005-0000-0000-0000A3010000}"/>
    <cellStyle name="Ausgabe 3" xfId="421" xr:uid="{00000000-0005-0000-0000-0000A4010000}"/>
    <cellStyle name="Ausgabe 3 2" xfId="422" xr:uid="{00000000-0005-0000-0000-0000A5010000}"/>
    <cellStyle name="Ausgabe 3 3" xfId="423" xr:uid="{00000000-0005-0000-0000-0000A6010000}"/>
    <cellStyle name="Ausgabe 3 3 2" xfId="424" xr:uid="{00000000-0005-0000-0000-0000A7010000}"/>
    <cellStyle name="Ausgabe 4" xfId="425" xr:uid="{00000000-0005-0000-0000-0000A8010000}"/>
    <cellStyle name="Ausgabe 5" xfId="426" xr:uid="{00000000-0005-0000-0000-0000A9010000}"/>
    <cellStyle name="Ausgabe 6" xfId="427" xr:uid="{00000000-0005-0000-0000-0000AA010000}"/>
    <cellStyle name="Ausgabe 7" xfId="428" xr:uid="{00000000-0005-0000-0000-0000AB010000}"/>
    <cellStyle name="Ausgabe 7 2" xfId="429" xr:uid="{00000000-0005-0000-0000-0000AC010000}"/>
    <cellStyle name="Ausgabe 7 3" xfId="430" xr:uid="{00000000-0005-0000-0000-0000AD010000}"/>
    <cellStyle name="Ausgabe 7 3 2" xfId="431" xr:uid="{00000000-0005-0000-0000-0000AE010000}"/>
    <cellStyle name="Ausgabe 7 3 3" xfId="432" xr:uid="{00000000-0005-0000-0000-0000AF010000}"/>
    <cellStyle name="Ausgabe 7 4" xfId="433" xr:uid="{00000000-0005-0000-0000-0000B0010000}"/>
    <cellStyle name="Ausgabe 8" xfId="434" xr:uid="{00000000-0005-0000-0000-0000B1010000}"/>
    <cellStyle name="Ausgabe 8 2" xfId="435" xr:uid="{00000000-0005-0000-0000-0000B2010000}"/>
    <cellStyle name="Bad" xfId="929" xr:uid="{00000000-0005-0000-0000-0000B3010000}"/>
    <cellStyle name="Bad 2" xfId="436" xr:uid="{00000000-0005-0000-0000-0000B4010000}"/>
    <cellStyle name="Bad 2 2" xfId="437" xr:uid="{00000000-0005-0000-0000-0000B5010000}"/>
    <cellStyle name="Berechnung 2" xfId="438" xr:uid="{00000000-0005-0000-0000-0000B6010000}"/>
    <cellStyle name="Berechnung 2 2" xfId="439" xr:uid="{00000000-0005-0000-0000-0000B7010000}"/>
    <cellStyle name="Berechnung 2 3" xfId="440" xr:uid="{00000000-0005-0000-0000-0000B8010000}"/>
    <cellStyle name="Berechnung 2 3 2" xfId="441" xr:uid="{00000000-0005-0000-0000-0000B9010000}"/>
    <cellStyle name="Berechnung 2 3 2 2" xfId="442" xr:uid="{00000000-0005-0000-0000-0000BA010000}"/>
    <cellStyle name="Berechnung 2 3 3" xfId="443" xr:uid="{00000000-0005-0000-0000-0000BB010000}"/>
    <cellStyle name="Berechnung 2 4" xfId="444" xr:uid="{00000000-0005-0000-0000-0000BC010000}"/>
    <cellStyle name="Berechnung 3" xfId="445" xr:uid="{00000000-0005-0000-0000-0000BD010000}"/>
    <cellStyle name="Berechnung 4" xfId="446" xr:uid="{00000000-0005-0000-0000-0000BE010000}"/>
    <cellStyle name="Berechnung 5" xfId="447" xr:uid="{00000000-0005-0000-0000-0000BF010000}"/>
    <cellStyle name="Berechnung 6" xfId="448" xr:uid="{00000000-0005-0000-0000-0000C0010000}"/>
    <cellStyle name="Berechnung 7" xfId="449" xr:uid="{00000000-0005-0000-0000-0000C1010000}"/>
    <cellStyle name="Berechnung 7 2" xfId="450" xr:uid="{00000000-0005-0000-0000-0000C2010000}"/>
    <cellStyle name="Berechnung 7 3" xfId="451" xr:uid="{00000000-0005-0000-0000-0000C3010000}"/>
    <cellStyle name="Berechnung 8" xfId="452" xr:uid="{00000000-0005-0000-0000-0000C4010000}"/>
    <cellStyle name="Calculation 2" xfId="453" xr:uid="{00000000-0005-0000-0000-0000C5010000}"/>
    <cellStyle name="Check Cell" xfId="1045" xr:uid="{00000000-0005-0000-0000-0000C6010000}"/>
    <cellStyle name="Check Cell 2" xfId="454" xr:uid="{00000000-0005-0000-0000-0000C7010000}"/>
    <cellStyle name="Check Cell 2 2" xfId="455" xr:uid="{00000000-0005-0000-0000-0000C8010000}"/>
    <cellStyle name="Check Cell 3" xfId="456" xr:uid="{00000000-0005-0000-0000-0000C9010000}"/>
    <cellStyle name="Check Cell 3 2" xfId="457" xr:uid="{00000000-0005-0000-0000-0000CA010000}"/>
    <cellStyle name="Check Cell 4" xfId="458" xr:uid="{00000000-0005-0000-0000-0000CB010000}"/>
    <cellStyle name="Check Cell 4 2" xfId="459" xr:uid="{00000000-0005-0000-0000-0000CC010000}"/>
    <cellStyle name="Check Cell 5" xfId="460" xr:uid="{00000000-0005-0000-0000-0000CD010000}"/>
    <cellStyle name="Comma 2" xfId="1057" xr:uid="{00000000-0005-0000-0000-0000CE010000}"/>
    <cellStyle name="Eingabe 2" xfId="461" xr:uid="{00000000-0005-0000-0000-0000CF010000}"/>
    <cellStyle name="Eingabe 3" xfId="462" xr:uid="{00000000-0005-0000-0000-0000D0010000}"/>
    <cellStyle name="Eingabe 4" xfId="463" xr:uid="{00000000-0005-0000-0000-0000D1010000}"/>
    <cellStyle name="Eingabe 5" xfId="464" xr:uid="{00000000-0005-0000-0000-0000D2010000}"/>
    <cellStyle name="Eingabe 6" xfId="465" xr:uid="{00000000-0005-0000-0000-0000D3010000}"/>
    <cellStyle name="Eingabe 7" xfId="466" xr:uid="{00000000-0005-0000-0000-0000D4010000}"/>
    <cellStyle name="Ergebnis 2" xfId="467" xr:uid="{00000000-0005-0000-0000-0000D5010000}"/>
    <cellStyle name="Ergebnis 2 2" xfId="468" xr:uid="{00000000-0005-0000-0000-0000D6010000}"/>
    <cellStyle name="Ergebnis 2 2 2" xfId="469" xr:uid="{00000000-0005-0000-0000-0000D7010000}"/>
    <cellStyle name="Ergebnis 2 3" xfId="470" xr:uid="{00000000-0005-0000-0000-0000D8010000}"/>
    <cellStyle name="Ergebnis 2 4" xfId="471" xr:uid="{00000000-0005-0000-0000-0000D9010000}"/>
    <cellStyle name="Ergebnis 2 4 2" xfId="472" xr:uid="{00000000-0005-0000-0000-0000DA010000}"/>
    <cellStyle name="Ergebnis 2 4 2 2" xfId="473" xr:uid="{00000000-0005-0000-0000-0000DB010000}"/>
    <cellStyle name="Ergebnis 2 4 3" xfId="474" xr:uid="{00000000-0005-0000-0000-0000DC010000}"/>
    <cellStyle name="Ergebnis 2 5" xfId="475" xr:uid="{00000000-0005-0000-0000-0000DD010000}"/>
    <cellStyle name="Ergebnis 3" xfId="476" xr:uid="{00000000-0005-0000-0000-0000DE010000}"/>
    <cellStyle name="Ergebnis 3 2" xfId="477" xr:uid="{00000000-0005-0000-0000-0000DF010000}"/>
    <cellStyle name="Ergebnis 4" xfId="478" xr:uid="{00000000-0005-0000-0000-0000E0010000}"/>
    <cellStyle name="Ergebnis 4 2" xfId="479" xr:uid="{00000000-0005-0000-0000-0000E1010000}"/>
    <cellStyle name="Ergebnis 5" xfId="480" xr:uid="{00000000-0005-0000-0000-0000E2010000}"/>
    <cellStyle name="Ergebnis 6" xfId="481" xr:uid="{00000000-0005-0000-0000-0000E3010000}"/>
    <cellStyle name="Ergebnis 7" xfId="482" xr:uid="{00000000-0005-0000-0000-0000E4010000}"/>
    <cellStyle name="Ergebnis 8" xfId="483" xr:uid="{00000000-0005-0000-0000-0000E5010000}"/>
    <cellStyle name="Ergebnis 8 2" xfId="484" xr:uid="{00000000-0005-0000-0000-0000E6010000}"/>
    <cellStyle name="Ergebnis 8 3" xfId="485" xr:uid="{00000000-0005-0000-0000-0000E7010000}"/>
    <cellStyle name="Ergebnis 9" xfId="486" xr:uid="{00000000-0005-0000-0000-0000E8010000}"/>
    <cellStyle name="Erklärender Text 2" xfId="487" xr:uid="{00000000-0005-0000-0000-0000E9010000}"/>
    <cellStyle name="Erklärender Text 3" xfId="488" xr:uid="{00000000-0005-0000-0000-0000EA010000}"/>
    <cellStyle name="Erklärender Text 4" xfId="489" xr:uid="{00000000-0005-0000-0000-0000EB010000}"/>
    <cellStyle name="Erklärender Text 5" xfId="490" xr:uid="{00000000-0005-0000-0000-0000EC010000}"/>
    <cellStyle name="Erklärender Text 6" xfId="491" xr:uid="{00000000-0005-0000-0000-0000ED010000}"/>
    <cellStyle name="Good" xfId="494" xr:uid="{00000000-0005-0000-0000-0000EE010000}"/>
    <cellStyle name="Good 2" xfId="492" xr:uid="{00000000-0005-0000-0000-0000EF010000}"/>
    <cellStyle name="Good 2 2" xfId="493" xr:uid="{00000000-0005-0000-0000-0000F0010000}"/>
    <cellStyle name="Gut 2" xfId="495" xr:uid="{00000000-0005-0000-0000-0000F1010000}"/>
    <cellStyle name="Gut 3" xfId="496" xr:uid="{00000000-0005-0000-0000-0000F2010000}"/>
    <cellStyle name="Heading 1" xfId="497" xr:uid="{00000000-0005-0000-0000-0000F3010000}"/>
    <cellStyle name="Heading 1 2" xfId="498" xr:uid="{00000000-0005-0000-0000-0000F4010000}"/>
    <cellStyle name="Heading 1 2 2" xfId="499" xr:uid="{00000000-0005-0000-0000-0000F5010000}"/>
    <cellStyle name="Heading 1 2 3" xfId="500" xr:uid="{00000000-0005-0000-0000-0000F6010000}"/>
    <cellStyle name="Heading 1 3" xfId="501" xr:uid="{00000000-0005-0000-0000-0000F7010000}"/>
    <cellStyle name="Heading 1 3 2" xfId="502" xr:uid="{00000000-0005-0000-0000-0000F8010000}"/>
    <cellStyle name="Heading 1 4" xfId="503" xr:uid="{00000000-0005-0000-0000-0000F9010000}"/>
    <cellStyle name="Heading 2" xfId="504" xr:uid="{00000000-0005-0000-0000-0000FA010000}"/>
    <cellStyle name="Heading 2 2" xfId="505" xr:uid="{00000000-0005-0000-0000-0000FB010000}"/>
    <cellStyle name="Heading 2 2 2" xfId="506" xr:uid="{00000000-0005-0000-0000-0000FC010000}"/>
    <cellStyle name="Heading 2 2 3" xfId="507" xr:uid="{00000000-0005-0000-0000-0000FD010000}"/>
    <cellStyle name="Heading 2 3" xfId="508" xr:uid="{00000000-0005-0000-0000-0000FE010000}"/>
    <cellStyle name="Heading 2 3 2" xfId="509" xr:uid="{00000000-0005-0000-0000-0000FF010000}"/>
    <cellStyle name="Heading 2 4" xfId="510" xr:uid="{00000000-0005-0000-0000-000000020000}"/>
    <cellStyle name="Heading 3" xfId="511" xr:uid="{00000000-0005-0000-0000-000001020000}"/>
    <cellStyle name="Heading 3 2" xfId="512" xr:uid="{00000000-0005-0000-0000-000002020000}"/>
    <cellStyle name="Heading 3 2 2" xfId="513" xr:uid="{00000000-0005-0000-0000-000003020000}"/>
    <cellStyle name="Heading 3 2 3" xfId="514" xr:uid="{00000000-0005-0000-0000-000004020000}"/>
    <cellStyle name="Heading 3 3" xfId="515" xr:uid="{00000000-0005-0000-0000-000005020000}"/>
    <cellStyle name="Heading 3 3 2" xfId="516" xr:uid="{00000000-0005-0000-0000-000006020000}"/>
    <cellStyle name="Heading 3 4" xfId="517" xr:uid="{00000000-0005-0000-0000-000007020000}"/>
    <cellStyle name="Heading 4" xfId="518" xr:uid="{00000000-0005-0000-0000-000008020000}"/>
    <cellStyle name="Heading 4 2" xfId="519" xr:uid="{00000000-0005-0000-0000-000009020000}"/>
    <cellStyle name="Heading 4 2 2" xfId="520" xr:uid="{00000000-0005-0000-0000-00000A020000}"/>
    <cellStyle name="Heading 4 2 3" xfId="521" xr:uid="{00000000-0005-0000-0000-00000B020000}"/>
    <cellStyle name="Heading 4 3" xfId="522" xr:uid="{00000000-0005-0000-0000-00000C020000}"/>
    <cellStyle name="Heading 4 3 2" xfId="523" xr:uid="{00000000-0005-0000-0000-00000D020000}"/>
    <cellStyle name="Heading 4 4" xfId="524" xr:uid="{00000000-0005-0000-0000-00000E020000}"/>
    <cellStyle name="Input 2" xfId="525" xr:uid="{00000000-0005-0000-0000-00000F020000}"/>
    <cellStyle name="Komma 2" xfId="526" xr:uid="{00000000-0005-0000-0000-000010020000}"/>
    <cellStyle name="Komma 2 2" xfId="1052" xr:uid="{00000000-0005-0000-0000-000011020000}"/>
    <cellStyle name="Linked Cell" xfId="1034" xr:uid="{00000000-0005-0000-0000-000012020000}"/>
    <cellStyle name="Linked Cell 2" xfId="527" xr:uid="{00000000-0005-0000-0000-000013020000}"/>
    <cellStyle name="Linked Cell 2 2" xfId="528" xr:uid="{00000000-0005-0000-0000-000014020000}"/>
    <cellStyle name="Neutral" xfId="529" builtinId="28" customBuiltin="1"/>
    <cellStyle name="Normal" xfId="0" builtinId="0"/>
    <cellStyle name="Normal 2" xfId="530" xr:uid="{00000000-0005-0000-0000-000016020000}"/>
    <cellStyle name="Note" xfId="531" xr:uid="{00000000-0005-0000-0000-000017020000}"/>
    <cellStyle name="Note 2" xfId="532" xr:uid="{00000000-0005-0000-0000-000018020000}"/>
    <cellStyle name="Note 2 2" xfId="533" xr:uid="{00000000-0005-0000-0000-000019020000}"/>
    <cellStyle name="Note 3" xfId="534" xr:uid="{00000000-0005-0000-0000-00001A020000}"/>
    <cellStyle name="Note 3 2" xfId="535" xr:uid="{00000000-0005-0000-0000-00001B020000}"/>
    <cellStyle name="Note 4" xfId="536" xr:uid="{00000000-0005-0000-0000-00001C020000}"/>
    <cellStyle name="Note 4 2" xfId="537" xr:uid="{00000000-0005-0000-0000-00001D020000}"/>
    <cellStyle name="Note 5" xfId="538" xr:uid="{00000000-0005-0000-0000-00001E020000}"/>
    <cellStyle name="Note 5 2" xfId="539" xr:uid="{00000000-0005-0000-0000-00001F020000}"/>
    <cellStyle name="Note 5 2 2" xfId="1053" xr:uid="{00000000-0005-0000-0000-000020020000}"/>
    <cellStyle name="Notiz 2" xfId="540" xr:uid="{00000000-0005-0000-0000-000021020000}"/>
    <cellStyle name="Notiz 2 2" xfId="541" xr:uid="{00000000-0005-0000-0000-000022020000}"/>
    <cellStyle name="Notiz 2 2 2" xfId="542" xr:uid="{00000000-0005-0000-0000-000023020000}"/>
    <cellStyle name="Notiz 2 2 2 2" xfId="543" xr:uid="{00000000-0005-0000-0000-000024020000}"/>
    <cellStyle name="Notiz 2 2 2 2 2" xfId="544" xr:uid="{00000000-0005-0000-0000-000025020000}"/>
    <cellStyle name="Notiz 2 2 2 2 2 2" xfId="545" xr:uid="{00000000-0005-0000-0000-000026020000}"/>
    <cellStyle name="Notiz 2 2 2 2 2 3" xfId="546" xr:uid="{00000000-0005-0000-0000-000027020000}"/>
    <cellStyle name="Notiz 2 2 2 2 2 4" xfId="547" xr:uid="{00000000-0005-0000-0000-000028020000}"/>
    <cellStyle name="Notiz 2 2 2 2 3" xfId="548" xr:uid="{00000000-0005-0000-0000-000029020000}"/>
    <cellStyle name="Notiz 2 2 2 2 4" xfId="549" xr:uid="{00000000-0005-0000-0000-00002A020000}"/>
    <cellStyle name="Notiz 2 2 2 2 5" xfId="550" xr:uid="{00000000-0005-0000-0000-00002B020000}"/>
    <cellStyle name="Notiz 2 2 2 3" xfId="551" xr:uid="{00000000-0005-0000-0000-00002C020000}"/>
    <cellStyle name="Notiz 2 2 2 3 2" xfId="552" xr:uid="{00000000-0005-0000-0000-00002D020000}"/>
    <cellStyle name="Notiz 2 2 2 3 3" xfId="553" xr:uid="{00000000-0005-0000-0000-00002E020000}"/>
    <cellStyle name="Notiz 2 2 2 3 4" xfId="554" xr:uid="{00000000-0005-0000-0000-00002F020000}"/>
    <cellStyle name="Notiz 2 2 2 4" xfId="555" xr:uid="{00000000-0005-0000-0000-000030020000}"/>
    <cellStyle name="Notiz 2 2 2 5" xfId="556" xr:uid="{00000000-0005-0000-0000-000031020000}"/>
    <cellStyle name="Notiz 2 2 2 6" xfId="557" xr:uid="{00000000-0005-0000-0000-000032020000}"/>
    <cellStyle name="Notiz 2 2 3" xfId="558" xr:uid="{00000000-0005-0000-0000-000033020000}"/>
    <cellStyle name="Notiz 2 2 3 2" xfId="559" xr:uid="{00000000-0005-0000-0000-000034020000}"/>
    <cellStyle name="Notiz 2 2 3 2 2" xfId="560" xr:uid="{00000000-0005-0000-0000-000035020000}"/>
    <cellStyle name="Notiz 2 2 3 2 3" xfId="561" xr:uid="{00000000-0005-0000-0000-000036020000}"/>
    <cellStyle name="Notiz 2 2 3 2 4" xfId="562" xr:uid="{00000000-0005-0000-0000-000037020000}"/>
    <cellStyle name="Notiz 2 2 3 3" xfId="563" xr:uid="{00000000-0005-0000-0000-000038020000}"/>
    <cellStyle name="Notiz 2 2 3 4" xfId="564" xr:uid="{00000000-0005-0000-0000-000039020000}"/>
    <cellStyle name="Notiz 2 2 3 5" xfId="565" xr:uid="{00000000-0005-0000-0000-00003A020000}"/>
    <cellStyle name="Notiz 2 2 4" xfId="566" xr:uid="{00000000-0005-0000-0000-00003B020000}"/>
    <cellStyle name="Notiz 2 2 4 2" xfId="567" xr:uid="{00000000-0005-0000-0000-00003C020000}"/>
    <cellStyle name="Notiz 2 2 4 3" xfId="568" xr:uid="{00000000-0005-0000-0000-00003D020000}"/>
    <cellStyle name="Notiz 2 2 4 3 2" xfId="569" xr:uid="{00000000-0005-0000-0000-00003E020000}"/>
    <cellStyle name="Notiz 2 2 4 3 3" xfId="570" xr:uid="{00000000-0005-0000-0000-00003F020000}"/>
    <cellStyle name="Notiz 2 2 4 4" xfId="571" xr:uid="{00000000-0005-0000-0000-000040020000}"/>
    <cellStyle name="Notiz 2 2 4 4 2" xfId="572" xr:uid="{00000000-0005-0000-0000-000041020000}"/>
    <cellStyle name="Notiz 2 2 4 4 2 2" xfId="1054" xr:uid="{00000000-0005-0000-0000-000042020000}"/>
    <cellStyle name="Notiz 2 2 4 5" xfId="573" xr:uid="{00000000-0005-0000-0000-000043020000}"/>
    <cellStyle name="Notiz 2 2 5" xfId="574" xr:uid="{00000000-0005-0000-0000-000044020000}"/>
    <cellStyle name="Notiz 2 2 5 2" xfId="575" xr:uid="{00000000-0005-0000-0000-000045020000}"/>
    <cellStyle name="Notiz 2 2 5 3" xfId="576" xr:uid="{00000000-0005-0000-0000-000046020000}"/>
    <cellStyle name="Notiz 2 2 5 4" xfId="577" xr:uid="{00000000-0005-0000-0000-000047020000}"/>
    <cellStyle name="Notiz 2 2 5 4 2" xfId="578" xr:uid="{00000000-0005-0000-0000-000048020000}"/>
    <cellStyle name="Notiz 2 2 6" xfId="579" xr:uid="{00000000-0005-0000-0000-000049020000}"/>
    <cellStyle name="Notiz 2 3" xfId="580" xr:uid="{00000000-0005-0000-0000-00004A020000}"/>
    <cellStyle name="Notiz 2 3 2" xfId="581" xr:uid="{00000000-0005-0000-0000-00004B020000}"/>
    <cellStyle name="Notiz 2 3 2 2" xfId="582" xr:uid="{00000000-0005-0000-0000-00004C020000}"/>
    <cellStyle name="Notiz 2 3 2 2 2" xfId="583" xr:uid="{00000000-0005-0000-0000-00004D020000}"/>
    <cellStyle name="Notiz 2 3 2 2 3" xfId="584" xr:uid="{00000000-0005-0000-0000-00004E020000}"/>
    <cellStyle name="Notiz 2 3 2 2 4" xfId="585" xr:uid="{00000000-0005-0000-0000-00004F020000}"/>
    <cellStyle name="Notiz 2 3 2 3" xfId="586" xr:uid="{00000000-0005-0000-0000-000050020000}"/>
    <cellStyle name="Notiz 2 3 2 4" xfId="587" xr:uid="{00000000-0005-0000-0000-000051020000}"/>
    <cellStyle name="Notiz 2 3 2 5" xfId="588" xr:uid="{00000000-0005-0000-0000-000052020000}"/>
    <cellStyle name="Notiz 2 3 3" xfId="589" xr:uid="{00000000-0005-0000-0000-000053020000}"/>
    <cellStyle name="Notiz 2 3 3 2" xfId="590" xr:uid="{00000000-0005-0000-0000-000054020000}"/>
    <cellStyle name="Notiz 2 3 3 3" xfId="591" xr:uid="{00000000-0005-0000-0000-000055020000}"/>
    <cellStyle name="Notiz 2 3 3 4" xfId="592" xr:uid="{00000000-0005-0000-0000-000056020000}"/>
    <cellStyle name="Notiz 2 3 4" xfId="593" xr:uid="{00000000-0005-0000-0000-000057020000}"/>
    <cellStyle name="Notiz 2 3 5" xfId="594" xr:uid="{00000000-0005-0000-0000-000058020000}"/>
    <cellStyle name="Notiz 2 3 6" xfId="595" xr:uid="{00000000-0005-0000-0000-000059020000}"/>
    <cellStyle name="Notiz 2 4" xfId="596" xr:uid="{00000000-0005-0000-0000-00005A020000}"/>
    <cellStyle name="Notiz 2 4 2" xfId="597" xr:uid="{00000000-0005-0000-0000-00005B020000}"/>
    <cellStyle name="Notiz 2 4 2 2" xfId="598" xr:uid="{00000000-0005-0000-0000-00005C020000}"/>
    <cellStyle name="Notiz 2 4 2 3" xfId="599" xr:uid="{00000000-0005-0000-0000-00005D020000}"/>
    <cellStyle name="Notiz 2 4 2 4" xfId="600" xr:uid="{00000000-0005-0000-0000-00005E020000}"/>
    <cellStyle name="Notiz 2 4 3" xfId="601" xr:uid="{00000000-0005-0000-0000-00005F020000}"/>
    <cellStyle name="Notiz 2 4 4" xfId="602" xr:uid="{00000000-0005-0000-0000-000060020000}"/>
    <cellStyle name="Notiz 2 4 5" xfId="603" xr:uid="{00000000-0005-0000-0000-000061020000}"/>
    <cellStyle name="Notiz 2 5" xfId="604" xr:uid="{00000000-0005-0000-0000-000062020000}"/>
    <cellStyle name="Notiz 2 5 2" xfId="605" xr:uid="{00000000-0005-0000-0000-000063020000}"/>
    <cellStyle name="Notiz 2 5 3" xfId="606" xr:uid="{00000000-0005-0000-0000-000064020000}"/>
    <cellStyle name="Notiz 2 5 4" xfId="607" xr:uid="{00000000-0005-0000-0000-000065020000}"/>
    <cellStyle name="Notiz 2 6" xfId="608" xr:uid="{00000000-0005-0000-0000-000066020000}"/>
    <cellStyle name="Notiz 2 7" xfId="609" xr:uid="{00000000-0005-0000-0000-000067020000}"/>
    <cellStyle name="Notiz 2 8" xfId="610" xr:uid="{00000000-0005-0000-0000-000068020000}"/>
    <cellStyle name="Notiz 3" xfId="611" xr:uid="{00000000-0005-0000-0000-000069020000}"/>
    <cellStyle name="Notiz 3 2" xfId="612" xr:uid="{00000000-0005-0000-0000-00006A020000}"/>
    <cellStyle name="Notiz 3 2 2" xfId="613" xr:uid="{00000000-0005-0000-0000-00006B020000}"/>
    <cellStyle name="Notiz 3 2 2 2" xfId="614" xr:uid="{00000000-0005-0000-0000-00006C020000}"/>
    <cellStyle name="Notiz 3 2 2 2 2" xfId="615" xr:uid="{00000000-0005-0000-0000-00006D020000}"/>
    <cellStyle name="Notiz 3 2 2 2 3" xfId="616" xr:uid="{00000000-0005-0000-0000-00006E020000}"/>
    <cellStyle name="Notiz 3 2 2 2 4" xfId="617" xr:uid="{00000000-0005-0000-0000-00006F020000}"/>
    <cellStyle name="Notiz 3 2 2 3" xfId="618" xr:uid="{00000000-0005-0000-0000-000070020000}"/>
    <cellStyle name="Notiz 3 2 2 4" xfId="619" xr:uid="{00000000-0005-0000-0000-000071020000}"/>
    <cellStyle name="Notiz 3 2 2 5" xfId="620" xr:uid="{00000000-0005-0000-0000-000072020000}"/>
    <cellStyle name="Notiz 3 2 3" xfId="621" xr:uid="{00000000-0005-0000-0000-000073020000}"/>
    <cellStyle name="Notiz 3 2 3 2" xfId="622" xr:uid="{00000000-0005-0000-0000-000074020000}"/>
    <cellStyle name="Notiz 3 2 3 3" xfId="623" xr:uid="{00000000-0005-0000-0000-000075020000}"/>
    <cellStyle name="Notiz 3 2 3 4" xfId="624" xr:uid="{00000000-0005-0000-0000-000076020000}"/>
    <cellStyle name="Notiz 3 2 4" xfId="625" xr:uid="{00000000-0005-0000-0000-000077020000}"/>
    <cellStyle name="Notiz 3 2 5" xfId="626" xr:uid="{00000000-0005-0000-0000-000078020000}"/>
    <cellStyle name="Notiz 3 2 6" xfId="627" xr:uid="{00000000-0005-0000-0000-000079020000}"/>
    <cellStyle name="Notiz 3 3" xfId="628" xr:uid="{00000000-0005-0000-0000-00007A020000}"/>
    <cellStyle name="Notiz 3 3 2" xfId="629" xr:uid="{00000000-0005-0000-0000-00007B020000}"/>
    <cellStyle name="Notiz 3 3 2 2" xfId="630" xr:uid="{00000000-0005-0000-0000-00007C020000}"/>
    <cellStyle name="Notiz 3 3 2 3" xfId="631" xr:uid="{00000000-0005-0000-0000-00007D020000}"/>
    <cellStyle name="Notiz 3 3 2 4" xfId="632" xr:uid="{00000000-0005-0000-0000-00007E020000}"/>
    <cellStyle name="Notiz 3 3 3" xfId="633" xr:uid="{00000000-0005-0000-0000-00007F020000}"/>
    <cellStyle name="Notiz 3 3 4" xfId="634" xr:uid="{00000000-0005-0000-0000-000080020000}"/>
    <cellStyle name="Notiz 3 3 5" xfId="635" xr:uid="{00000000-0005-0000-0000-000081020000}"/>
    <cellStyle name="Notiz 3 4" xfId="636" xr:uid="{00000000-0005-0000-0000-000082020000}"/>
    <cellStyle name="Notiz 3 4 2" xfId="637" xr:uid="{00000000-0005-0000-0000-000083020000}"/>
    <cellStyle name="Notiz 3 4 3" xfId="638" xr:uid="{00000000-0005-0000-0000-000084020000}"/>
    <cellStyle name="Notiz 3 4 4" xfId="639" xr:uid="{00000000-0005-0000-0000-000085020000}"/>
    <cellStyle name="Notiz 3 5" xfId="640" xr:uid="{00000000-0005-0000-0000-000086020000}"/>
    <cellStyle name="Notiz 3 6" xfId="641" xr:uid="{00000000-0005-0000-0000-000087020000}"/>
    <cellStyle name="Notiz 3 7" xfId="642" xr:uid="{00000000-0005-0000-0000-000088020000}"/>
    <cellStyle name="Notiz 4" xfId="643" xr:uid="{00000000-0005-0000-0000-000089020000}"/>
    <cellStyle name="Notiz 4 2" xfId="644" xr:uid="{00000000-0005-0000-0000-00008A020000}"/>
    <cellStyle name="Notiz 4 2 2" xfId="645" xr:uid="{00000000-0005-0000-0000-00008B020000}"/>
    <cellStyle name="Notiz 4 2 2 2" xfId="646" xr:uid="{00000000-0005-0000-0000-00008C020000}"/>
    <cellStyle name="Notiz 4 2 2 3" xfId="647" xr:uid="{00000000-0005-0000-0000-00008D020000}"/>
    <cellStyle name="Notiz 4 2 2 4" xfId="648" xr:uid="{00000000-0005-0000-0000-00008E020000}"/>
    <cellStyle name="Notiz 4 2 3" xfId="649" xr:uid="{00000000-0005-0000-0000-00008F020000}"/>
    <cellStyle name="Notiz 4 2 4" xfId="650" xr:uid="{00000000-0005-0000-0000-000090020000}"/>
    <cellStyle name="Notiz 4 2 5" xfId="651" xr:uid="{00000000-0005-0000-0000-000091020000}"/>
    <cellStyle name="Notiz 4 3" xfId="652" xr:uid="{00000000-0005-0000-0000-000092020000}"/>
    <cellStyle name="Notiz 4 3 2" xfId="653" xr:uid="{00000000-0005-0000-0000-000093020000}"/>
    <cellStyle name="Notiz 4 3 3" xfId="654" xr:uid="{00000000-0005-0000-0000-000094020000}"/>
    <cellStyle name="Notiz 4 3 4" xfId="655" xr:uid="{00000000-0005-0000-0000-000095020000}"/>
    <cellStyle name="Notiz 4 4" xfId="656" xr:uid="{00000000-0005-0000-0000-000096020000}"/>
    <cellStyle name="Notiz 4 5" xfId="657" xr:uid="{00000000-0005-0000-0000-000097020000}"/>
    <cellStyle name="Notiz 4 6" xfId="658" xr:uid="{00000000-0005-0000-0000-000098020000}"/>
    <cellStyle name="Notiz 5" xfId="659" xr:uid="{00000000-0005-0000-0000-000099020000}"/>
    <cellStyle name="Notiz 5 2" xfId="660" xr:uid="{00000000-0005-0000-0000-00009A020000}"/>
    <cellStyle name="Notiz 5 2 2" xfId="661" xr:uid="{00000000-0005-0000-0000-00009B020000}"/>
    <cellStyle name="Notiz 5 2 2 2" xfId="662" xr:uid="{00000000-0005-0000-0000-00009C020000}"/>
    <cellStyle name="Notiz 5 2 2 3" xfId="663" xr:uid="{00000000-0005-0000-0000-00009D020000}"/>
    <cellStyle name="Notiz 5 2 2 4" xfId="664" xr:uid="{00000000-0005-0000-0000-00009E020000}"/>
    <cellStyle name="Notiz 5 2 3" xfId="665" xr:uid="{00000000-0005-0000-0000-00009F020000}"/>
    <cellStyle name="Notiz 5 2 4" xfId="666" xr:uid="{00000000-0005-0000-0000-0000A0020000}"/>
    <cellStyle name="Notiz 5 2 5" xfId="667" xr:uid="{00000000-0005-0000-0000-0000A1020000}"/>
    <cellStyle name="Notiz 5 3" xfId="668" xr:uid="{00000000-0005-0000-0000-0000A2020000}"/>
    <cellStyle name="Notiz 5 3 2" xfId="669" xr:uid="{00000000-0005-0000-0000-0000A3020000}"/>
    <cellStyle name="Notiz 5 3 3" xfId="670" xr:uid="{00000000-0005-0000-0000-0000A4020000}"/>
    <cellStyle name="Notiz 5 3 4" xfId="671" xr:uid="{00000000-0005-0000-0000-0000A5020000}"/>
    <cellStyle name="Notiz 5 4" xfId="672" xr:uid="{00000000-0005-0000-0000-0000A6020000}"/>
    <cellStyle name="Notiz 5 5" xfId="673" xr:uid="{00000000-0005-0000-0000-0000A7020000}"/>
    <cellStyle name="Notiz 5 6" xfId="674" xr:uid="{00000000-0005-0000-0000-0000A8020000}"/>
    <cellStyle name="Notiz 6" xfId="675" xr:uid="{00000000-0005-0000-0000-0000A9020000}"/>
    <cellStyle name="Notiz 6 2" xfId="676" xr:uid="{00000000-0005-0000-0000-0000AA020000}"/>
    <cellStyle name="Notiz 6 2 2" xfId="677" xr:uid="{00000000-0005-0000-0000-0000AB020000}"/>
    <cellStyle name="Notiz 6 2 3" xfId="678" xr:uid="{00000000-0005-0000-0000-0000AC020000}"/>
    <cellStyle name="Notiz 6 2 4" xfId="679" xr:uid="{00000000-0005-0000-0000-0000AD020000}"/>
    <cellStyle name="Notiz 6 3" xfId="680" xr:uid="{00000000-0005-0000-0000-0000AE020000}"/>
    <cellStyle name="Notiz 6 4" xfId="681" xr:uid="{00000000-0005-0000-0000-0000AF020000}"/>
    <cellStyle name="Notiz 6 5" xfId="682" xr:uid="{00000000-0005-0000-0000-0000B0020000}"/>
    <cellStyle name="Notiz 7" xfId="683" xr:uid="{00000000-0005-0000-0000-0000B1020000}"/>
    <cellStyle name="Notiz 7 2" xfId="684" xr:uid="{00000000-0005-0000-0000-0000B2020000}"/>
    <cellStyle name="Notiz 7 3" xfId="685" xr:uid="{00000000-0005-0000-0000-0000B3020000}"/>
    <cellStyle name="Notiz 7 4" xfId="686" xr:uid="{00000000-0005-0000-0000-0000B4020000}"/>
    <cellStyle name="Notiz 8" xfId="687" xr:uid="{00000000-0005-0000-0000-0000B5020000}"/>
    <cellStyle name="Notiz 9" xfId="688" xr:uid="{00000000-0005-0000-0000-0000B6020000}"/>
    <cellStyle name="Output 2" xfId="689" xr:uid="{00000000-0005-0000-0000-0000B7020000}"/>
    <cellStyle name="Percent" xfId="690" builtinId="5"/>
    <cellStyle name="Percent 2" xfId="1055" xr:uid="{00000000-0005-0000-0000-0000B8020000}"/>
    <cellStyle name="Prozent 10" xfId="691" xr:uid="{00000000-0005-0000-0000-0000BA020000}"/>
    <cellStyle name="Prozent 10 2" xfId="692" xr:uid="{00000000-0005-0000-0000-0000BB020000}"/>
    <cellStyle name="Prozent 10 3" xfId="693" xr:uid="{00000000-0005-0000-0000-0000BC020000}"/>
    <cellStyle name="Prozent 10 3 2" xfId="694" xr:uid="{00000000-0005-0000-0000-0000BD020000}"/>
    <cellStyle name="Prozent 10 4" xfId="695" xr:uid="{00000000-0005-0000-0000-0000BE020000}"/>
    <cellStyle name="Prozent 10 4 2" xfId="696" xr:uid="{00000000-0005-0000-0000-0000BF020000}"/>
    <cellStyle name="Prozent 11" xfId="697" xr:uid="{00000000-0005-0000-0000-0000C0020000}"/>
    <cellStyle name="Prozent 12" xfId="698" xr:uid="{00000000-0005-0000-0000-0000C1020000}"/>
    <cellStyle name="Prozent 13" xfId="699" xr:uid="{00000000-0005-0000-0000-0000C2020000}"/>
    <cellStyle name="Prozent 2" xfId="700" xr:uid="{00000000-0005-0000-0000-0000C3020000}"/>
    <cellStyle name="Prozent 3" xfId="701" xr:uid="{00000000-0005-0000-0000-0000C4020000}"/>
    <cellStyle name="Prozent 3 2" xfId="702" xr:uid="{00000000-0005-0000-0000-0000C5020000}"/>
    <cellStyle name="Prozent 3 2 2" xfId="703" xr:uid="{00000000-0005-0000-0000-0000C6020000}"/>
    <cellStyle name="Prozent 3 2 2 2" xfId="704" xr:uid="{00000000-0005-0000-0000-0000C7020000}"/>
    <cellStyle name="Prozent 3 2 2 2 2" xfId="705" xr:uid="{00000000-0005-0000-0000-0000C8020000}"/>
    <cellStyle name="Prozent 3 2 2 2 2 2" xfId="706" xr:uid="{00000000-0005-0000-0000-0000C9020000}"/>
    <cellStyle name="Prozent 3 2 2 2 2 3" xfId="707" xr:uid="{00000000-0005-0000-0000-0000CA020000}"/>
    <cellStyle name="Prozent 3 2 2 2 2 4" xfId="708" xr:uid="{00000000-0005-0000-0000-0000CB020000}"/>
    <cellStyle name="Prozent 3 2 2 2 3" xfId="709" xr:uid="{00000000-0005-0000-0000-0000CC020000}"/>
    <cellStyle name="Prozent 3 2 2 2 4" xfId="710" xr:uid="{00000000-0005-0000-0000-0000CD020000}"/>
    <cellStyle name="Prozent 3 2 2 2 5" xfId="711" xr:uid="{00000000-0005-0000-0000-0000CE020000}"/>
    <cellStyle name="Prozent 3 2 2 3" xfId="712" xr:uid="{00000000-0005-0000-0000-0000CF020000}"/>
    <cellStyle name="Prozent 3 2 2 3 2" xfId="713" xr:uid="{00000000-0005-0000-0000-0000D0020000}"/>
    <cellStyle name="Prozent 3 2 2 3 3" xfId="714" xr:uid="{00000000-0005-0000-0000-0000D1020000}"/>
    <cellStyle name="Prozent 3 2 2 3 4" xfId="715" xr:uid="{00000000-0005-0000-0000-0000D2020000}"/>
    <cellStyle name="Prozent 3 2 2 4" xfId="716" xr:uid="{00000000-0005-0000-0000-0000D3020000}"/>
    <cellStyle name="Prozent 3 2 2 5" xfId="717" xr:uid="{00000000-0005-0000-0000-0000D4020000}"/>
    <cellStyle name="Prozent 3 2 2 6" xfId="718" xr:uid="{00000000-0005-0000-0000-0000D5020000}"/>
    <cellStyle name="Prozent 3 2 3" xfId="719" xr:uid="{00000000-0005-0000-0000-0000D6020000}"/>
    <cellStyle name="Prozent 3 2 3 2" xfId="720" xr:uid="{00000000-0005-0000-0000-0000D7020000}"/>
    <cellStyle name="Prozent 3 2 3 2 2" xfId="721" xr:uid="{00000000-0005-0000-0000-0000D8020000}"/>
    <cellStyle name="Prozent 3 2 3 2 3" xfId="722" xr:uid="{00000000-0005-0000-0000-0000D9020000}"/>
    <cellStyle name="Prozent 3 2 3 2 4" xfId="723" xr:uid="{00000000-0005-0000-0000-0000DA020000}"/>
    <cellStyle name="Prozent 3 2 3 3" xfId="724" xr:uid="{00000000-0005-0000-0000-0000DB020000}"/>
    <cellStyle name="Prozent 3 2 3 4" xfId="725" xr:uid="{00000000-0005-0000-0000-0000DC020000}"/>
    <cellStyle name="Prozent 3 2 3 5" xfId="726" xr:uid="{00000000-0005-0000-0000-0000DD020000}"/>
    <cellStyle name="Prozent 3 2 4" xfId="727" xr:uid="{00000000-0005-0000-0000-0000DE020000}"/>
    <cellStyle name="Prozent 3 2 4 2" xfId="728" xr:uid="{00000000-0005-0000-0000-0000DF020000}"/>
    <cellStyle name="Prozent 3 2 4 3" xfId="729" xr:uid="{00000000-0005-0000-0000-0000E0020000}"/>
    <cellStyle name="Prozent 3 2 4 4" xfId="730" xr:uid="{00000000-0005-0000-0000-0000E1020000}"/>
    <cellStyle name="Prozent 3 2 4 5" xfId="731" xr:uid="{00000000-0005-0000-0000-0000E2020000}"/>
    <cellStyle name="Prozent 3 2 5" xfId="732" xr:uid="{00000000-0005-0000-0000-0000E3020000}"/>
    <cellStyle name="Prozent 3 3" xfId="733" xr:uid="{00000000-0005-0000-0000-0000E4020000}"/>
    <cellStyle name="Prozent 3 3 2" xfId="734" xr:uid="{00000000-0005-0000-0000-0000E5020000}"/>
    <cellStyle name="Prozent 3 3 2 2" xfId="735" xr:uid="{00000000-0005-0000-0000-0000E6020000}"/>
    <cellStyle name="Prozent 3 3 2 2 2" xfId="736" xr:uid="{00000000-0005-0000-0000-0000E7020000}"/>
    <cellStyle name="Prozent 3 3 2 2 3" xfId="737" xr:uid="{00000000-0005-0000-0000-0000E8020000}"/>
    <cellStyle name="Prozent 3 3 2 2 4" xfId="738" xr:uid="{00000000-0005-0000-0000-0000E9020000}"/>
    <cellStyle name="Prozent 3 3 2 3" xfId="739" xr:uid="{00000000-0005-0000-0000-0000EA020000}"/>
    <cellStyle name="Prozent 3 3 2 4" xfId="740" xr:uid="{00000000-0005-0000-0000-0000EB020000}"/>
    <cellStyle name="Prozent 3 3 2 5" xfId="741" xr:uid="{00000000-0005-0000-0000-0000EC020000}"/>
    <cellStyle name="Prozent 3 3 3" xfId="742" xr:uid="{00000000-0005-0000-0000-0000ED020000}"/>
    <cellStyle name="Prozent 3 3 3 2" xfId="743" xr:uid="{00000000-0005-0000-0000-0000EE020000}"/>
    <cellStyle name="Prozent 3 3 3 3" xfId="744" xr:uid="{00000000-0005-0000-0000-0000EF020000}"/>
    <cellStyle name="Prozent 3 3 3 4" xfId="745" xr:uid="{00000000-0005-0000-0000-0000F0020000}"/>
    <cellStyle name="Prozent 3 3 4" xfId="746" xr:uid="{00000000-0005-0000-0000-0000F1020000}"/>
    <cellStyle name="Prozent 3 3 5" xfId="747" xr:uid="{00000000-0005-0000-0000-0000F2020000}"/>
    <cellStyle name="Prozent 3 3 6" xfId="748" xr:uid="{00000000-0005-0000-0000-0000F3020000}"/>
    <cellStyle name="Prozent 3 4" xfId="749" xr:uid="{00000000-0005-0000-0000-0000F4020000}"/>
    <cellStyle name="Prozent 3 4 2" xfId="750" xr:uid="{00000000-0005-0000-0000-0000F5020000}"/>
    <cellStyle name="Prozent 3 4 2 2" xfId="751" xr:uid="{00000000-0005-0000-0000-0000F6020000}"/>
    <cellStyle name="Prozent 3 4 2 3" xfId="752" xr:uid="{00000000-0005-0000-0000-0000F7020000}"/>
    <cellStyle name="Prozent 3 4 2 4" xfId="753" xr:uid="{00000000-0005-0000-0000-0000F8020000}"/>
    <cellStyle name="Prozent 3 4 3" xfId="754" xr:uid="{00000000-0005-0000-0000-0000F9020000}"/>
    <cellStyle name="Prozent 3 4 4" xfId="755" xr:uid="{00000000-0005-0000-0000-0000FA020000}"/>
    <cellStyle name="Prozent 3 4 5" xfId="756" xr:uid="{00000000-0005-0000-0000-0000FB020000}"/>
    <cellStyle name="Prozent 3 5" xfId="757" xr:uid="{00000000-0005-0000-0000-0000FC020000}"/>
    <cellStyle name="Prozent 3 5 2" xfId="758" xr:uid="{00000000-0005-0000-0000-0000FD020000}"/>
    <cellStyle name="Prozent 3 5 3" xfId="759" xr:uid="{00000000-0005-0000-0000-0000FE020000}"/>
    <cellStyle name="Prozent 3 5 4" xfId="760" xr:uid="{00000000-0005-0000-0000-0000FF020000}"/>
    <cellStyle name="Prozent 3 6" xfId="761" xr:uid="{00000000-0005-0000-0000-000000030000}"/>
    <cellStyle name="Prozent 3 7" xfId="762" xr:uid="{00000000-0005-0000-0000-000001030000}"/>
    <cellStyle name="Prozent 3 8" xfId="763" xr:uid="{00000000-0005-0000-0000-000002030000}"/>
    <cellStyle name="Prozent 4" xfId="764" xr:uid="{00000000-0005-0000-0000-000003030000}"/>
    <cellStyle name="Prozent 4 2" xfId="765" xr:uid="{00000000-0005-0000-0000-000004030000}"/>
    <cellStyle name="Prozent 4 2 2" xfId="766" xr:uid="{00000000-0005-0000-0000-000005030000}"/>
    <cellStyle name="Prozent 4 2 2 2" xfId="767" xr:uid="{00000000-0005-0000-0000-000006030000}"/>
    <cellStyle name="Prozent 4 2 2 2 2" xfId="768" xr:uid="{00000000-0005-0000-0000-000007030000}"/>
    <cellStyle name="Prozent 4 2 2 2 2 2" xfId="769" xr:uid="{00000000-0005-0000-0000-000008030000}"/>
    <cellStyle name="Prozent 4 2 2 2 2 3" xfId="770" xr:uid="{00000000-0005-0000-0000-000009030000}"/>
    <cellStyle name="Prozent 4 2 2 2 2 4" xfId="771" xr:uid="{00000000-0005-0000-0000-00000A030000}"/>
    <cellStyle name="Prozent 4 2 2 2 3" xfId="772" xr:uid="{00000000-0005-0000-0000-00000B030000}"/>
    <cellStyle name="Prozent 4 2 2 2 4" xfId="773" xr:uid="{00000000-0005-0000-0000-00000C030000}"/>
    <cellStyle name="Prozent 4 2 2 2 5" xfId="774" xr:uid="{00000000-0005-0000-0000-00000D030000}"/>
    <cellStyle name="Prozent 4 2 2 3" xfId="775" xr:uid="{00000000-0005-0000-0000-00000E030000}"/>
    <cellStyle name="Prozent 4 2 2 3 2" xfId="776" xr:uid="{00000000-0005-0000-0000-00000F030000}"/>
    <cellStyle name="Prozent 4 2 2 3 3" xfId="777" xr:uid="{00000000-0005-0000-0000-000010030000}"/>
    <cellStyle name="Prozent 4 2 2 3 4" xfId="778" xr:uid="{00000000-0005-0000-0000-000011030000}"/>
    <cellStyle name="Prozent 4 2 2 4" xfId="779" xr:uid="{00000000-0005-0000-0000-000012030000}"/>
    <cellStyle name="Prozent 4 2 2 5" xfId="780" xr:uid="{00000000-0005-0000-0000-000013030000}"/>
    <cellStyle name="Prozent 4 2 2 6" xfId="781" xr:uid="{00000000-0005-0000-0000-000014030000}"/>
    <cellStyle name="Prozent 4 2 3" xfId="782" xr:uid="{00000000-0005-0000-0000-000015030000}"/>
    <cellStyle name="Prozent 4 2 3 2" xfId="783" xr:uid="{00000000-0005-0000-0000-000016030000}"/>
    <cellStyle name="Prozent 4 2 3 2 2" xfId="784" xr:uid="{00000000-0005-0000-0000-000017030000}"/>
    <cellStyle name="Prozent 4 2 3 2 3" xfId="785" xr:uid="{00000000-0005-0000-0000-000018030000}"/>
    <cellStyle name="Prozent 4 2 3 2 4" xfId="786" xr:uid="{00000000-0005-0000-0000-000019030000}"/>
    <cellStyle name="Prozent 4 2 3 3" xfId="787" xr:uid="{00000000-0005-0000-0000-00001A030000}"/>
    <cellStyle name="Prozent 4 2 3 4" xfId="788" xr:uid="{00000000-0005-0000-0000-00001B030000}"/>
    <cellStyle name="Prozent 4 2 3 5" xfId="789" xr:uid="{00000000-0005-0000-0000-00001C030000}"/>
    <cellStyle name="Prozent 4 2 4" xfId="790" xr:uid="{00000000-0005-0000-0000-00001D030000}"/>
    <cellStyle name="Prozent 4 2 4 2" xfId="791" xr:uid="{00000000-0005-0000-0000-00001E030000}"/>
    <cellStyle name="Prozent 4 2 4 3" xfId="792" xr:uid="{00000000-0005-0000-0000-00001F030000}"/>
    <cellStyle name="Prozent 4 2 4 4" xfId="793" xr:uid="{00000000-0005-0000-0000-000020030000}"/>
    <cellStyle name="Prozent 4 2 5" xfId="794" xr:uid="{00000000-0005-0000-0000-000021030000}"/>
    <cellStyle name="Prozent 4 2 6" xfId="795" xr:uid="{00000000-0005-0000-0000-000022030000}"/>
    <cellStyle name="Prozent 4 2 7" xfId="796" xr:uid="{00000000-0005-0000-0000-000023030000}"/>
    <cellStyle name="Prozent 4 3" xfId="797" xr:uid="{00000000-0005-0000-0000-000024030000}"/>
    <cellStyle name="Prozent 4 3 2" xfId="798" xr:uid="{00000000-0005-0000-0000-000025030000}"/>
    <cellStyle name="Prozent 4 3 2 2" xfId="799" xr:uid="{00000000-0005-0000-0000-000026030000}"/>
    <cellStyle name="Prozent 4 3 2 2 2" xfId="800" xr:uid="{00000000-0005-0000-0000-000027030000}"/>
    <cellStyle name="Prozent 4 3 2 2 3" xfId="801" xr:uid="{00000000-0005-0000-0000-000028030000}"/>
    <cellStyle name="Prozent 4 3 2 2 4" xfId="802" xr:uid="{00000000-0005-0000-0000-000029030000}"/>
    <cellStyle name="Prozent 4 3 2 3" xfId="803" xr:uid="{00000000-0005-0000-0000-00002A030000}"/>
    <cellStyle name="Prozent 4 3 2 4" xfId="804" xr:uid="{00000000-0005-0000-0000-00002B030000}"/>
    <cellStyle name="Prozent 4 3 2 5" xfId="805" xr:uid="{00000000-0005-0000-0000-00002C030000}"/>
    <cellStyle name="Prozent 4 3 3" xfId="806" xr:uid="{00000000-0005-0000-0000-00002D030000}"/>
    <cellStyle name="Prozent 4 3 3 2" xfId="807" xr:uid="{00000000-0005-0000-0000-00002E030000}"/>
    <cellStyle name="Prozent 4 3 3 2 2" xfId="808" xr:uid="{00000000-0005-0000-0000-00002F030000}"/>
    <cellStyle name="Prozent 4 3 3 2 3" xfId="809" xr:uid="{00000000-0005-0000-0000-000030030000}"/>
    <cellStyle name="Prozent 4 3 3 2 4" xfId="810" xr:uid="{00000000-0005-0000-0000-000031030000}"/>
    <cellStyle name="Prozent 4 3 3 3" xfId="811" xr:uid="{00000000-0005-0000-0000-000032030000}"/>
    <cellStyle name="Prozent 4 3 3 4" xfId="812" xr:uid="{00000000-0005-0000-0000-000033030000}"/>
    <cellStyle name="Prozent 4 3 3 5" xfId="813" xr:uid="{00000000-0005-0000-0000-000034030000}"/>
    <cellStyle name="Prozent 4 3 4" xfId="814" xr:uid="{00000000-0005-0000-0000-000035030000}"/>
    <cellStyle name="Prozent 4 3 4 2" xfId="815" xr:uid="{00000000-0005-0000-0000-000036030000}"/>
    <cellStyle name="Prozent 4 3 4 3" xfId="816" xr:uid="{00000000-0005-0000-0000-000037030000}"/>
    <cellStyle name="Prozent 4 3 4 4" xfId="817" xr:uid="{00000000-0005-0000-0000-000038030000}"/>
    <cellStyle name="Prozent 4 3 4 4 2" xfId="818" xr:uid="{00000000-0005-0000-0000-000039030000}"/>
    <cellStyle name="Prozent 4 3 5" xfId="819" xr:uid="{00000000-0005-0000-0000-00003A030000}"/>
    <cellStyle name="Prozent 4 4" xfId="820" xr:uid="{00000000-0005-0000-0000-00003B030000}"/>
    <cellStyle name="Prozent 4 4 2" xfId="821" xr:uid="{00000000-0005-0000-0000-00003C030000}"/>
    <cellStyle name="Prozent 4 4 2 2" xfId="822" xr:uid="{00000000-0005-0000-0000-00003D030000}"/>
    <cellStyle name="Prozent 4 4 2 3" xfId="823" xr:uid="{00000000-0005-0000-0000-00003E030000}"/>
    <cellStyle name="Prozent 4 4 2 4" xfId="824" xr:uid="{00000000-0005-0000-0000-00003F030000}"/>
    <cellStyle name="Prozent 4 4 3" xfId="825" xr:uid="{00000000-0005-0000-0000-000040030000}"/>
    <cellStyle name="Prozent 4 4 4" xfId="826" xr:uid="{00000000-0005-0000-0000-000041030000}"/>
    <cellStyle name="Prozent 4 4 5" xfId="827" xr:uid="{00000000-0005-0000-0000-000042030000}"/>
    <cellStyle name="Prozent 4 5" xfId="828" xr:uid="{00000000-0005-0000-0000-000043030000}"/>
    <cellStyle name="Prozent 4 5 2" xfId="829" xr:uid="{00000000-0005-0000-0000-000044030000}"/>
    <cellStyle name="Prozent 4 5 3" xfId="830" xr:uid="{00000000-0005-0000-0000-000045030000}"/>
    <cellStyle name="Prozent 4 5 4" xfId="831" xr:uid="{00000000-0005-0000-0000-000046030000}"/>
    <cellStyle name="Prozent 4 6" xfId="832" xr:uid="{00000000-0005-0000-0000-000047030000}"/>
    <cellStyle name="Prozent 4 7" xfId="833" xr:uid="{00000000-0005-0000-0000-000048030000}"/>
    <cellStyle name="Prozent 4 8" xfId="834" xr:uid="{00000000-0005-0000-0000-000049030000}"/>
    <cellStyle name="Prozent 5" xfId="835" xr:uid="{00000000-0005-0000-0000-00004A030000}"/>
    <cellStyle name="Prozent 5 2" xfId="836" xr:uid="{00000000-0005-0000-0000-00004B030000}"/>
    <cellStyle name="Prozent 5 2 2" xfId="837" xr:uid="{00000000-0005-0000-0000-00004C030000}"/>
    <cellStyle name="Prozent 5 2 2 2" xfId="838" xr:uid="{00000000-0005-0000-0000-00004D030000}"/>
    <cellStyle name="Prozent 5 2 2 2 2" xfId="839" xr:uid="{00000000-0005-0000-0000-00004E030000}"/>
    <cellStyle name="Prozent 5 2 2 2 3" xfId="840" xr:uid="{00000000-0005-0000-0000-00004F030000}"/>
    <cellStyle name="Prozent 5 2 2 2 4" xfId="841" xr:uid="{00000000-0005-0000-0000-000050030000}"/>
    <cellStyle name="Prozent 5 2 2 3" xfId="842" xr:uid="{00000000-0005-0000-0000-000051030000}"/>
    <cellStyle name="Prozent 5 2 2 4" xfId="843" xr:uid="{00000000-0005-0000-0000-000052030000}"/>
    <cellStyle name="Prozent 5 2 2 5" xfId="844" xr:uid="{00000000-0005-0000-0000-000053030000}"/>
    <cellStyle name="Prozent 5 2 3" xfId="845" xr:uid="{00000000-0005-0000-0000-000054030000}"/>
    <cellStyle name="Prozent 5 2 3 2" xfId="846" xr:uid="{00000000-0005-0000-0000-000055030000}"/>
    <cellStyle name="Prozent 5 2 3 3" xfId="847" xr:uid="{00000000-0005-0000-0000-000056030000}"/>
    <cellStyle name="Prozent 5 2 3 4" xfId="848" xr:uid="{00000000-0005-0000-0000-000057030000}"/>
    <cellStyle name="Prozent 5 2 4" xfId="849" xr:uid="{00000000-0005-0000-0000-000058030000}"/>
    <cellStyle name="Prozent 5 2 5" xfId="850" xr:uid="{00000000-0005-0000-0000-000059030000}"/>
    <cellStyle name="Prozent 5 2 6" xfId="851" xr:uid="{00000000-0005-0000-0000-00005A030000}"/>
    <cellStyle name="Prozent 5 3" xfId="852" xr:uid="{00000000-0005-0000-0000-00005B030000}"/>
    <cellStyle name="Prozent 5 3 2" xfId="853" xr:uid="{00000000-0005-0000-0000-00005C030000}"/>
    <cellStyle name="Prozent 5 3 2 2" xfId="854" xr:uid="{00000000-0005-0000-0000-00005D030000}"/>
    <cellStyle name="Prozent 5 3 2 3" xfId="855" xr:uid="{00000000-0005-0000-0000-00005E030000}"/>
    <cellStyle name="Prozent 5 3 2 4" xfId="856" xr:uid="{00000000-0005-0000-0000-00005F030000}"/>
    <cellStyle name="Prozent 5 3 3" xfId="857" xr:uid="{00000000-0005-0000-0000-000060030000}"/>
    <cellStyle name="Prozent 5 3 4" xfId="858" xr:uid="{00000000-0005-0000-0000-000061030000}"/>
    <cellStyle name="Prozent 5 3 5" xfId="859" xr:uid="{00000000-0005-0000-0000-000062030000}"/>
    <cellStyle name="Prozent 5 4" xfId="860" xr:uid="{00000000-0005-0000-0000-000063030000}"/>
    <cellStyle name="Prozent 5 4 2" xfId="861" xr:uid="{00000000-0005-0000-0000-000064030000}"/>
    <cellStyle name="Prozent 5 4 3" xfId="862" xr:uid="{00000000-0005-0000-0000-000065030000}"/>
    <cellStyle name="Prozent 5 4 3 2" xfId="863" xr:uid="{00000000-0005-0000-0000-000066030000}"/>
    <cellStyle name="Prozent 5 4 3 3" xfId="864" xr:uid="{00000000-0005-0000-0000-000067030000}"/>
    <cellStyle name="Prozent 5 4 4" xfId="865" xr:uid="{00000000-0005-0000-0000-000068030000}"/>
    <cellStyle name="Prozent 5 4 4 2" xfId="866" xr:uid="{00000000-0005-0000-0000-000069030000}"/>
    <cellStyle name="Prozent 5 4 4 2 2" xfId="1056" xr:uid="{00000000-0005-0000-0000-00006A030000}"/>
    <cellStyle name="Prozent 5 4 5" xfId="867" xr:uid="{00000000-0005-0000-0000-00006B030000}"/>
    <cellStyle name="Prozent 5 5" xfId="868" xr:uid="{00000000-0005-0000-0000-00006C030000}"/>
    <cellStyle name="Prozent 5 5 2" xfId="869" xr:uid="{00000000-0005-0000-0000-00006D030000}"/>
    <cellStyle name="Prozent 5 5 3" xfId="870" xr:uid="{00000000-0005-0000-0000-00006E030000}"/>
    <cellStyle name="Prozent 5 5 4" xfId="871" xr:uid="{00000000-0005-0000-0000-00006F030000}"/>
    <cellStyle name="Prozent 5 5 4 2" xfId="872" xr:uid="{00000000-0005-0000-0000-000070030000}"/>
    <cellStyle name="Prozent 5 6" xfId="873" xr:uid="{00000000-0005-0000-0000-000071030000}"/>
    <cellStyle name="Prozent 6" xfId="874" xr:uid="{00000000-0005-0000-0000-000072030000}"/>
    <cellStyle name="Prozent 6 2" xfId="875" xr:uid="{00000000-0005-0000-0000-000073030000}"/>
    <cellStyle name="Prozent 6 2 2" xfId="876" xr:uid="{00000000-0005-0000-0000-000074030000}"/>
    <cellStyle name="Prozent 6 2 2 2" xfId="877" xr:uid="{00000000-0005-0000-0000-000075030000}"/>
    <cellStyle name="Prozent 6 2 2 3" xfId="878" xr:uid="{00000000-0005-0000-0000-000076030000}"/>
    <cellStyle name="Prozent 6 2 2 4" xfId="879" xr:uid="{00000000-0005-0000-0000-000077030000}"/>
    <cellStyle name="Prozent 6 2 3" xfId="880" xr:uid="{00000000-0005-0000-0000-000078030000}"/>
    <cellStyle name="Prozent 6 2 4" xfId="881" xr:uid="{00000000-0005-0000-0000-000079030000}"/>
    <cellStyle name="Prozent 6 2 5" xfId="882" xr:uid="{00000000-0005-0000-0000-00007A030000}"/>
    <cellStyle name="Prozent 6 3" xfId="883" xr:uid="{00000000-0005-0000-0000-00007B030000}"/>
    <cellStyle name="Prozent 6 3 2" xfId="884" xr:uid="{00000000-0005-0000-0000-00007C030000}"/>
    <cellStyle name="Prozent 6 3 3" xfId="885" xr:uid="{00000000-0005-0000-0000-00007D030000}"/>
    <cellStyle name="Prozent 6 3 4" xfId="886" xr:uid="{00000000-0005-0000-0000-00007E030000}"/>
    <cellStyle name="Prozent 6 4" xfId="887" xr:uid="{00000000-0005-0000-0000-00007F030000}"/>
    <cellStyle name="Prozent 6 5" xfId="888" xr:uid="{00000000-0005-0000-0000-000080030000}"/>
    <cellStyle name="Prozent 6 6" xfId="889" xr:uid="{00000000-0005-0000-0000-000081030000}"/>
    <cellStyle name="Prozent 7" xfId="890" xr:uid="{00000000-0005-0000-0000-000082030000}"/>
    <cellStyle name="Prozent 7 2" xfId="891" xr:uid="{00000000-0005-0000-0000-000083030000}"/>
    <cellStyle name="Prozent 7 2 2" xfId="892" xr:uid="{00000000-0005-0000-0000-000084030000}"/>
    <cellStyle name="Prozent 7 2 2 2" xfId="893" xr:uid="{00000000-0005-0000-0000-000085030000}"/>
    <cellStyle name="Prozent 7 2 2 3" xfId="894" xr:uid="{00000000-0005-0000-0000-000086030000}"/>
    <cellStyle name="Prozent 7 2 2 4" xfId="895" xr:uid="{00000000-0005-0000-0000-000087030000}"/>
    <cellStyle name="Prozent 7 2 3" xfId="896" xr:uid="{00000000-0005-0000-0000-000088030000}"/>
    <cellStyle name="Prozent 7 2 4" xfId="897" xr:uid="{00000000-0005-0000-0000-000089030000}"/>
    <cellStyle name="Prozent 7 2 5" xfId="898" xr:uid="{00000000-0005-0000-0000-00008A030000}"/>
    <cellStyle name="Prozent 7 3" xfId="899" xr:uid="{00000000-0005-0000-0000-00008B030000}"/>
    <cellStyle name="Prozent 7 3 2" xfId="900" xr:uid="{00000000-0005-0000-0000-00008C030000}"/>
    <cellStyle name="Prozent 7 3 3" xfId="901" xr:uid="{00000000-0005-0000-0000-00008D030000}"/>
    <cellStyle name="Prozent 7 3 4" xfId="902" xr:uid="{00000000-0005-0000-0000-00008E030000}"/>
    <cellStyle name="Prozent 7 4" xfId="903" xr:uid="{00000000-0005-0000-0000-00008F030000}"/>
    <cellStyle name="Prozent 7 5" xfId="904" xr:uid="{00000000-0005-0000-0000-000090030000}"/>
    <cellStyle name="Prozent 7 6" xfId="905" xr:uid="{00000000-0005-0000-0000-000091030000}"/>
    <cellStyle name="Prozent 8" xfId="906" xr:uid="{00000000-0005-0000-0000-000092030000}"/>
    <cellStyle name="Prozent 8 2" xfId="907" xr:uid="{00000000-0005-0000-0000-000093030000}"/>
    <cellStyle name="Prozent 8 2 2" xfId="908" xr:uid="{00000000-0005-0000-0000-000094030000}"/>
    <cellStyle name="Prozent 8 2 3" xfId="909" xr:uid="{00000000-0005-0000-0000-000095030000}"/>
    <cellStyle name="Prozent 8 2 4" xfId="910" xr:uid="{00000000-0005-0000-0000-000096030000}"/>
    <cellStyle name="Prozent 8 3" xfId="911" xr:uid="{00000000-0005-0000-0000-000097030000}"/>
    <cellStyle name="Prozent 8 3 2" xfId="912" xr:uid="{00000000-0005-0000-0000-000098030000}"/>
    <cellStyle name="Prozent 8 3 2 2" xfId="913" xr:uid="{00000000-0005-0000-0000-000099030000}"/>
    <cellStyle name="Prozent 8 3 2 2 2" xfId="914" xr:uid="{00000000-0005-0000-0000-00009A030000}"/>
    <cellStyle name="Prozent 8 3 2 3" xfId="915" xr:uid="{00000000-0005-0000-0000-00009B030000}"/>
    <cellStyle name="Prozent 8 3 2 3 2" xfId="916" xr:uid="{00000000-0005-0000-0000-00009C030000}"/>
    <cellStyle name="Prozent 8 3 2 4" xfId="917" xr:uid="{00000000-0005-0000-0000-00009D030000}"/>
    <cellStyle name="Prozent 8 3 2 5" xfId="918" xr:uid="{00000000-0005-0000-0000-00009E030000}"/>
    <cellStyle name="Prozent 8 3 3" xfId="919" xr:uid="{00000000-0005-0000-0000-00009F030000}"/>
    <cellStyle name="Prozent 8 3 3 2" xfId="920" xr:uid="{00000000-0005-0000-0000-0000A0030000}"/>
    <cellStyle name="Prozent 8 3 3 3" xfId="921" xr:uid="{00000000-0005-0000-0000-0000A1030000}"/>
    <cellStyle name="Prozent 8 3 4" xfId="922" xr:uid="{00000000-0005-0000-0000-0000A2030000}"/>
    <cellStyle name="Prozent 8 3 5" xfId="923" xr:uid="{00000000-0005-0000-0000-0000A3030000}"/>
    <cellStyle name="Prozent 8 3 6" xfId="924" xr:uid="{00000000-0005-0000-0000-0000A4030000}"/>
    <cellStyle name="Prozent 9" xfId="925" xr:uid="{00000000-0005-0000-0000-0000A5030000}"/>
    <cellStyle name="Prozent 9 2" xfId="926" xr:uid="{00000000-0005-0000-0000-0000A6030000}"/>
    <cellStyle name="Prozent 9 3" xfId="927" xr:uid="{00000000-0005-0000-0000-0000A7030000}"/>
    <cellStyle name="Prozent 9 4" xfId="928" xr:uid="{00000000-0005-0000-0000-0000A8030000}"/>
    <cellStyle name="Schlecht 2" xfId="930" xr:uid="{00000000-0005-0000-0000-0000A9030000}"/>
    <cellStyle name="Schlecht 3" xfId="931" xr:uid="{00000000-0005-0000-0000-0000AA030000}"/>
    <cellStyle name="Standard 2" xfId="932" xr:uid="{00000000-0005-0000-0000-0000AC030000}"/>
    <cellStyle name="Standard 2 2" xfId="933" xr:uid="{00000000-0005-0000-0000-0000AD030000}"/>
    <cellStyle name="Standard 2 2 2" xfId="934" xr:uid="{00000000-0005-0000-0000-0000AE030000}"/>
    <cellStyle name="Standard 2 2 3" xfId="935" xr:uid="{00000000-0005-0000-0000-0000AF030000}"/>
    <cellStyle name="Standard 2 3" xfId="936" xr:uid="{00000000-0005-0000-0000-0000B0030000}"/>
    <cellStyle name="Standard 2 4" xfId="937" xr:uid="{00000000-0005-0000-0000-0000B1030000}"/>
    <cellStyle name="Standard 2 5" xfId="938" xr:uid="{00000000-0005-0000-0000-0000B2030000}"/>
    <cellStyle name="Standard 2 6" xfId="939" xr:uid="{00000000-0005-0000-0000-0000B3030000}"/>
    <cellStyle name="Standard 3" xfId="940" xr:uid="{00000000-0005-0000-0000-0000B4030000}"/>
    <cellStyle name="Standard 3 2" xfId="941" xr:uid="{00000000-0005-0000-0000-0000B5030000}"/>
    <cellStyle name="Standard 3 2 2" xfId="942" xr:uid="{00000000-0005-0000-0000-0000B6030000}"/>
    <cellStyle name="Standard 3 2 2 2" xfId="943" xr:uid="{00000000-0005-0000-0000-0000B7030000}"/>
    <cellStyle name="Standard 3 2 2 2 2" xfId="944" xr:uid="{00000000-0005-0000-0000-0000B8030000}"/>
    <cellStyle name="Standard 3 2 2 2 2 2" xfId="945" xr:uid="{00000000-0005-0000-0000-0000B9030000}"/>
    <cellStyle name="Standard 3 2 2 2 2 3" xfId="946" xr:uid="{00000000-0005-0000-0000-0000BA030000}"/>
    <cellStyle name="Standard 3 2 2 2 2 4" xfId="947" xr:uid="{00000000-0005-0000-0000-0000BB030000}"/>
    <cellStyle name="Standard 3 2 2 2 3" xfId="948" xr:uid="{00000000-0005-0000-0000-0000BC030000}"/>
    <cellStyle name="Standard 3 2 2 2 4" xfId="949" xr:uid="{00000000-0005-0000-0000-0000BD030000}"/>
    <cellStyle name="Standard 3 2 2 2 5" xfId="950" xr:uid="{00000000-0005-0000-0000-0000BE030000}"/>
    <cellStyle name="Standard 3 2 2 3" xfId="951" xr:uid="{00000000-0005-0000-0000-0000BF030000}"/>
    <cellStyle name="Standard 3 2 2 3 2" xfId="952" xr:uid="{00000000-0005-0000-0000-0000C0030000}"/>
    <cellStyle name="Standard 3 2 2 3 3" xfId="953" xr:uid="{00000000-0005-0000-0000-0000C1030000}"/>
    <cellStyle name="Standard 3 2 2 3 4" xfId="954" xr:uid="{00000000-0005-0000-0000-0000C2030000}"/>
    <cellStyle name="Standard 3 2 2 4" xfId="955" xr:uid="{00000000-0005-0000-0000-0000C3030000}"/>
    <cellStyle name="Standard 3 2 2 5" xfId="956" xr:uid="{00000000-0005-0000-0000-0000C4030000}"/>
    <cellStyle name="Standard 3 2 2 6" xfId="957" xr:uid="{00000000-0005-0000-0000-0000C5030000}"/>
    <cellStyle name="Standard 3 2 3" xfId="958" xr:uid="{00000000-0005-0000-0000-0000C6030000}"/>
    <cellStyle name="Standard 3 2 3 2" xfId="959" xr:uid="{00000000-0005-0000-0000-0000C7030000}"/>
    <cellStyle name="Standard 3 2 3 2 2" xfId="960" xr:uid="{00000000-0005-0000-0000-0000C8030000}"/>
    <cellStyle name="Standard 3 2 3 2 3" xfId="961" xr:uid="{00000000-0005-0000-0000-0000C9030000}"/>
    <cellStyle name="Standard 3 2 3 2 4" xfId="962" xr:uid="{00000000-0005-0000-0000-0000CA030000}"/>
    <cellStyle name="Standard 3 2 3 3" xfId="963" xr:uid="{00000000-0005-0000-0000-0000CB030000}"/>
    <cellStyle name="Standard 3 2 3 4" xfId="964" xr:uid="{00000000-0005-0000-0000-0000CC030000}"/>
    <cellStyle name="Standard 3 2 3 5" xfId="965" xr:uid="{00000000-0005-0000-0000-0000CD030000}"/>
    <cellStyle name="Standard 3 2 4" xfId="966" xr:uid="{00000000-0005-0000-0000-0000CE030000}"/>
    <cellStyle name="Standard 3 2 4 2" xfId="967" xr:uid="{00000000-0005-0000-0000-0000CF030000}"/>
    <cellStyle name="Standard 3 2 4 3" xfId="968" xr:uid="{00000000-0005-0000-0000-0000D0030000}"/>
    <cellStyle name="Standard 3 2 4 4" xfId="969" xr:uid="{00000000-0005-0000-0000-0000D1030000}"/>
    <cellStyle name="Standard 3 2 4 5" xfId="970" xr:uid="{00000000-0005-0000-0000-0000D2030000}"/>
    <cellStyle name="Standard 3 2 5" xfId="971" xr:uid="{00000000-0005-0000-0000-0000D3030000}"/>
    <cellStyle name="Standard 3 2 6" xfId="972" xr:uid="{00000000-0005-0000-0000-0000D4030000}"/>
    <cellStyle name="Standard 3 3" xfId="973" xr:uid="{00000000-0005-0000-0000-0000D5030000}"/>
    <cellStyle name="Standard 3 3 2" xfId="974" xr:uid="{00000000-0005-0000-0000-0000D6030000}"/>
    <cellStyle name="Standard 3 3 2 2" xfId="975" xr:uid="{00000000-0005-0000-0000-0000D7030000}"/>
    <cellStyle name="Standard 3 3 2 2 2" xfId="976" xr:uid="{00000000-0005-0000-0000-0000D8030000}"/>
    <cellStyle name="Standard 3 3 2 2 3" xfId="977" xr:uid="{00000000-0005-0000-0000-0000D9030000}"/>
    <cellStyle name="Standard 3 3 2 2 4" xfId="978" xr:uid="{00000000-0005-0000-0000-0000DA030000}"/>
    <cellStyle name="Standard 3 3 2 3" xfId="979" xr:uid="{00000000-0005-0000-0000-0000DB030000}"/>
    <cellStyle name="Standard 3 3 2 4" xfId="980" xr:uid="{00000000-0005-0000-0000-0000DC030000}"/>
    <cellStyle name="Standard 3 3 2 5" xfId="981" xr:uid="{00000000-0005-0000-0000-0000DD030000}"/>
    <cellStyle name="Standard 3 3 3" xfId="982" xr:uid="{00000000-0005-0000-0000-0000DE030000}"/>
    <cellStyle name="Standard 3 3 3 2" xfId="983" xr:uid="{00000000-0005-0000-0000-0000DF030000}"/>
    <cellStyle name="Standard 3 3 3 3" xfId="984" xr:uid="{00000000-0005-0000-0000-0000E0030000}"/>
    <cellStyle name="Standard 3 3 3 4" xfId="985" xr:uid="{00000000-0005-0000-0000-0000E1030000}"/>
    <cellStyle name="Standard 3 3 4" xfId="986" xr:uid="{00000000-0005-0000-0000-0000E2030000}"/>
    <cellStyle name="Standard 3 3 5" xfId="987" xr:uid="{00000000-0005-0000-0000-0000E3030000}"/>
    <cellStyle name="Standard 3 3 6" xfId="988" xr:uid="{00000000-0005-0000-0000-0000E4030000}"/>
    <cellStyle name="Standard 3 4" xfId="989" xr:uid="{00000000-0005-0000-0000-0000E5030000}"/>
    <cellStyle name="Standard 3 4 2" xfId="990" xr:uid="{00000000-0005-0000-0000-0000E6030000}"/>
    <cellStyle name="Standard 3 4 2 2" xfId="991" xr:uid="{00000000-0005-0000-0000-0000E7030000}"/>
    <cellStyle name="Standard 3 4 2 3" xfId="992" xr:uid="{00000000-0005-0000-0000-0000E8030000}"/>
    <cellStyle name="Standard 3 4 2 4" xfId="993" xr:uid="{00000000-0005-0000-0000-0000E9030000}"/>
    <cellStyle name="Standard 3 4 3" xfId="994" xr:uid="{00000000-0005-0000-0000-0000EA030000}"/>
    <cellStyle name="Standard 3 4 4" xfId="995" xr:uid="{00000000-0005-0000-0000-0000EB030000}"/>
    <cellStyle name="Standard 3 4 5" xfId="996" xr:uid="{00000000-0005-0000-0000-0000EC030000}"/>
    <cellStyle name="Standard 3 5" xfId="997" xr:uid="{00000000-0005-0000-0000-0000ED030000}"/>
    <cellStyle name="Standard 3 5 2" xfId="998" xr:uid="{00000000-0005-0000-0000-0000EE030000}"/>
    <cellStyle name="Standard 3 5 3" xfId="999" xr:uid="{00000000-0005-0000-0000-0000EF030000}"/>
    <cellStyle name="Standard 3 5 4" xfId="1000" xr:uid="{00000000-0005-0000-0000-0000F0030000}"/>
    <cellStyle name="Standard 3 6" xfId="1001" xr:uid="{00000000-0005-0000-0000-0000F1030000}"/>
    <cellStyle name="Standard 3 6 2" xfId="1002" xr:uid="{00000000-0005-0000-0000-0000F2030000}"/>
    <cellStyle name="Standard 3 7" xfId="1003" xr:uid="{00000000-0005-0000-0000-0000F3030000}"/>
    <cellStyle name="Standard 3 8" xfId="1004" xr:uid="{00000000-0005-0000-0000-0000F4030000}"/>
    <cellStyle name="Standard 4" xfId="1005" xr:uid="{00000000-0005-0000-0000-0000F5030000}"/>
    <cellStyle name="Standard 5" xfId="1006" xr:uid="{00000000-0005-0000-0000-0000F6030000}"/>
    <cellStyle name="Standard 5 2" xfId="1007" xr:uid="{00000000-0005-0000-0000-0000F7030000}"/>
    <cellStyle name="Standard 6" xfId="1008" xr:uid="{00000000-0005-0000-0000-0000F8030000}"/>
    <cellStyle name="Standard 6 2" xfId="1058" xr:uid="{00000000-0005-0000-0000-0000F9030000}"/>
    <cellStyle name="Standard 7" xfId="1009" xr:uid="{00000000-0005-0000-0000-0000FA030000}"/>
    <cellStyle name="Standard_Werte" xfId="1010" xr:uid="{00000000-0005-0000-0000-0000FB030000}"/>
    <cellStyle name="Title" xfId="1011" xr:uid="{00000000-0005-0000-0000-0000FC030000}"/>
    <cellStyle name="Title 2" xfId="1012" xr:uid="{00000000-0005-0000-0000-0000FD030000}"/>
    <cellStyle name="Title 2 2" xfId="1013" xr:uid="{00000000-0005-0000-0000-0000FE030000}"/>
    <cellStyle name="Title 2 3" xfId="1014" xr:uid="{00000000-0005-0000-0000-0000FF030000}"/>
    <cellStyle name="Title 3" xfId="1015" xr:uid="{00000000-0005-0000-0000-000000040000}"/>
    <cellStyle name="Title 3 2" xfId="1016" xr:uid="{00000000-0005-0000-0000-000001040000}"/>
    <cellStyle name="Title 4" xfId="1017" xr:uid="{00000000-0005-0000-0000-000002040000}"/>
    <cellStyle name="Total 2" xfId="1018" xr:uid="{00000000-0005-0000-0000-000003040000}"/>
    <cellStyle name="Überschrift 1 2" xfId="1019" xr:uid="{00000000-0005-0000-0000-000004040000}"/>
    <cellStyle name="Überschrift 1 3" xfId="1020" xr:uid="{00000000-0005-0000-0000-000005040000}"/>
    <cellStyle name="Überschrift 1 4" xfId="1021" xr:uid="{00000000-0005-0000-0000-000006040000}"/>
    <cellStyle name="Überschrift 2 2" xfId="1022" xr:uid="{00000000-0005-0000-0000-000007040000}"/>
    <cellStyle name="Überschrift 2 3" xfId="1023" xr:uid="{00000000-0005-0000-0000-000008040000}"/>
    <cellStyle name="Überschrift 2 4" xfId="1024" xr:uid="{00000000-0005-0000-0000-000009040000}"/>
    <cellStyle name="Überschrift 3 2" xfId="1025" xr:uid="{00000000-0005-0000-0000-00000A040000}"/>
    <cellStyle name="Überschrift 3 3" xfId="1026" xr:uid="{00000000-0005-0000-0000-00000B040000}"/>
    <cellStyle name="Überschrift 3 4" xfId="1027" xr:uid="{00000000-0005-0000-0000-00000C040000}"/>
    <cellStyle name="Überschrift 4 2" xfId="1028" xr:uid="{00000000-0005-0000-0000-00000D040000}"/>
    <cellStyle name="Überschrift 4 3" xfId="1029" xr:uid="{00000000-0005-0000-0000-00000E040000}"/>
    <cellStyle name="Überschrift 4 4" xfId="1030" xr:uid="{00000000-0005-0000-0000-00000F040000}"/>
    <cellStyle name="Überschrift 5" xfId="1031" xr:uid="{00000000-0005-0000-0000-000010040000}"/>
    <cellStyle name="Überschrift 6" xfId="1032" xr:uid="{00000000-0005-0000-0000-000011040000}"/>
    <cellStyle name="Überschrift 7" xfId="1033" xr:uid="{00000000-0005-0000-0000-000012040000}"/>
    <cellStyle name="Verknüpfte Zelle 2" xfId="1035" xr:uid="{00000000-0005-0000-0000-000013040000}"/>
    <cellStyle name="Verknüpfte Zelle 3" xfId="1036" xr:uid="{00000000-0005-0000-0000-000014040000}"/>
    <cellStyle name="Warnender Text 2" xfId="1037" xr:uid="{00000000-0005-0000-0000-000015040000}"/>
    <cellStyle name="Warnender Text 2 2" xfId="1038" xr:uid="{00000000-0005-0000-0000-000016040000}"/>
    <cellStyle name="Warnender Text 2 3" xfId="1039" xr:uid="{00000000-0005-0000-0000-000017040000}"/>
    <cellStyle name="Warnender Text 2 3 2" xfId="1040" xr:uid="{00000000-0005-0000-0000-000018040000}"/>
    <cellStyle name="Warnender Text 3" xfId="1041" xr:uid="{00000000-0005-0000-0000-000019040000}"/>
    <cellStyle name="Warnender Text 4" xfId="1042" xr:uid="{00000000-0005-0000-0000-00001A040000}"/>
    <cellStyle name="Warnender Text 5" xfId="1043" xr:uid="{00000000-0005-0000-0000-00001B040000}"/>
    <cellStyle name="Warnender Text 6" xfId="1044" xr:uid="{00000000-0005-0000-0000-00001C040000}"/>
    <cellStyle name="Zelle überprüfen 2" xfId="1046" xr:uid="{00000000-0005-0000-0000-00001D040000}"/>
    <cellStyle name="Zelle überprüfen 2 2" xfId="1047" xr:uid="{00000000-0005-0000-0000-00001E040000}"/>
    <cellStyle name="Zelle überprüfen 2 3" xfId="1048" xr:uid="{00000000-0005-0000-0000-00001F040000}"/>
    <cellStyle name="Zelle überprüfen 3" xfId="1049" xr:uid="{00000000-0005-0000-0000-000020040000}"/>
    <cellStyle name="Zelle überprüfen 3 2" xfId="1050" xr:uid="{00000000-0005-0000-0000-000021040000}"/>
    <cellStyle name="Zelle überprüfen 4" xfId="1051" xr:uid="{00000000-0005-0000-0000-000022040000}"/>
  </cellStyles>
  <dxfs count="73">
    <dxf>
      <border>
        <left/>
        <right/>
        <top/>
        <bottom/>
      </border>
    </dxf>
    <dxf>
      <fill>
        <patternFill>
          <bgColor theme="0"/>
        </patternFill>
      </fill>
      <border>
        <left/>
        <right/>
        <top/>
        <bottom/>
      </border>
    </dxf>
    <dxf>
      <fill>
        <patternFill>
          <bgColor theme="0"/>
        </patternFill>
      </fill>
      <border>
        <left/>
        <right/>
        <top/>
        <bottom/>
      </border>
    </dxf>
    <dxf>
      <border>
        <left/>
        <right/>
        <top/>
        <bottom/>
      </border>
    </dxf>
    <dxf>
      <fill>
        <patternFill>
          <bgColor rgb="FFCCFFCC"/>
        </patternFill>
      </fill>
      <border>
        <left style="thin">
          <color indexed="64"/>
        </left>
        <right style="thin">
          <color indexed="64"/>
        </right>
        <top style="thin">
          <color indexed="64"/>
        </top>
        <bottom style="thin">
          <color indexed="64"/>
        </bottom>
      </border>
    </dxf>
    <dxf>
      <fill>
        <patternFill>
          <bgColor rgb="FFFFFF99"/>
        </patternFill>
      </fill>
      <border>
        <left style="thin">
          <color indexed="64"/>
        </left>
        <right style="thin">
          <color indexed="64"/>
        </right>
        <top style="thin">
          <color indexed="64"/>
        </top>
        <bottom style="thin">
          <color indexed="64"/>
        </bottom>
      </border>
    </dxf>
    <dxf>
      <fill>
        <patternFill>
          <bgColor rgb="FFFF7C80"/>
        </patternFill>
      </fill>
      <border>
        <left style="thin">
          <color indexed="64"/>
        </left>
        <right style="thin">
          <color indexed="64"/>
        </right>
        <top style="thin">
          <color indexed="64"/>
        </top>
        <bottom style="thin">
          <color indexed="64"/>
        </bottom>
      </border>
    </dxf>
    <dxf>
      <fill>
        <patternFill>
          <bgColor rgb="FFCCFFCC"/>
        </patternFill>
      </fill>
      <border>
        <left style="thin">
          <color auto="1"/>
        </left>
        <right style="thin">
          <color auto="1"/>
        </right>
        <top style="thin">
          <color auto="1"/>
        </top>
        <bottom style="thin">
          <color auto="1"/>
        </bottom>
      </border>
    </dxf>
    <dxf>
      <border>
        <left/>
        <right/>
        <top/>
        <bottom/>
      </border>
    </dxf>
    <dxf>
      <border>
        <left style="thin">
          <color indexed="64"/>
        </left>
        <right style="thin">
          <color indexed="64"/>
        </right>
        <top style="thin">
          <color indexed="64"/>
        </top>
        <bottom style="thin">
          <color indexed="64"/>
        </bottom>
      </border>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CCFFCC"/>
        </patternFill>
      </fill>
    </dxf>
    <dxf>
      <fill>
        <patternFill>
          <bgColor rgb="FFFFFF99"/>
        </patternFill>
      </fill>
    </dxf>
    <dxf>
      <fill>
        <patternFill>
          <bgColor rgb="FFFF776D"/>
        </patternFill>
      </fill>
    </dxf>
    <dxf>
      <fill>
        <patternFill>
          <bgColor rgb="FFFF776D"/>
        </patternFill>
      </fill>
    </dxf>
    <dxf>
      <fill>
        <patternFill>
          <bgColor rgb="FFFF0000"/>
        </patternFill>
      </fill>
    </dxf>
    <dxf>
      <fill>
        <patternFill>
          <bgColor rgb="FFFF0000"/>
        </patternFill>
      </fill>
    </dxf>
    <dxf>
      <fill>
        <patternFill>
          <bgColor rgb="FFC0C0C0"/>
        </patternFill>
      </fill>
    </dxf>
    <dxf>
      <fill>
        <patternFill>
          <bgColor rgb="FFDCE6F1"/>
        </patternFill>
      </fill>
    </dxf>
    <dxf>
      <fill>
        <patternFill>
          <bgColor rgb="FFCCFFCC"/>
        </patternFill>
      </fill>
    </dxf>
    <dxf>
      <fill>
        <patternFill>
          <bgColor rgb="FFFFFF99"/>
        </patternFill>
      </fill>
    </dxf>
    <dxf>
      <fill>
        <patternFill>
          <bgColor rgb="FFFF7C80"/>
        </patternFill>
      </fill>
    </dxf>
    <dxf>
      <fill>
        <patternFill>
          <bgColor rgb="FFCCFFCC"/>
        </patternFill>
      </fill>
    </dxf>
    <dxf>
      <fill>
        <patternFill>
          <bgColor rgb="FF99FF66"/>
        </patternFill>
      </fill>
    </dxf>
    <dxf>
      <fill>
        <patternFill>
          <bgColor rgb="FFFF7C80"/>
        </patternFill>
      </fill>
    </dxf>
    <dxf>
      <fill>
        <patternFill>
          <bgColor rgb="FF99FF66"/>
        </patternFill>
      </fill>
    </dxf>
    <dxf>
      <fill>
        <patternFill>
          <bgColor rgb="FFCCFFCC"/>
        </patternFill>
      </fill>
    </dxf>
    <dxf>
      <fill>
        <patternFill>
          <bgColor rgb="FFFFFF99"/>
        </patternFill>
      </fill>
    </dxf>
    <dxf>
      <fill>
        <patternFill>
          <bgColor rgb="FFFF7C80"/>
        </patternFill>
      </fill>
    </dxf>
    <dxf>
      <fill>
        <patternFill>
          <bgColor rgb="FF99FF66"/>
        </patternFill>
      </fill>
    </dxf>
    <dxf>
      <fill>
        <patternFill>
          <bgColor rgb="FFCCFFCC"/>
        </patternFill>
      </fill>
    </dxf>
    <dxf>
      <fill>
        <patternFill>
          <bgColor rgb="FFFF7C80"/>
        </patternFill>
      </fill>
    </dxf>
    <dxf>
      <fill>
        <patternFill>
          <bgColor rgb="FFFFFF99"/>
        </patternFill>
      </fill>
    </dxf>
    <dxf>
      <fill>
        <patternFill>
          <bgColor rgb="FFCCFFCC"/>
        </patternFill>
      </fill>
    </dxf>
    <dxf>
      <fill>
        <patternFill>
          <bgColor rgb="FFFF7C80"/>
        </patternFill>
      </fill>
    </dxf>
    <dxf>
      <fill>
        <patternFill>
          <bgColor rgb="FF99FF66"/>
        </patternFill>
      </fill>
    </dxf>
    <dxf>
      <fill>
        <patternFill>
          <bgColor rgb="FFCCFFCC"/>
        </patternFill>
      </fill>
    </dxf>
    <dxf>
      <fill>
        <patternFill>
          <bgColor rgb="FF99FF66"/>
        </patternFill>
      </fill>
    </dxf>
    <dxf>
      <fill>
        <patternFill>
          <bgColor rgb="FFFFFF99"/>
        </patternFill>
      </fill>
    </dxf>
    <dxf>
      <fill>
        <patternFill>
          <bgColor rgb="FFCCFFCC"/>
        </patternFill>
      </fill>
    </dxf>
    <dxf>
      <fill>
        <patternFill>
          <bgColor rgb="FFFF7C80"/>
        </patternFill>
      </fill>
    </dxf>
    <dxf>
      <fill>
        <patternFill>
          <bgColor rgb="FFCCFFCC"/>
        </patternFill>
      </fill>
    </dxf>
    <dxf>
      <fill>
        <patternFill>
          <bgColor rgb="FF99FF66"/>
        </patternFill>
      </fill>
    </dxf>
    <dxf>
      <fill>
        <patternFill>
          <bgColor indexed="14"/>
        </patternFill>
      </fill>
    </dxf>
    <dxf>
      <fill>
        <patternFill>
          <bgColor indexed="43"/>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DCE6F1"/>
        </patternFill>
      </fill>
    </dxf>
    <dxf>
      <fill>
        <patternFill>
          <bgColor rgb="FFDCE6F1"/>
        </patternFill>
      </fill>
    </dxf>
    <dxf>
      <fill>
        <patternFill>
          <bgColor rgb="FFFFFF99"/>
        </patternFill>
      </fill>
    </dxf>
    <dxf>
      <fill>
        <patternFill>
          <bgColor rgb="FFC0C0C0"/>
        </patternFill>
      </fill>
    </dxf>
    <dxf>
      <fill>
        <patternFill>
          <bgColor rgb="FFC0C0C0"/>
        </patternFill>
      </fill>
    </dxf>
    <dxf>
      <font>
        <color rgb="FF9C0006"/>
      </font>
      <fill>
        <patternFill>
          <bgColor rgb="FFFFC7CE"/>
        </patternFill>
      </fill>
    </dxf>
    <dxf>
      <fill>
        <patternFill>
          <bgColor rgb="FFC0C0C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lightUp">
          <bgColor theme="0"/>
        </patternFill>
      </fill>
    </dxf>
    <dxf>
      <fill>
        <patternFill patternType="lightUp">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DCE6F1"/>
      <color rgb="FFC0C0C0"/>
      <color rgb="FF99FF66"/>
      <color rgb="FFCCFFCC"/>
      <color rgb="FFFF7C80"/>
      <color rgb="FFFFFF99"/>
      <color rgb="FF99FFCC"/>
      <color rgb="FF66FF66"/>
      <color rgb="FFED7D3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12</xdr:col>
      <xdr:colOff>485775</xdr:colOff>
      <xdr:row>0</xdr:row>
      <xdr:rowOff>9525</xdr:rowOff>
    </xdr:from>
    <xdr:to>
      <xdr:col>14</xdr:col>
      <xdr:colOff>66675</xdr:colOff>
      <xdr:row>3</xdr:row>
      <xdr:rowOff>95250</xdr:rowOff>
    </xdr:to>
    <xdr:pic>
      <xdr:nvPicPr>
        <xdr:cNvPr id="94489" name="Grafik 1">
          <a:extLst>
            <a:ext uri="{FF2B5EF4-FFF2-40B4-BE49-F238E27FC236}">
              <a16:creationId xmlns:a16="http://schemas.microsoft.com/office/drawing/2014/main" id="{00000000-0008-0000-0000-00001971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629775" y="9525"/>
          <a:ext cx="1390650"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809625</xdr:colOff>
      <xdr:row>13</xdr:row>
      <xdr:rowOff>11430</xdr:rowOff>
    </xdr:from>
    <xdr:to>
      <xdr:col>14</xdr:col>
      <xdr:colOff>9525</xdr:colOff>
      <xdr:row>13</xdr:row>
      <xdr:rowOff>116205</xdr:rowOff>
    </xdr:to>
    <xdr:pic>
      <xdr:nvPicPr>
        <xdr:cNvPr id="94491" name="Grafik 15">
          <a:extLst>
            <a:ext uri="{FF2B5EF4-FFF2-40B4-BE49-F238E27FC236}">
              <a16:creationId xmlns:a16="http://schemas.microsoft.com/office/drawing/2014/main" id="{00000000-0008-0000-0000-00001B7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144250" y="214503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546735</xdr:colOff>
      <xdr:row>5</xdr:row>
      <xdr:rowOff>11430</xdr:rowOff>
    </xdr:from>
    <xdr:to>
      <xdr:col>6</xdr:col>
      <xdr:colOff>3810</xdr:colOff>
      <xdr:row>5</xdr:row>
      <xdr:rowOff>116205</xdr:rowOff>
    </xdr:to>
    <xdr:pic>
      <xdr:nvPicPr>
        <xdr:cNvPr id="94492" name="Grafik 15">
          <a:extLst>
            <a:ext uri="{FF2B5EF4-FFF2-40B4-BE49-F238E27FC236}">
              <a16:creationId xmlns:a16="http://schemas.microsoft.com/office/drawing/2014/main" id="{00000000-0008-0000-0000-00001C7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61460" y="88773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809625</xdr:colOff>
      <xdr:row>11</xdr:row>
      <xdr:rowOff>11430</xdr:rowOff>
    </xdr:from>
    <xdr:to>
      <xdr:col>14</xdr:col>
      <xdr:colOff>9525</xdr:colOff>
      <xdr:row>11</xdr:row>
      <xdr:rowOff>116205</xdr:rowOff>
    </xdr:to>
    <xdr:pic>
      <xdr:nvPicPr>
        <xdr:cNvPr id="94495" name="Grafik 15">
          <a:extLst>
            <a:ext uri="{FF2B5EF4-FFF2-40B4-BE49-F238E27FC236}">
              <a16:creationId xmlns:a16="http://schemas.microsoft.com/office/drawing/2014/main" id="{00000000-0008-0000-0000-00001F7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144250" y="18307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803910</xdr:colOff>
      <xdr:row>20</xdr:row>
      <xdr:rowOff>13335</xdr:rowOff>
    </xdr:from>
    <xdr:to>
      <xdr:col>7</xdr:col>
      <xdr:colOff>3810</xdr:colOff>
      <xdr:row>20</xdr:row>
      <xdr:rowOff>118110</xdr:rowOff>
    </xdr:to>
    <xdr:pic>
      <xdr:nvPicPr>
        <xdr:cNvPr id="94496" name="Grafik 15">
          <a:extLst>
            <a:ext uri="{FF2B5EF4-FFF2-40B4-BE49-F238E27FC236}">
              <a16:creationId xmlns:a16="http://schemas.microsoft.com/office/drawing/2014/main" id="{00000000-0008-0000-0000-0000207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966335" y="348043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809625</xdr:colOff>
      <xdr:row>31</xdr:row>
      <xdr:rowOff>11430</xdr:rowOff>
    </xdr:from>
    <xdr:to>
      <xdr:col>14</xdr:col>
      <xdr:colOff>9525</xdr:colOff>
      <xdr:row>31</xdr:row>
      <xdr:rowOff>116205</xdr:rowOff>
    </xdr:to>
    <xdr:pic>
      <xdr:nvPicPr>
        <xdr:cNvPr id="94497" name="Grafik 15">
          <a:extLst>
            <a:ext uri="{FF2B5EF4-FFF2-40B4-BE49-F238E27FC236}">
              <a16:creationId xmlns:a16="http://schemas.microsoft.com/office/drawing/2014/main" id="{00000000-0008-0000-0000-0000217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1144250" y="650748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809625</xdr:colOff>
      <xdr:row>31</xdr:row>
      <xdr:rowOff>11430</xdr:rowOff>
    </xdr:from>
    <xdr:to>
      <xdr:col>8</xdr:col>
      <xdr:colOff>9525</xdr:colOff>
      <xdr:row>31</xdr:row>
      <xdr:rowOff>116205</xdr:rowOff>
    </xdr:to>
    <xdr:pic>
      <xdr:nvPicPr>
        <xdr:cNvPr id="94498" name="Grafik 15">
          <a:extLst>
            <a:ext uri="{FF2B5EF4-FFF2-40B4-BE49-F238E27FC236}">
              <a16:creationId xmlns:a16="http://schemas.microsoft.com/office/drawing/2014/main" id="{00000000-0008-0000-0000-0000227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34100" y="650748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613410</xdr:colOff>
      <xdr:row>30</xdr:row>
      <xdr:rowOff>11430</xdr:rowOff>
    </xdr:from>
    <xdr:to>
      <xdr:col>12</xdr:col>
      <xdr:colOff>3810</xdr:colOff>
      <xdr:row>30</xdr:row>
      <xdr:rowOff>116205</xdr:rowOff>
    </xdr:to>
    <xdr:pic>
      <xdr:nvPicPr>
        <xdr:cNvPr id="94499" name="Grafik 15">
          <a:extLst>
            <a:ext uri="{FF2B5EF4-FFF2-40B4-BE49-F238E27FC236}">
              <a16:creationId xmlns:a16="http://schemas.microsoft.com/office/drawing/2014/main" id="{00000000-0008-0000-0000-0000237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00185" y="662178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543878</xdr:colOff>
      <xdr:row>15</xdr:row>
      <xdr:rowOff>14287</xdr:rowOff>
    </xdr:from>
    <xdr:to>
      <xdr:col>6</xdr:col>
      <xdr:colOff>953</xdr:colOff>
      <xdr:row>15</xdr:row>
      <xdr:rowOff>119062</xdr:rowOff>
    </xdr:to>
    <xdr:pic>
      <xdr:nvPicPr>
        <xdr:cNvPr id="94500" name="Grafik 15">
          <a:extLst>
            <a:ext uri="{FF2B5EF4-FFF2-40B4-BE49-F238E27FC236}">
              <a16:creationId xmlns:a16="http://schemas.microsoft.com/office/drawing/2014/main" id="{00000000-0008-0000-0000-00002471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58603" y="2462212"/>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543878</xdr:colOff>
      <xdr:row>13</xdr:row>
      <xdr:rowOff>14287</xdr:rowOff>
    </xdr:from>
    <xdr:ext cx="104775" cy="104775"/>
    <xdr:pic>
      <xdr:nvPicPr>
        <xdr:cNvPr id="3" name="Grafik 15">
          <a:extLst>
            <a:ext uri="{FF2B5EF4-FFF2-40B4-BE49-F238E27FC236}">
              <a16:creationId xmlns:a16="http://schemas.microsoft.com/office/drawing/2014/main" id="{9BE14DB2-B27D-4AEF-B096-CFDEBC0D8FA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58603" y="2147887"/>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5</xdr:col>
      <xdr:colOff>542925</xdr:colOff>
      <xdr:row>11</xdr:row>
      <xdr:rowOff>9525</xdr:rowOff>
    </xdr:from>
    <xdr:ext cx="104775" cy="104775"/>
    <xdr:pic>
      <xdr:nvPicPr>
        <xdr:cNvPr id="2" name="Grafik 15">
          <a:extLst>
            <a:ext uri="{FF2B5EF4-FFF2-40B4-BE49-F238E27FC236}">
              <a16:creationId xmlns:a16="http://schemas.microsoft.com/office/drawing/2014/main" id="{F9A68190-F081-4E59-9FE9-A75B8F66B56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057650" y="1828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5</xdr:col>
      <xdr:colOff>1895475</xdr:colOff>
      <xdr:row>0</xdr:row>
      <xdr:rowOff>66675</xdr:rowOff>
    </xdr:from>
    <xdr:to>
      <xdr:col>6</xdr:col>
      <xdr:colOff>57150</xdr:colOff>
      <xdr:row>1</xdr:row>
      <xdr:rowOff>169545</xdr:rowOff>
    </xdr:to>
    <xdr:pic>
      <xdr:nvPicPr>
        <xdr:cNvPr id="91197" name="Grafik 1">
          <a:extLst>
            <a:ext uri="{FF2B5EF4-FFF2-40B4-BE49-F238E27FC236}">
              <a16:creationId xmlns:a16="http://schemas.microsoft.com/office/drawing/2014/main" id="{00000000-0008-0000-0400-00003D64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57900" y="66675"/>
          <a:ext cx="138112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142875</xdr:colOff>
      <xdr:row>0</xdr:row>
      <xdr:rowOff>0</xdr:rowOff>
    </xdr:from>
    <xdr:to>
      <xdr:col>5</xdr:col>
      <xdr:colOff>66675</xdr:colOff>
      <xdr:row>3</xdr:row>
      <xdr:rowOff>38100</xdr:rowOff>
    </xdr:to>
    <xdr:pic>
      <xdr:nvPicPr>
        <xdr:cNvPr id="2" name="Grafik 1">
          <a:extLst>
            <a:ext uri="{FF2B5EF4-FFF2-40B4-BE49-F238E27FC236}">
              <a16:creationId xmlns:a16="http://schemas.microsoft.com/office/drawing/2014/main" id="{702BB1F8-2712-44A3-AF00-EAFA5D3EAAD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734425" y="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4</xdr:row>
      <xdr:rowOff>9525</xdr:rowOff>
    </xdr:from>
    <xdr:to>
      <xdr:col>5</xdr:col>
      <xdr:colOff>0</xdr:colOff>
      <xdr:row>4</xdr:row>
      <xdr:rowOff>114300</xdr:rowOff>
    </xdr:to>
    <xdr:pic>
      <xdr:nvPicPr>
        <xdr:cNvPr id="3" name="Grafik 15">
          <a:extLst>
            <a:ext uri="{FF2B5EF4-FFF2-40B4-BE49-F238E27FC236}">
              <a16:creationId xmlns:a16="http://schemas.microsoft.com/office/drawing/2014/main" id="{03568526-2B68-48FE-8204-AAE85993921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71437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1285875</xdr:colOff>
      <xdr:row>9</xdr:row>
      <xdr:rowOff>9525</xdr:rowOff>
    </xdr:from>
    <xdr:to>
      <xdr:col>4</xdr:col>
      <xdr:colOff>9525</xdr:colOff>
      <xdr:row>9</xdr:row>
      <xdr:rowOff>114300</xdr:rowOff>
    </xdr:to>
    <xdr:pic>
      <xdr:nvPicPr>
        <xdr:cNvPr id="4" name="Grafik 15">
          <a:extLst>
            <a:ext uri="{FF2B5EF4-FFF2-40B4-BE49-F238E27FC236}">
              <a16:creationId xmlns:a16="http://schemas.microsoft.com/office/drawing/2014/main" id="{039F19FC-88AF-42F8-ADF3-D7B062E9828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963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1276350</xdr:colOff>
      <xdr:row>9</xdr:row>
      <xdr:rowOff>9525</xdr:rowOff>
    </xdr:from>
    <xdr:to>
      <xdr:col>5</xdr:col>
      <xdr:colOff>0</xdr:colOff>
      <xdr:row>9</xdr:row>
      <xdr:rowOff>114300</xdr:rowOff>
    </xdr:to>
    <xdr:pic>
      <xdr:nvPicPr>
        <xdr:cNvPr id="5" name="Grafik 15">
          <a:extLst>
            <a:ext uri="{FF2B5EF4-FFF2-40B4-BE49-F238E27FC236}">
              <a16:creationId xmlns:a16="http://schemas.microsoft.com/office/drawing/2014/main" id="{5C2EBCEB-1DF0-4919-A3FF-1D3F04837F3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867900" y="19621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3009900</xdr:colOff>
      <xdr:row>8</xdr:row>
      <xdr:rowOff>9525</xdr:rowOff>
    </xdr:from>
    <xdr:to>
      <xdr:col>1</xdr:col>
      <xdr:colOff>0</xdr:colOff>
      <xdr:row>8</xdr:row>
      <xdr:rowOff>114300</xdr:rowOff>
    </xdr:to>
    <xdr:pic>
      <xdr:nvPicPr>
        <xdr:cNvPr id="6" name="Grafik 15">
          <a:extLst>
            <a:ext uri="{FF2B5EF4-FFF2-40B4-BE49-F238E27FC236}">
              <a16:creationId xmlns:a16="http://schemas.microsoft.com/office/drawing/2014/main" id="{5FF07017-7C37-437C-A3BD-D4550A38588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009900" y="16478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1724025</xdr:colOff>
      <xdr:row>0</xdr:row>
      <xdr:rowOff>19050</xdr:rowOff>
    </xdr:from>
    <xdr:to>
      <xdr:col>6</xdr:col>
      <xdr:colOff>47625</xdr:colOff>
      <xdr:row>3</xdr:row>
      <xdr:rowOff>38100</xdr:rowOff>
    </xdr:to>
    <xdr:pic>
      <xdr:nvPicPr>
        <xdr:cNvPr id="2" name="Grafik 1">
          <a:extLst>
            <a:ext uri="{FF2B5EF4-FFF2-40B4-BE49-F238E27FC236}">
              <a16:creationId xmlns:a16="http://schemas.microsoft.com/office/drawing/2014/main" id="{B461BF3D-6B3B-4804-98B3-2F38F442E7F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601575" y="19050"/>
          <a:ext cx="13049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2619375</xdr:colOff>
      <xdr:row>5</xdr:row>
      <xdr:rowOff>9525</xdr:rowOff>
    </xdr:from>
    <xdr:to>
      <xdr:col>3</xdr:col>
      <xdr:colOff>0</xdr:colOff>
      <xdr:row>5</xdr:row>
      <xdr:rowOff>104775</xdr:rowOff>
    </xdr:to>
    <xdr:pic>
      <xdr:nvPicPr>
        <xdr:cNvPr id="3" name="Grafik 18">
          <a:extLst>
            <a:ext uri="{FF2B5EF4-FFF2-40B4-BE49-F238E27FC236}">
              <a16:creationId xmlns:a16="http://schemas.microsoft.com/office/drawing/2014/main" id="{681CF5A2-E9BD-400E-B533-AF39EDF0376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105525" y="714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819150</xdr:colOff>
      <xdr:row>5</xdr:row>
      <xdr:rowOff>9525</xdr:rowOff>
    </xdr:from>
    <xdr:to>
      <xdr:col>4</xdr:col>
      <xdr:colOff>0</xdr:colOff>
      <xdr:row>5</xdr:row>
      <xdr:rowOff>104775</xdr:rowOff>
    </xdr:to>
    <xdr:pic>
      <xdr:nvPicPr>
        <xdr:cNvPr id="4" name="Grafik 18">
          <a:extLst>
            <a:ext uri="{FF2B5EF4-FFF2-40B4-BE49-F238E27FC236}">
              <a16:creationId xmlns:a16="http://schemas.microsoft.com/office/drawing/2014/main" id="{481167A6-CDB4-47C2-B388-01EA8D85C08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029450" y="7143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1562100</xdr:colOff>
      <xdr:row>23</xdr:row>
      <xdr:rowOff>9525</xdr:rowOff>
    </xdr:from>
    <xdr:to>
      <xdr:col>4</xdr:col>
      <xdr:colOff>1666875</xdr:colOff>
      <xdr:row>23</xdr:row>
      <xdr:rowOff>104775</xdr:rowOff>
    </xdr:to>
    <xdr:pic>
      <xdr:nvPicPr>
        <xdr:cNvPr id="5" name="Grafik 18">
          <a:extLst>
            <a:ext uri="{FF2B5EF4-FFF2-40B4-BE49-F238E27FC236}">
              <a16:creationId xmlns:a16="http://schemas.microsoft.com/office/drawing/2014/main" id="{ABE0F881-9D09-4F71-8890-367A73E9364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696325" y="679132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381000</xdr:colOff>
      <xdr:row>0</xdr:row>
      <xdr:rowOff>47625</xdr:rowOff>
    </xdr:from>
    <xdr:to>
      <xdr:col>18</xdr:col>
      <xdr:colOff>152400</xdr:colOff>
      <xdr:row>2</xdr:row>
      <xdr:rowOff>323850</xdr:rowOff>
    </xdr:to>
    <xdr:pic>
      <xdr:nvPicPr>
        <xdr:cNvPr id="95600" name="Grafik 1">
          <a:extLst>
            <a:ext uri="{FF2B5EF4-FFF2-40B4-BE49-F238E27FC236}">
              <a16:creationId xmlns:a16="http://schemas.microsoft.com/office/drawing/2014/main" id="{00000000-0008-0000-0500-0000707501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467725" y="47625"/>
          <a:ext cx="1228725"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18</xdr:col>
      <xdr:colOff>4789170</xdr:colOff>
      <xdr:row>6</xdr:row>
      <xdr:rowOff>1905</xdr:rowOff>
    </xdr:from>
    <xdr:to>
      <xdr:col>18</xdr:col>
      <xdr:colOff>4903470</xdr:colOff>
      <xdr:row>6</xdr:row>
      <xdr:rowOff>97155</xdr:rowOff>
    </xdr:to>
    <xdr:pic>
      <xdr:nvPicPr>
        <xdr:cNvPr id="95604" name="Grafik 6">
          <a:extLst>
            <a:ext uri="{FF2B5EF4-FFF2-40B4-BE49-F238E27FC236}">
              <a16:creationId xmlns:a16="http://schemas.microsoft.com/office/drawing/2014/main" id="{00000000-0008-0000-0500-00007475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4352270" y="105346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417195</xdr:colOff>
      <xdr:row>7</xdr:row>
      <xdr:rowOff>1905</xdr:rowOff>
    </xdr:from>
    <xdr:to>
      <xdr:col>16</xdr:col>
      <xdr:colOff>521970</xdr:colOff>
      <xdr:row>7</xdr:row>
      <xdr:rowOff>106680</xdr:rowOff>
    </xdr:to>
    <xdr:pic>
      <xdr:nvPicPr>
        <xdr:cNvPr id="95605" name="Grafik 12">
          <a:extLst>
            <a:ext uri="{FF2B5EF4-FFF2-40B4-BE49-F238E27FC236}">
              <a16:creationId xmlns:a16="http://schemas.microsoft.com/office/drawing/2014/main" id="{00000000-0008-0000-0500-00007575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21115" y="13201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417195</xdr:colOff>
      <xdr:row>41</xdr:row>
      <xdr:rowOff>1905</xdr:rowOff>
    </xdr:from>
    <xdr:to>
      <xdr:col>16</xdr:col>
      <xdr:colOff>521970</xdr:colOff>
      <xdr:row>41</xdr:row>
      <xdr:rowOff>106680</xdr:rowOff>
    </xdr:to>
    <xdr:pic>
      <xdr:nvPicPr>
        <xdr:cNvPr id="95606" name="Grafik 12">
          <a:extLst>
            <a:ext uri="{FF2B5EF4-FFF2-40B4-BE49-F238E27FC236}">
              <a16:creationId xmlns:a16="http://schemas.microsoft.com/office/drawing/2014/main" id="{00000000-0008-0000-0500-00007675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21115" y="149218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417195</xdr:colOff>
      <xdr:row>5</xdr:row>
      <xdr:rowOff>1905</xdr:rowOff>
    </xdr:from>
    <xdr:to>
      <xdr:col>16</xdr:col>
      <xdr:colOff>521970</xdr:colOff>
      <xdr:row>5</xdr:row>
      <xdr:rowOff>106680</xdr:rowOff>
    </xdr:to>
    <xdr:pic>
      <xdr:nvPicPr>
        <xdr:cNvPr id="95608" name="Grafik 12">
          <a:extLst>
            <a:ext uri="{FF2B5EF4-FFF2-40B4-BE49-F238E27FC236}">
              <a16:creationId xmlns:a16="http://schemas.microsoft.com/office/drawing/2014/main" id="{00000000-0008-0000-0500-00007875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21115" y="7867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156210</xdr:colOff>
      <xdr:row>5</xdr:row>
      <xdr:rowOff>1905</xdr:rowOff>
    </xdr:from>
    <xdr:to>
      <xdr:col>4</xdr:col>
      <xdr:colOff>3810</xdr:colOff>
      <xdr:row>5</xdr:row>
      <xdr:rowOff>106680</xdr:rowOff>
    </xdr:to>
    <xdr:pic>
      <xdr:nvPicPr>
        <xdr:cNvPr id="95609" name="Grafik 5">
          <a:extLst>
            <a:ext uri="{FF2B5EF4-FFF2-40B4-BE49-F238E27FC236}">
              <a16:creationId xmlns:a16="http://schemas.microsoft.com/office/drawing/2014/main" id="{00000000-0008-0000-0500-00007975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51510" y="79248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417195</xdr:colOff>
      <xdr:row>17</xdr:row>
      <xdr:rowOff>1905</xdr:rowOff>
    </xdr:from>
    <xdr:to>
      <xdr:col>16</xdr:col>
      <xdr:colOff>521970</xdr:colOff>
      <xdr:row>17</xdr:row>
      <xdr:rowOff>106680</xdr:rowOff>
    </xdr:to>
    <xdr:pic>
      <xdr:nvPicPr>
        <xdr:cNvPr id="95610" name="Grafik 12">
          <a:extLst>
            <a:ext uri="{FF2B5EF4-FFF2-40B4-BE49-F238E27FC236}">
              <a16:creationId xmlns:a16="http://schemas.microsoft.com/office/drawing/2014/main" id="{00000000-0008-0000-0500-00007A75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21115" y="53206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102870</xdr:colOff>
      <xdr:row>5</xdr:row>
      <xdr:rowOff>1905</xdr:rowOff>
    </xdr:from>
    <xdr:to>
      <xdr:col>2</xdr:col>
      <xdr:colOff>217170</xdr:colOff>
      <xdr:row>5</xdr:row>
      <xdr:rowOff>106680</xdr:rowOff>
    </xdr:to>
    <xdr:pic>
      <xdr:nvPicPr>
        <xdr:cNvPr id="95613" name="Grafik 5">
          <a:extLst>
            <a:ext uri="{FF2B5EF4-FFF2-40B4-BE49-F238E27FC236}">
              <a16:creationId xmlns:a16="http://schemas.microsoft.com/office/drawing/2014/main" id="{00000000-0008-0000-0500-00007D75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0" y="78676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407670</xdr:colOff>
      <xdr:row>31</xdr:row>
      <xdr:rowOff>1905</xdr:rowOff>
    </xdr:from>
    <xdr:to>
      <xdr:col>16</xdr:col>
      <xdr:colOff>521970</xdr:colOff>
      <xdr:row>31</xdr:row>
      <xdr:rowOff>97155</xdr:rowOff>
    </xdr:to>
    <xdr:pic>
      <xdr:nvPicPr>
        <xdr:cNvPr id="95614" name="Grafik 12">
          <a:extLst>
            <a:ext uri="{FF2B5EF4-FFF2-40B4-BE49-F238E27FC236}">
              <a16:creationId xmlns:a16="http://schemas.microsoft.com/office/drawing/2014/main" id="{00000000-0008-0000-0500-00007E75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11590" y="1092136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29</xdr:row>
      <xdr:rowOff>1905</xdr:rowOff>
    </xdr:from>
    <xdr:to>
      <xdr:col>17</xdr:col>
      <xdr:colOff>0</xdr:colOff>
      <xdr:row>29</xdr:row>
      <xdr:rowOff>106680</xdr:rowOff>
    </xdr:to>
    <xdr:pic>
      <xdr:nvPicPr>
        <xdr:cNvPr id="95615" name="Grafik 12">
          <a:extLst>
            <a:ext uri="{FF2B5EF4-FFF2-40B4-BE49-F238E27FC236}">
              <a16:creationId xmlns:a16="http://schemas.microsoft.com/office/drawing/2014/main" id="{00000000-0008-0000-0500-00007F7501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24925" y="101212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407670</xdr:colOff>
      <xdr:row>28</xdr:row>
      <xdr:rowOff>1905</xdr:rowOff>
    </xdr:from>
    <xdr:to>
      <xdr:col>16</xdr:col>
      <xdr:colOff>521970</xdr:colOff>
      <xdr:row>28</xdr:row>
      <xdr:rowOff>87630</xdr:rowOff>
    </xdr:to>
    <xdr:pic>
      <xdr:nvPicPr>
        <xdr:cNvPr id="18" name="Grafik 29">
          <a:extLst>
            <a:ext uri="{FF2B5EF4-FFF2-40B4-BE49-F238E27FC236}">
              <a16:creationId xmlns:a16="http://schemas.microsoft.com/office/drawing/2014/main" id="{00000000-0008-0000-0500-00001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911590" y="9721215"/>
          <a:ext cx="11430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421005</xdr:colOff>
      <xdr:row>26</xdr:row>
      <xdr:rowOff>1905</xdr:rowOff>
    </xdr:from>
    <xdr:to>
      <xdr:col>17</xdr:col>
      <xdr:colOff>0</xdr:colOff>
      <xdr:row>26</xdr:row>
      <xdr:rowOff>106680</xdr:rowOff>
    </xdr:to>
    <xdr:pic>
      <xdr:nvPicPr>
        <xdr:cNvPr id="20" name="Grafik 12">
          <a:extLst>
            <a:ext uri="{FF2B5EF4-FFF2-40B4-BE49-F238E27FC236}">
              <a16:creationId xmlns:a16="http://schemas.microsoft.com/office/drawing/2014/main" id="{00000000-0008-0000-0500-00001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24925" y="892111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417195</xdr:colOff>
      <xdr:row>23</xdr:row>
      <xdr:rowOff>1905</xdr:rowOff>
    </xdr:from>
    <xdr:to>
      <xdr:col>16</xdr:col>
      <xdr:colOff>521970</xdr:colOff>
      <xdr:row>23</xdr:row>
      <xdr:rowOff>106680</xdr:rowOff>
    </xdr:to>
    <xdr:pic>
      <xdr:nvPicPr>
        <xdr:cNvPr id="23" name="Grafik 12">
          <a:extLst>
            <a:ext uri="{FF2B5EF4-FFF2-40B4-BE49-F238E27FC236}">
              <a16:creationId xmlns:a16="http://schemas.microsoft.com/office/drawing/2014/main" id="{3E9CC245-538C-4430-BC03-8158EFA6165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21115" y="772096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407670</xdr:colOff>
      <xdr:row>37</xdr:row>
      <xdr:rowOff>1905</xdr:rowOff>
    </xdr:from>
    <xdr:to>
      <xdr:col>16</xdr:col>
      <xdr:colOff>521970</xdr:colOff>
      <xdr:row>37</xdr:row>
      <xdr:rowOff>97155</xdr:rowOff>
    </xdr:to>
    <xdr:pic>
      <xdr:nvPicPr>
        <xdr:cNvPr id="24" name="Grafik 12">
          <a:extLst>
            <a:ext uri="{FF2B5EF4-FFF2-40B4-BE49-F238E27FC236}">
              <a16:creationId xmlns:a16="http://schemas.microsoft.com/office/drawing/2014/main" id="{363742E3-BEF0-4D73-8F3F-428C10F2CF8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11590" y="1332166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407670</xdr:colOff>
      <xdr:row>38</xdr:row>
      <xdr:rowOff>1905</xdr:rowOff>
    </xdr:from>
    <xdr:to>
      <xdr:col>16</xdr:col>
      <xdr:colOff>521970</xdr:colOff>
      <xdr:row>38</xdr:row>
      <xdr:rowOff>97155</xdr:rowOff>
    </xdr:to>
    <xdr:pic>
      <xdr:nvPicPr>
        <xdr:cNvPr id="25" name="Grafik 12">
          <a:extLst>
            <a:ext uri="{FF2B5EF4-FFF2-40B4-BE49-F238E27FC236}">
              <a16:creationId xmlns:a16="http://schemas.microsoft.com/office/drawing/2014/main" id="{EEC5FC3C-FED5-48CB-87EE-2D182BC1233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911590" y="1372171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950595</xdr:colOff>
      <xdr:row>22</xdr:row>
      <xdr:rowOff>1905</xdr:rowOff>
    </xdr:from>
    <xdr:to>
      <xdr:col>4</xdr:col>
      <xdr:colOff>1055370</xdr:colOff>
      <xdr:row>22</xdr:row>
      <xdr:rowOff>106680</xdr:rowOff>
    </xdr:to>
    <xdr:pic>
      <xdr:nvPicPr>
        <xdr:cNvPr id="2" name="Grafik 12">
          <a:extLst>
            <a:ext uri="{FF2B5EF4-FFF2-40B4-BE49-F238E27FC236}">
              <a16:creationId xmlns:a16="http://schemas.microsoft.com/office/drawing/2014/main" id="{A69C3A85-D471-41BC-A186-1E6F01278CF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6405" y="732091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598170</xdr:colOff>
      <xdr:row>22</xdr:row>
      <xdr:rowOff>11430</xdr:rowOff>
    </xdr:from>
    <xdr:to>
      <xdr:col>8</xdr:col>
      <xdr:colOff>702945</xdr:colOff>
      <xdr:row>22</xdr:row>
      <xdr:rowOff>116205</xdr:rowOff>
    </xdr:to>
    <xdr:pic>
      <xdr:nvPicPr>
        <xdr:cNvPr id="3" name="Grafik 12">
          <a:extLst>
            <a:ext uri="{FF2B5EF4-FFF2-40B4-BE49-F238E27FC236}">
              <a16:creationId xmlns:a16="http://schemas.microsoft.com/office/drawing/2014/main" id="{DE2AA1B3-C58D-465F-9504-7968C26FB82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5074920" y="735520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295275</xdr:colOff>
      <xdr:row>3</xdr:row>
      <xdr:rowOff>1905</xdr:rowOff>
    </xdr:from>
    <xdr:to>
      <xdr:col>16</xdr:col>
      <xdr:colOff>0</xdr:colOff>
      <xdr:row>3</xdr:row>
      <xdr:rowOff>106680</xdr:rowOff>
    </xdr:to>
    <xdr:pic>
      <xdr:nvPicPr>
        <xdr:cNvPr id="6" name="Grafik 2">
          <a:extLst>
            <a:ext uri="{FF2B5EF4-FFF2-40B4-BE49-F238E27FC236}">
              <a16:creationId xmlns:a16="http://schemas.microsoft.com/office/drawing/2014/main" id="{9A64FAC8-B847-4C68-B7A5-9EA4829A26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399145" y="48958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xdr:col>
      <xdr:colOff>782955</xdr:colOff>
      <xdr:row>3</xdr:row>
      <xdr:rowOff>1905</xdr:rowOff>
    </xdr:from>
    <xdr:to>
      <xdr:col>6</xdr:col>
      <xdr:colOff>0</xdr:colOff>
      <xdr:row>3</xdr:row>
      <xdr:rowOff>106680</xdr:rowOff>
    </xdr:to>
    <xdr:pic>
      <xdr:nvPicPr>
        <xdr:cNvPr id="7" name="Grafik 4">
          <a:extLst>
            <a:ext uri="{FF2B5EF4-FFF2-40B4-BE49-F238E27FC236}">
              <a16:creationId xmlns:a16="http://schemas.microsoft.com/office/drawing/2014/main" id="{E9E6392E-2550-4FA0-A429-DA3CC59AE75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607945" y="489585"/>
          <a:ext cx="9334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16</xdr:col>
      <xdr:colOff>409575</xdr:colOff>
      <xdr:row>16</xdr:row>
      <xdr:rowOff>9525</xdr:rowOff>
    </xdr:from>
    <xdr:to>
      <xdr:col>16</xdr:col>
      <xdr:colOff>514350</xdr:colOff>
      <xdr:row>16</xdr:row>
      <xdr:rowOff>114300</xdr:rowOff>
    </xdr:to>
    <xdr:pic>
      <xdr:nvPicPr>
        <xdr:cNvPr id="5" name="Grafik 12">
          <a:extLst>
            <a:ext uri="{FF2B5EF4-FFF2-40B4-BE49-F238E27FC236}">
              <a16:creationId xmlns:a16="http://schemas.microsoft.com/office/drawing/2014/main" id="{9B421189-FA90-4E2B-B121-EA98FEA87E1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734425" y="50863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152400</xdr:colOff>
      <xdr:row>19</xdr:row>
      <xdr:rowOff>9525</xdr:rowOff>
    </xdr:from>
    <xdr:to>
      <xdr:col>14</xdr:col>
      <xdr:colOff>0</xdr:colOff>
      <xdr:row>19</xdr:row>
      <xdr:rowOff>114300</xdr:rowOff>
    </xdr:to>
    <xdr:pic>
      <xdr:nvPicPr>
        <xdr:cNvPr id="8" name="Grafik 12">
          <a:extLst>
            <a:ext uri="{FF2B5EF4-FFF2-40B4-BE49-F238E27FC236}">
              <a16:creationId xmlns:a16="http://schemas.microsoft.com/office/drawing/2014/main" id="{2D36AF37-0D83-4BC9-8D56-4C3D2B03C3E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391400" y="62865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952500</xdr:colOff>
      <xdr:row>16</xdr:row>
      <xdr:rowOff>9525</xdr:rowOff>
    </xdr:from>
    <xdr:to>
      <xdr:col>4</xdr:col>
      <xdr:colOff>1045845</xdr:colOff>
      <xdr:row>16</xdr:row>
      <xdr:rowOff>114300</xdr:rowOff>
    </xdr:to>
    <xdr:pic>
      <xdr:nvPicPr>
        <xdr:cNvPr id="9" name="Grafik 4">
          <a:extLst>
            <a:ext uri="{FF2B5EF4-FFF2-40B4-BE49-F238E27FC236}">
              <a16:creationId xmlns:a16="http://schemas.microsoft.com/office/drawing/2014/main" id="{1A2E1042-51DA-406B-92B5-5980D1A02D1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0" y="5086350"/>
          <a:ext cx="9334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942975</xdr:colOff>
      <xdr:row>25</xdr:row>
      <xdr:rowOff>9525</xdr:rowOff>
    </xdr:from>
    <xdr:to>
      <xdr:col>4</xdr:col>
      <xdr:colOff>1047750</xdr:colOff>
      <xdr:row>25</xdr:row>
      <xdr:rowOff>114300</xdr:rowOff>
    </xdr:to>
    <xdr:pic>
      <xdr:nvPicPr>
        <xdr:cNvPr id="10" name="Grafik 12">
          <a:extLst>
            <a:ext uri="{FF2B5EF4-FFF2-40B4-BE49-F238E27FC236}">
              <a16:creationId xmlns:a16="http://schemas.microsoft.com/office/drawing/2014/main" id="{ECBC1910-D80E-4875-8E3F-EC73521FE69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04975" y="868680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942975</xdr:colOff>
      <xdr:row>40</xdr:row>
      <xdr:rowOff>9525</xdr:rowOff>
    </xdr:from>
    <xdr:to>
      <xdr:col>4</xdr:col>
      <xdr:colOff>1047750</xdr:colOff>
      <xdr:row>40</xdr:row>
      <xdr:rowOff>114300</xdr:rowOff>
    </xdr:to>
    <xdr:pic>
      <xdr:nvPicPr>
        <xdr:cNvPr id="11" name="Grafik 12">
          <a:extLst>
            <a:ext uri="{FF2B5EF4-FFF2-40B4-BE49-F238E27FC236}">
              <a16:creationId xmlns:a16="http://schemas.microsoft.com/office/drawing/2014/main" id="{43CDAC26-2449-4DC7-974B-4D222C0BB02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04975" y="146875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304800</xdr:colOff>
      <xdr:row>7</xdr:row>
      <xdr:rowOff>9525</xdr:rowOff>
    </xdr:from>
    <xdr:to>
      <xdr:col>6</xdr:col>
      <xdr:colOff>0</xdr:colOff>
      <xdr:row>7</xdr:row>
      <xdr:rowOff>104775</xdr:rowOff>
    </xdr:to>
    <xdr:pic>
      <xdr:nvPicPr>
        <xdr:cNvPr id="96348" name="Grafik 4">
          <a:extLst>
            <a:ext uri="{FF2B5EF4-FFF2-40B4-BE49-F238E27FC236}">
              <a16:creationId xmlns:a16="http://schemas.microsoft.com/office/drawing/2014/main" id="{00000000-0008-0000-0900-00005C7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019425" y="1104900"/>
          <a:ext cx="9525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2057400</xdr:colOff>
      <xdr:row>5</xdr:row>
      <xdr:rowOff>9525</xdr:rowOff>
    </xdr:from>
    <xdr:to>
      <xdr:col>11</xdr:col>
      <xdr:colOff>0</xdr:colOff>
      <xdr:row>5</xdr:row>
      <xdr:rowOff>104775</xdr:rowOff>
    </xdr:to>
    <xdr:pic>
      <xdr:nvPicPr>
        <xdr:cNvPr id="96349" name="Grafik 4">
          <a:extLst>
            <a:ext uri="{FF2B5EF4-FFF2-40B4-BE49-F238E27FC236}">
              <a16:creationId xmlns:a16="http://schemas.microsoft.com/office/drawing/2014/main" id="{00000000-0008-0000-0900-00005D7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19950" y="828675"/>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2057400</xdr:colOff>
      <xdr:row>7</xdr:row>
      <xdr:rowOff>9525</xdr:rowOff>
    </xdr:from>
    <xdr:to>
      <xdr:col>11</xdr:col>
      <xdr:colOff>0</xdr:colOff>
      <xdr:row>7</xdr:row>
      <xdr:rowOff>104775</xdr:rowOff>
    </xdr:to>
    <xdr:pic>
      <xdr:nvPicPr>
        <xdr:cNvPr id="96350" name="Grafik 4">
          <a:extLst>
            <a:ext uri="{FF2B5EF4-FFF2-40B4-BE49-F238E27FC236}">
              <a16:creationId xmlns:a16="http://schemas.microsoft.com/office/drawing/2014/main" id="{00000000-0008-0000-0900-00005E78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19950" y="1104900"/>
          <a:ext cx="104775"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581025</xdr:colOff>
      <xdr:row>1</xdr:row>
      <xdr:rowOff>123825</xdr:rowOff>
    </xdr:from>
    <xdr:to>
      <xdr:col>11</xdr:col>
      <xdr:colOff>2019300</xdr:colOff>
      <xdr:row>2</xdr:row>
      <xdr:rowOff>171450</xdr:rowOff>
    </xdr:to>
    <xdr:pic>
      <xdr:nvPicPr>
        <xdr:cNvPr id="96351" name="Grafik 1">
          <a:extLst>
            <a:ext uri="{FF2B5EF4-FFF2-40B4-BE49-F238E27FC236}">
              <a16:creationId xmlns:a16="http://schemas.microsoft.com/office/drawing/2014/main" id="{00000000-0008-0000-0900-00005F7801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905750" y="123825"/>
          <a:ext cx="1438275"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brust/eb_bz-M1-1_daten_240730_in%20arbei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uro/hoden/eb_mh-P1-1_daten_240816_in%20arbeit%20rr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06_daten/09_excel-kennzahlenb&#246;gen/18_excel-kb%20auditjahr%202025/organe/uro/niere/eb_mn-P1-1_daten_240819_in%20arbeit%20rr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quelle"/>
      <sheetName val="Basisdaten"/>
      <sheetName val="HilfstabelleSD"/>
      <sheetName val="HilfstabelleB"/>
      <sheetName val="HilfstabelleB2"/>
      <sheetName val="Studien"/>
      <sheetName val="HilfstabelleStudien"/>
      <sheetName val="Operateure"/>
      <sheetName val="Kennzahlenbogen_(KB)"/>
      <sheetName val="Berechnung1"/>
      <sheetName val="HilfstabelleKB"/>
      <sheetName val="Datendefizite_KB"/>
      <sheetName val="Hilfstabelle DatendefKB"/>
      <sheetName val="Matrix"/>
      <sheetName val="HilfstabelleM"/>
      <sheetName val="Berechnung3"/>
      <sheetName val="Berechnung2"/>
      <sheetName val="Datendefizite_Matrix"/>
      <sheetName val="HilfstabelleDM"/>
    </sheetNames>
    <sheetDataSet>
      <sheetData sheetId="0">
        <row r="1">
          <cell r="B1" t="str">
            <v>Eigenentwicklung (MS Excel, MS Access etc.)</v>
          </cell>
        </row>
        <row r="71">
          <cell r="A71" t="str">
            <v>Baden-Württemberg</v>
          </cell>
          <cell r="B71" t="str">
            <v>Bayern</v>
          </cell>
          <cell r="C71" t="str">
            <v>Berlin</v>
          </cell>
          <cell r="D71" t="str">
            <v>Brandenburg</v>
          </cell>
          <cell r="E71" t="str">
            <v>Bremen</v>
          </cell>
          <cell r="F71" t="str">
            <v>Hamburg</v>
          </cell>
          <cell r="G71" t="str">
            <v>Hessen</v>
          </cell>
          <cell r="H71" t="str">
            <v>Mecklenburg-Vorpommern</v>
          </cell>
          <cell r="I71" t="str">
            <v>Niedersachsen</v>
          </cell>
          <cell r="J71" t="str">
            <v>Nordrhein-Westfalen</v>
          </cell>
          <cell r="K71" t="str">
            <v>Rheinland-Pfalz</v>
          </cell>
          <cell r="L71" t="str">
            <v>Saarland</v>
          </cell>
          <cell r="M71" t="str">
            <v>Sachsen</v>
          </cell>
          <cell r="N71" t="str">
            <v>Sachsen-Anhalt</v>
          </cell>
          <cell r="O71" t="str">
            <v>Schleswig-Holstein</v>
          </cell>
          <cell r="P71" t="str">
            <v>Thüringen</v>
          </cell>
          <cell r="Q71" t="str">
            <v>Schweiz</v>
          </cell>
          <cell r="R71" t="str">
            <v>Österreich</v>
          </cell>
          <cell r="S71" t="str">
            <v>Italien</v>
          </cell>
        </row>
        <row r="72">
          <cell r="A72" t="str">
            <v>Comprehensive Cancer Center Freiburg</v>
          </cell>
          <cell r="B72" t="str">
            <v>Bevölkerungsbezogenes Krebsregister Bayern</v>
          </cell>
          <cell r="C72" t="str">
            <v>Charité Comprehensive Cancer Center</v>
          </cell>
          <cell r="D72" t="str">
            <v>Gemeinsames Krebsregister Berlin-Brandenburg</v>
          </cell>
          <cell r="E72" t="str">
            <v>Krebsregister des Landes Bremen</v>
          </cell>
          <cell r="F72" t="str">
            <v>Hamburgisches Krebsregister</v>
          </cell>
          <cell r="G72" t="str">
            <v>Hessisches Krebsregister</v>
          </cell>
          <cell r="H72" t="str">
            <v>Tumorzentrum Neubrandenburg</v>
          </cell>
          <cell r="I72" t="str">
            <v>Epidemiologisches Krebsregister Niedersachsen</v>
          </cell>
          <cell r="J72" t="str">
            <v>Westdeutsches Tumorzentrum Essen</v>
          </cell>
          <cell r="K72" t="str">
            <v>Krebsregister Rheinland-Pfalz</v>
          </cell>
          <cell r="L72" t="str">
            <v>Epidemiologisches Krebsregister Saarland</v>
          </cell>
          <cell r="M72" t="str">
            <v>Tumorzentrum Chemnitz</v>
          </cell>
          <cell r="N72" t="str">
            <v>Tumorzentrum Anhalt</v>
          </cell>
          <cell r="O72" t="str">
            <v>klinisches Krebsregister Schleswig Holstein/Lübeck</v>
          </cell>
          <cell r="P72" t="str">
            <v>Tumorzentrum Altenburg</v>
          </cell>
          <cell r="Q72" t="str">
            <v>Krebsregister Schweiz</v>
          </cell>
          <cell r="R72" t="str">
            <v>Krebsregister Österreich</v>
          </cell>
          <cell r="S72" t="str">
            <v>Krebsregister Italien</v>
          </cell>
        </row>
        <row r="73">
          <cell r="A73" t="str">
            <v>Comprehensive Cancer Center Tübingen</v>
          </cell>
          <cell r="B73" t="str">
            <v>Tumorzentrum Augsburg</v>
          </cell>
          <cell r="C73" t="str">
            <v>Gemeinsames Krebsregister Berlin-Brandenburg</v>
          </cell>
          <cell r="D73" t="str">
            <v>Tumorzentrum Land Brandenburg</v>
          </cell>
          <cell r="E73" t="str">
            <v>Keine Anbindung an Klinisches Krebsregister</v>
          </cell>
          <cell r="F73" t="str">
            <v>Keine Anbindung an Klinisches Krebsregister</v>
          </cell>
          <cell r="G73" t="str">
            <v>Krebsregister Hessen</v>
          </cell>
          <cell r="H73" t="str">
            <v>Tumorzentrum Rostock</v>
          </cell>
          <cell r="I73" t="str">
            <v>Kassenärztliche Vereinigung Niedersachsen</v>
          </cell>
          <cell r="J73" t="str">
            <v>Comprehensive Cancer Center Münster</v>
          </cell>
          <cell r="K73" t="str">
            <v>Tumorzentrum Koblenz</v>
          </cell>
          <cell r="L73" t="str">
            <v>Tumorzentrum Homburg</v>
          </cell>
          <cell r="M73" t="str">
            <v>Tumorzentrum Dresden</v>
          </cell>
          <cell r="N73" t="str">
            <v>Tumorzentrum Halle</v>
          </cell>
          <cell r="O73" t="str">
            <v>Krebsregister Schleswig-Holstein</v>
          </cell>
          <cell r="P73" t="str">
            <v>Tumorzentrum Erfurt</v>
          </cell>
          <cell r="Q73" t="str">
            <v>Nicht gelistet</v>
          </cell>
          <cell r="R73" t="str">
            <v>Nicht gelistet</v>
          </cell>
          <cell r="S73" t="str">
            <v>Nicht gelistet</v>
          </cell>
        </row>
        <row r="74">
          <cell r="A74" t="str">
            <v>Comprehensive Cancer Center Ulm</v>
          </cell>
          <cell r="B74" t="str">
            <v>Tumorzentrum Erlangen-Nürnberg</v>
          </cell>
          <cell r="C74" t="str">
            <v>Tumorzentrum Berlin-Buch</v>
          </cell>
          <cell r="D74" t="str">
            <v>GKR (Gemeinsames Krebsregister der Länder)</v>
          </cell>
          <cell r="E74" t="str">
            <v>Nicht gelistet</v>
          </cell>
          <cell r="F74" t="str">
            <v>Nicht gelistet</v>
          </cell>
          <cell r="G74" t="str">
            <v>Onkologischer Schwerpunkt Wiesbaden</v>
          </cell>
          <cell r="H74" t="str">
            <v>Tumorzentrum Schwerin</v>
          </cell>
          <cell r="I74" t="str">
            <v>Krebsregister Niedersachsen</v>
          </cell>
          <cell r="J74" t="str">
            <v xml:space="preserve">Epidemiologisches Krebsregister Münster </v>
          </cell>
          <cell r="K74" t="str">
            <v>Tumorzentrum Rheinland-Pfalz</v>
          </cell>
          <cell r="L74" t="str">
            <v>Keine Anbindung an Klinisches Krebsregister</v>
          </cell>
          <cell r="M74" t="str">
            <v>Tumorzentrum Leipzig</v>
          </cell>
          <cell r="N74" t="str">
            <v>Tumorzentrum Magdeburg</v>
          </cell>
          <cell r="O74" t="str">
            <v>Tumorzentrum Kiel</v>
          </cell>
          <cell r="P74" t="str">
            <v>Tumorzentrum Gera</v>
          </cell>
        </row>
        <row r="75">
          <cell r="A75" t="str">
            <v>Epidemiologisches Krebsregister Baden-Württemberg</v>
          </cell>
          <cell r="B75" t="str">
            <v>Tumorzentrum München</v>
          </cell>
          <cell r="C75" t="str">
            <v>Tumorzentrum für Klinik &amp; Praxis in Berlin</v>
          </cell>
          <cell r="D75" t="str">
            <v>Keine Anbindung an Klinisches Krebsregister</v>
          </cell>
          <cell r="E75" t="str">
            <v>Unbekannt</v>
          </cell>
          <cell r="F75" t="str">
            <v>Unbekannt</v>
          </cell>
          <cell r="G75" t="str">
            <v>Tumorzentrum Kassel</v>
          </cell>
          <cell r="H75" t="str">
            <v>Tumorzentrum Vorpommern</v>
          </cell>
          <cell r="I75" t="str">
            <v>Tumorzentrum Göttingen</v>
          </cell>
          <cell r="J75" t="str">
            <v>Epidemiologisches Krebsregister NRW</v>
          </cell>
          <cell r="K75" t="str">
            <v>Keine Anbindung an Klinisches Krebsregister</v>
          </cell>
          <cell r="L75" t="str">
            <v>Nicht gelistet</v>
          </cell>
          <cell r="M75" t="str">
            <v>Tumorzentrum Ostsachsen</v>
          </cell>
          <cell r="N75" t="str">
            <v>GKR (Gemeinsames Krebsregister der Länder)</v>
          </cell>
          <cell r="O75" t="str">
            <v>Keine Anbindung an Klinisches Krebsregister</v>
          </cell>
          <cell r="P75" t="str">
            <v>Tumorzentrum Jena</v>
          </cell>
        </row>
        <row r="76">
          <cell r="A76" t="str">
            <v>Krebsregister Baden-Württemberg</v>
          </cell>
          <cell r="B76" t="str">
            <v>Tumorzentrum Oberfranken</v>
          </cell>
          <cell r="C76" t="str">
            <v>Tumorzentrum Spandau</v>
          </cell>
          <cell r="D76" t="str">
            <v>Nicht gelistet</v>
          </cell>
          <cell r="G76" t="str">
            <v>Tumorzentrum Marburg</v>
          </cell>
          <cell r="H76" t="str">
            <v>GKR (Gemeinsames Krebsregister der Länder)</v>
          </cell>
          <cell r="I76" t="str">
            <v>Tumorzentrum Hannover</v>
          </cell>
          <cell r="J76" t="str">
            <v>Krebsregister NRW</v>
          </cell>
          <cell r="K76" t="str">
            <v>Nicht gelistet</v>
          </cell>
          <cell r="L76" t="str">
            <v>Unbekannt</v>
          </cell>
          <cell r="M76" t="str">
            <v>Tumorzentrum Zwickau</v>
          </cell>
          <cell r="N76" t="str">
            <v>Keine Anbindung an Klinisches Krebsregister</v>
          </cell>
          <cell r="O76" t="str">
            <v>Nicht gelistet</v>
          </cell>
          <cell r="P76" t="str">
            <v>Tumorzentrum Suhl</v>
          </cell>
        </row>
        <row r="77">
          <cell r="A77" t="str">
            <v>NCT Heidelberg</v>
          </cell>
          <cell r="B77" t="str">
            <v>Tumorzentrum Regensburg</v>
          </cell>
          <cell r="C77" t="str">
            <v>Tumorzentrum Vivantes</v>
          </cell>
          <cell r="D77" t="str">
            <v>Unbekannt</v>
          </cell>
          <cell r="G77" t="str">
            <v>Keine Anbindung an Klinisches Krebsregister</v>
          </cell>
          <cell r="H77" t="str">
            <v>Keine Anbindung an Klinisches Krebsregister</v>
          </cell>
          <cell r="I77" t="str">
            <v>Tumorzentrum Weser-Ems</v>
          </cell>
          <cell r="J77" t="str">
            <v>Onkologischer Schwerpunkt Hamm</v>
          </cell>
          <cell r="K77" t="str">
            <v>Unbekannt</v>
          </cell>
          <cell r="M77" t="str">
            <v>GKR (Gemeinsames Krebsregister der Länder)</v>
          </cell>
          <cell r="N77" t="str">
            <v>Nicht gelistet</v>
          </cell>
          <cell r="O77" t="str">
            <v>Unbekannt</v>
          </cell>
          <cell r="P77" t="str">
            <v>Tumorzentrum Südharz</v>
          </cell>
        </row>
        <row r="78">
          <cell r="A78" t="str">
            <v>Onkol. Schwerpunkt Lörrach-Rheinfelden</v>
          </cell>
          <cell r="B78" t="str">
            <v>Tumorzentrum Würzburg</v>
          </cell>
          <cell r="C78" t="str">
            <v>GKR (Gemeinsames Krebsregister der Länder)</v>
          </cell>
          <cell r="G78" t="str">
            <v>Nicht gelistet</v>
          </cell>
          <cell r="H78" t="str">
            <v>Nicht gelistet</v>
          </cell>
          <cell r="I78" t="str">
            <v>Keine Anbindung an Klinisches Krebsregister</v>
          </cell>
          <cell r="J78" t="str">
            <v>Keine Anbindung an Klinisches Krebsregister</v>
          </cell>
          <cell r="M78" t="str">
            <v>Keine Anbindung an Klinisches Krebsregister</v>
          </cell>
          <cell r="N78" t="str">
            <v>Unbekannt</v>
          </cell>
          <cell r="P78" t="str">
            <v>GKR (Gemeinsames Krebsregister der Länder)</v>
          </cell>
        </row>
        <row r="79">
          <cell r="A79" t="str">
            <v>Onkol. Schwerpunkt Ludwigsburg-Bietigheim</v>
          </cell>
          <cell r="B79" t="str">
            <v>Keine Anbindung an Klinisches Krebsregister</v>
          </cell>
          <cell r="C79" t="str">
            <v>Keine Anbindung an Klinisches Krebsregister</v>
          </cell>
          <cell r="G79" t="str">
            <v>Unbekannt</v>
          </cell>
          <cell r="H79" t="str">
            <v>Unbekannt</v>
          </cell>
          <cell r="I79" t="str">
            <v>Nicht gelistet</v>
          </cell>
          <cell r="J79" t="str">
            <v>Nicht gelistet</v>
          </cell>
          <cell r="M79" t="str">
            <v>Nicht gelistet</v>
          </cell>
          <cell r="P79" t="str">
            <v>Keine Anbindung an Klinisches Krebsregister</v>
          </cell>
        </row>
        <row r="80">
          <cell r="A80" t="str">
            <v>Onkol. Schwerpunkt Villingen-Schwenningen</v>
          </cell>
          <cell r="B80" t="str">
            <v>Nicht gelistet</v>
          </cell>
          <cell r="C80" t="str">
            <v>Nicht gelistet</v>
          </cell>
          <cell r="I80" t="str">
            <v>Unbekannt</v>
          </cell>
          <cell r="J80" t="str">
            <v>Unbekannt</v>
          </cell>
          <cell r="M80" t="str">
            <v>Unbekannt</v>
          </cell>
          <cell r="P80" t="str">
            <v>Nicht gelistet</v>
          </cell>
        </row>
        <row r="81">
          <cell r="A81" t="str">
            <v>Onkologischer Schwerpunkt Göppingen</v>
          </cell>
          <cell r="B81" t="str">
            <v>Unbekannt</v>
          </cell>
          <cell r="C81" t="str">
            <v>Unbekannt</v>
          </cell>
          <cell r="P81" t="str">
            <v>Unbekannt</v>
          </cell>
        </row>
        <row r="82">
          <cell r="A82" t="str">
            <v>Onkologischer Schwerpunkt Heilbronn</v>
          </cell>
        </row>
        <row r="83">
          <cell r="A83" t="str">
            <v>Onkologischer Schwerpunkt Karlsruhe</v>
          </cell>
        </row>
        <row r="84">
          <cell r="A84" t="str">
            <v>Onkologischer Schwerpunkt Konstanz-Singen</v>
          </cell>
        </row>
        <row r="85">
          <cell r="A85" t="str">
            <v>Onkologischer Schwerpunkt Oberschwaben</v>
          </cell>
        </row>
        <row r="86">
          <cell r="A86" t="str">
            <v>Onkologischer Schwerpunkt Ortenaukreis</v>
          </cell>
        </row>
        <row r="87">
          <cell r="A87" t="str">
            <v>Onkologischer Schwerpunkt Ostwürttemberg</v>
          </cell>
        </row>
        <row r="88">
          <cell r="A88" t="str">
            <v>Onkologischer Schwerpunkt Reutlingen</v>
          </cell>
        </row>
        <row r="89">
          <cell r="A89" t="str">
            <v>Onkologischer Schwerpunkt Stuttgart</v>
          </cell>
        </row>
        <row r="90">
          <cell r="A90" t="str">
            <v>Keine Anbindung an Klinisches Krebsregister</v>
          </cell>
        </row>
        <row r="91">
          <cell r="A91" t="str">
            <v>Nicht gelistet</v>
          </cell>
        </row>
        <row r="92">
          <cell r="A92" t="str">
            <v>Unbekannt</v>
          </cell>
        </row>
        <row r="109">
          <cell r="E109" t="str">
            <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sdaten"/>
      <sheetName val="HilfstabelleB"/>
      <sheetName val="ICD-O Diagnoseliste"/>
      <sheetName val="Datenquelle"/>
      <sheetName val="HilfstabelleSD"/>
      <sheetName val="Studien"/>
      <sheetName val="HilfstabelleStudien"/>
      <sheetName val="Operateure"/>
      <sheetName val="Kennzahlenbogen_(KB)"/>
      <sheetName val="HilfstabelleKB"/>
      <sheetName val="Berechnung1"/>
      <sheetName val="Datendefizite_KB"/>
      <sheetName val="Hilfstabelle DatendefKB"/>
    </sheetNames>
    <sheetDataSet>
      <sheetData sheetId="0">
        <row r="2">
          <cell r="B2" t="str">
            <v>Anlage EB Version P1.1 (Auditjahr 2025 / Kennzahlenjahr 2024)</v>
          </cell>
        </row>
      </sheetData>
      <sheetData sheetId="1" refreshError="1"/>
      <sheetData sheetId="2" refreshError="1"/>
      <sheetData sheetId="3">
        <row r="1">
          <cell r="B1" t="str">
            <v>Eigenentwicklung (MS Excel, MS Access etc.)</v>
          </cell>
        </row>
        <row r="2">
          <cell r="B2" t="str">
            <v>Achieva</v>
          </cell>
        </row>
        <row r="3">
          <cell r="B3" t="str">
            <v>Achiever Medical System</v>
          </cell>
        </row>
        <row r="4">
          <cell r="B4" t="str">
            <v>Adjumed</v>
          </cell>
        </row>
        <row r="5">
          <cell r="B5" t="str">
            <v>ambucare</v>
          </cell>
        </row>
        <row r="6">
          <cell r="B6" t="str">
            <v>c37.CancerCenter</v>
          </cell>
        </row>
        <row r="7">
          <cell r="B7" t="str">
            <v>CaOnkoDok (Eigenentwicklung)</v>
          </cell>
        </row>
        <row r="8">
          <cell r="B8" t="str">
            <v>CARAT</v>
          </cell>
        </row>
        <row r="9">
          <cell r="B9" t="str">
            <v>Clinic WinData</v>
          </cell>
        </row>
        <row r="10">
          <cell r="B10" t="str">
            <v>CREDOS</v>
          </cell>
        </row>
        <row r="11">
          <cell r="B11" t="str">
            <v>em.net</v>
          </cell>
        </row>
        <row r="12">
          <cell r="B12" t="str">
            <v>FileTuDo</v>
          </cell>
        </row>
        <row r="13">
          <cell r="B13" t="str">
            <v>GTDS</v>
          </cell>
        </row>
        <row r="14">
          <cell r="B14" t="str">
            <v>H.I.T.</v>
          </cell>
        </row>
        <row r="15">
          <cell r="B15" t="str">
            <v>Heartsoft Tumordatenbank</v>
          </cell>
        </row>
        <row r="16">
          <cell r="B16" t="str">
            <v>IndivuNET</v>
          </cell>
        </row>
        <row r="17">
          <cell r="B17" t="str">
            <v>ixserv.4</v>
          </cell>
        </row>
        <row r="18">
          <cell r="B18" t="str">
            <v>KIS-Erweiterung</v>
          </cell>
        </row>
        <row r="19">
          <cell r="B19" t="str">
            <v>KR7</v>
          </cell>
        </row>
        <row r="20">
          <cell r="B20" t="str">
            <v>KRAZTUR</v>
          </cell>
        </row>
        <row r="21">
          <cell r="B21" t="str">
            <v>MADOS 4</v>
          </cell>
        </row>
        <row r="22">
          <cell r="B22" t="str">
            <v>Medbrix</v>
          </cell>
        </row>
        <row r="23">
          <cell r="B23" t="str">
            <v>MR-TU-DO</v>
          </cell>
        </row>
        <row r="24">
          <cell r="B24" t="str">
            <v>NUK</v>
          </cell>
        </row>
        <row r="25">
          <cell r="B25" t="str">
            <v>ODSeasy / ODSeasyNet</v>
          </cell>
        </row>
        <row r="26">
          <cell r="B26" t="str">
            <v>OncoAssist Tumordokumentation</v>
          </cell>
        </row>
        <row r="27">
          <cell r="B27" t="str">
            <v>Oncolution</v>
          </cell>
        </row>
        <row r="28">
          <cell r="B28" t="str">
            <v>ONDIS</v>
          </cell>
        </row>
        <row r="29">
          <cell r="B29" t="str">
            <v>onkodok (XAXOA)</v>
          </cell>
        </row>
        <row r="30">
          <cell r="B30" t="str">
            <v>OnkoManager</v>
          </cell>
        </row>
        <row r="31">
          <cell r="B31" t="str">
            <v>Onkomedia</v>
          </cell>
        </row>
        <row r="32">
          <cell r="B32" t="str">
            <v>OnkoNet</v>
          </cell>
        </row>
        <row r="33">
          <cell r="B33" t="str">
            <v>ONKOSTAR</v>
          </cell>
        </row>
        <row r="34">
          <cell r="B34" t="str">
            <v>online Dokumentation IDZB</v>
          </cell>
        </row>
        <row r="35">
          <cell r="B35" t="str">
            <v>ORBIS-ODOK</v>
          </cell>
        </row>
        <row r="36">
          <cell r="B36" t="str">
            <v>QuaDoSta</v>
          </cell>
        </row>
        <row r="37">
          <cell r="B37" t="str">
            <v>SMATOS</v>
          </cell>
        </row>
        <row r="38">
          <cell r="B38" t="str">
            <v>Tudok (Tumorzentrum Regensburg)</v>
          </cell>
        </row>
        <row r="39">
          <cell r="B39" t="str">
            <v>Tumordokumentation des Instituts für Krebsepidemiologie</v>
          </cell>
        </row>
        <row r="40">
          <cell r="B40" t="str">
            <v>Tumorregister München (TRM)</v>
          </cell>
        </row>
        <row r="41">
          <cell r="B41" t="str">
            <v>UCC-TDS (Tumorzentrum Dresden)</v>
          </cell>
        </row>
        <row r="42">
          <cell r="B42" t="str">
            <v>Nicht gelistet</v>
          </cell>
        </row>
        <row r="43">
          <cell r="B43" t="str">
            <v>Unbekannt</v>
          </cell>
        </row>
      </sheetData>
      <sheetData sheetId="4" refreshError="1"/>
      <sheetData sheetId="5">
        <row r="9">
          <cell r="A9" t="str">
            <v xml:space="preserve">Verantwortlicher Kooperationspartner </v>
          </cell>
        </row>
      </sheetData>
      <sheetData sheetId="6" refreshError="1"/>
      <sheetData sheetId="7"/>
      <sheetData sheetId="8" refreshError="1"/>
      <sheetData sheetId="9" refreshError="1"/>
      <sheetData sheetId="10" refreshError="1"/>
      <sheetData sheetId="11" refreshError="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sdaten"/>
      <sheetName val="HilfstabelleSD"/>
      <sheetName val="Studien"/>
      <sheetName val="HilfstabelleStudien"/>
      <sheetName val="HilfstabelleB"/>
      <sheetName val="Datenquelle"/>
      <sheetName val="Operateure"/>
      <sheetName val="Kennzahlenbogen_(KB)"/>
      <sheetName val="HilfstabelleKB"/>
      <sheetName val="Berechnung1"/>
      <sheetName val="Datendefizite_KB"/>
      <sheetName val="Hilfstabelle Datendef_KB"/>
    </sheetNames>
    <sheetDataSet>
      <sheetData sheetId="0"/>
      <sheetData sheetId="1" refreshError="1"/>
      <sheetData sheetId="2"/>
      <sheetData sheetId="3" refreshError="1"/>
      <sheetData sheetId="4" refreshError="1"/>
      <sheetData sheetId="5">
        <row r="66">
          <cell r="A66" t="str">
            <v>Baden-Württemberg</v>
          </cell>
        </row>
        <row r="104">
          <cell r="A104" t="str">
            <v>FAP-Z001 MN</v>
          </cell>
        </row>
        <row r="105">
          <cell r="A105" t="str">
            <v>FAP-Z002 MN</v>
          </cell>
        </row>
        <row r="106">
          <cell r="A106" t="str">
            <v>FAP-Z005 MN</v>
          </cell>
        </row>
        <row r="107">
          <cell r="A107" t="str">
            <v>FAP-Z010 MN</v>
          </cell>
        </row>
        <row r="108">
          <cell r="A108" t="str">
            <v>FAP-Z011 MN</v>
          </cell>
        </row>
        <row r="109">
          <cell r="A109" t="str">
            <v>FAP-Z015 MN</v>
          </cell>
        </row>
        <row r="110">
          <cell r="A110" t="str">
            <v>FAP-Z017-1 MN</v>
          </cell>
        </row>
        <row r="111">
          <cell r="A111" t="str">
            <v>FAP-Z017-2 MN</v>
          </cell>
        </row>
        <row r="112">
          <cell r="A112" t="str">
            <v>FAP-Z022 MN</v>
          </cell>
        </row>
        <row r="113">
          <cell r="A113" t="str">
            <v>FAP-Z023 MN</v>
          </cell>
        </row>
        <row r="114">
          <cell r="A114" t="str">
            <v>FAP-Z024 MN</v>
          </cell>
        </row>
        <row r="115">
          <cell r="A115" t="str">
            <v>FAP-Z026 MN</v>
          </cell>
        </row>
        <row r="116">
          <cell r="A116" t="str">
            <v>FAP-Z031 MN</v>
          </cell>
        </row>
        <row r="117">
          <cell r="A117" t="str">
            <v>FAP-Z033 MN</v>
          </cell>
        </row>
        <row r="118">
          <cell r="A118" t="str">
            <v>FAP-Z036 MN</v>
          </cell>
        </row>
        <row r="119">
          <cell r="A119" t="str">
            <v>FAP-Z040 MN</v>
          </cell>
        </row>
        <row r="120">
          <cell r="A120" t="str">
            <v>FAP-Z041 MN</v>
          </cell>
        </row>
        <row r="121">
          <cell r="A121" t="str">
            <v>FAP-Z043 MN</v>
          </cell>
        </row>
        <row r="122">
          <cell r="A122" t="str">
            <v>FAP-Z046 MN</v>
          </cell>
        </row>
        <row r="123">
          <cell r="A123" t="str">
            <v>FAP-Z047 MN</v>
          </cell>
        </row>
        <row r="124">
          <cell r="A124" t="str">
            <v>FAP-Z049 MN</v>
          </cell>
        </row>
        <row r="125">
          <cell r="A125" t="str">
            <v>FAP-Z051 MN</v>
          </cell>
        </row>
        <row r="126">
          <cell r="A126" t="str">
            <v>FAP-Z052 MN</v>
          </cell>
        </row>
        <row r="127">
          <cell r="A127" t="str">
            <v>FAP-Z054 MN</v>
          </cell>
        </row>
        <row r="128">
          <cell r="A128" t="str">
            <v>FAP-Z055 MN</v>
          </cell>
        </row>
        <row r="129">
          <cell r="A129" t="str">
            <v>FAP-Z061 MN</v>
          </cell>
        </row>
        <row r="130">
          <cell r="A130" t="str">
            <v>FAP-Z070 MN</v>
          </cell>
        </row>
        <row r="131">
          <cell r="A131" t="str">
            <v>FAP-Z072 MN</v>
          </cell>
        </row>
        <row r="132">
          <cell r="A132" t="str">
            <v>FAP-Z073 MN</v>
          </cell>
        </row>
        <row r="133">
          <cell r="A133" t="str">
            <v>FAP-Z074 MN</v>
          </cell>
        </row>
        <row r="134">
          <cell r="A134" t="str">
            <v>FAP-Z079 MN</v>
          </cell>
        </row>
        <row r="135">
          <cell r="A135" t="str">
            <v>FAP-Z082 MN</v>
          </cell>
        </row>
        <row r="136">
          <cell r="A136" t="str">
            <v>FAP-Z083 MN</v>
          </cell>
        </row>
        <row r="137">
          <cell r="A137" t="str">
            <v>FAP-Z090 MN</v>
          </cell>
        </row>
        <row r="138">
          <cell r="A138" t="str">
            <v>FAP-Z091 MN</v>
          </cell>
        </row>
        <row r="139">
          <cell r="A139" t="str">
            <v>FAP-Z095 MN</v>
          </cell>
        </row>
        <row r="140">
          <cell r="A140" t="str">
            <v>FAP-Z097 MN</v>
          </cell>
        </row>
        <row r="141">
          <cell r="A141" t="str">
            <v>FAP-Z099 MN</v>
          </cell>
        </row>
        <row r="142">
          <cell r="A142" t="str">
            <v>FAP-Z101 MN</v>
          </cell>
        </row>
        <row r="143">
          <cell r="A143" t="str">
            <v>FAP-Z106 MN</v>
          </cell>
        </row>
        <row r="144">
          <cell r="A144" t="str">
            <v>FAP-Z110 MN</v>
          </cell>
        </row>
        <row r="145">
          <cell r="A145" t="str">
            <v>FAP-Z113 MN</v>
          </cell>
        </row>
        <row r="146">
          <cell r="A146" t="str">
            <v>FAP-Z116 MN</v>
          </cell>
        </row>
        <row r="147">
          <cell r="A147" t="str">
            <v>FAP-Z118 MN</v>
          </cell>
        </row>
        <row r="148">
          <cell r="A148" t="str">
            <v>FAP-Z119 MN</v>
          </cell>
        </row>
        <row r="149">
          <cell r="A149" t="str">
            <v>FAP-Z120 MN</v>
          </cell>
        </row>
        <row r="150">
          <cell r="A150" t="str">
            <v>FAP-Z121 MN</v>
          </cell>
        </row>
        <row r="151">
          <cell r="A151" t="str">
            <v>FAP-Z125 MN</v>
          </cell>
        </row>
        <row r="152">
          <cell r="A152" t="str">
            <v>FAP-Z126 MN</v>
          </cell>
        </row>
        <row r="153">
          <cell r="A153" t="str">
            <v>FAP-Z127 MN</v>
          </cell>
        </row>
        <row r="154">
          <cell r="A154" t="str">
            <v>FAP-Z129 MN</v>
          </cell>
        </row>
        <row r="155">
          <cell r="A155" t="str">
            <v>FAP-Z133 MN</v>
          </cell>
        </row>
        <row r="156">
          <cell r="A156" t="str">
            <v>FAP-Z134 MN</v>
          </cell>
        </row>
        <row r="157">
          <cell r="A157" t="str">
            <v>FAP-Z139 MN</v>
          </cell>
        </row>
        <row r="158">
          <cell r="A158" t="str">
            <v>FAP-Z140 MN</v>
          </cell>
        </row>
        <row r="159">
          <cell r="A159" t="str">
            <v>FAP-Z142 MN</v>
          </cell>
        </row>
        <row r="160">
          <cell r="A160" t="str">
            <v>FAP-Z143 MN</v>
          </cell>
        </row>
        <row r="161">
          <cell r="A161" t="str">
            <v>FAP-Z145 MN</v>
          </cell>
        </row>
        <row r="162">
          <cell r="A162" t="str">
            <v>FAP-Z146 MN</v>
          </cell>
        </row>
        <row r="163">
          <cell r="A163" t="str">
            <v>FAP-Z148 MN</v>
          </cell>
        </row>
        <row r="164">
          <cell r="A164" t="str">
            <v>FAP-Z149 MN</v>
          </cell>
        </row>
        <row r="165">
          <cell r="A165" t="str">
            <v>FAP-Z153 MN</v>
          </cell>
        </row>
        <row r="166">
          <cell r="A166" t="str">
            <v>FAP-Z155 MN</v>
          </cell>
        </row>
        <row r="167">
          <cell r="A167" t="str">
            <v>FAP-Z158 MN</v>
          </cell>
        </row>
        <row r="168">
          <cell r="A168" t="str">
            <v>FAP-Z160 MN</v>
          </cell>
        </row>
        <row r="169">
          <cell r="A169" t="str">
            <v>FAP-Z161 MN</v>
          </cell>
        </row>
        <row r="170">
          <cell r="A170" t="str">
            <v>FAP-Z162 MN</v>
          </cell>
        </row>
        <row r="171">
          <cell r="A171" t="str">
            <v>FAP-Z164 MN</v>
          </cell>
        </row>
        <row r="172">
          <cell r="A172" t="str">
            <v>FAP-Z166 MN</v>
          </cell>
        </row>
        <row r="173">
          <cell r="A173" t="str">
            <v>FAP-Z169 MN</v>
          </cell>
        </row>
        <row r="174">
          <cell r="A174" t="str">
            <v>FAP-Z175 MN</v>
          </cell>
        </row>
        <row r="175">
          <cell r="A175" t="str">
            <v>FAP-Z176 MN</v>
          </cell>
        </row>
        <row r="176">
          <cell r="A176" t="str">
            <v>FAP-Z179 MN</v>
          </cell>
        </row>
        <row r="177">
          <cell r="A177" t="str">
            <v>FAP-Z183 MN</v>
          </cell>
        </row>
        <row r="178">
          <cell r="A178" t="str">
            <v>FAP-Z185 MN</v>
          </cell>
        </row>
        <row r="179">
          <cell r="A179" t="str">
            <v>FAP-Z194 MN</v>
          </cell>
        </row>
        <row r="180">
          <cell r="A180" t="str">
            <v>FAP-Z195 MN</v>
          </cell>
        </row>
        <row r="181">
          <cell r="A181" t="str">
            <v>Nicht gelistet</v>
          </cell>
        </row>
      </sheetData>
      <sheetData sheetId="6"/>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5.xml"/><Relationship Id="rId4" Type="http://schemas.openxmlformats.org/officeDocument/2006/relationships/vmlDrawing" Target="../drawings/vmlDrawing7.v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6" Type="http://schemas.openxmlformats.org/officeDocument/2006/relationships/comments" Target="../comments6.xml"/><Relationship Id="rId5" Type="http://schemas.openxmlformats.org/officeDocument/2006/relationships/vmlDrawing" Target="../drawings/vmlDrawing8.vml"/><Relationship Id="rId4"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10.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6" Type="http://schemas.openxmlformats.org/officeDocument/2006/relationships/comments" Target="../comments4.xml"/><Relationship Id="rId5" Type="http://schemas.openxmlformats.org/officeDocument/2006/relationships/vmlDrawing" Target="../drawings/vmlDrawing6.v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N56"/>
  <sheetViews>
    <sheetView showGridLines="0" tabSelected="1" zoomScaleNormal="100" zoomScaleSheetLayoutView="100" zoomScalePageLayoutView="69" workbookViewId="0">
      <selection activeCell="C12" sqref="C12:F12"/>
    </sheetView>
  </sheetViews>
  <sheetFormatPr defaultColWidth="11.42578125" defaultRowHeight="14.25" x14ac:dyDescent="0.2"/>
  <cols>
    <col min="1" max="1" width="0.85546875" style="1" customWidth="1"/>
    <col min="2" max="2" width="15" style="1" customWidth="1"/>
    <col min="3" max="3" width="9.7109375" style="1" customWidth="1"/>
    <col min="4" max="5" width="13.5703125" style="1" customWidth="1"/>
    <col min="6" max="6" width="9.7109375" style="1" customWidth="1"/>
    <col min="7" max="8" width="13.5703125" style="1" customWidth="1"/>
    <col min="9" max="9" width="9.7109375" style="1" customWidth="1"/>
    <col min="10" max="11" width="13.5703125" style="1" customWidth="1"/>
    <col min="12" max="12" width="10.7109375" style="1" customWidth="1"/>
    <col min="13" max="14" width="13.5703125" style="1" customWidth="1"/>
    <col min="15" max="16384" width="11.42578125" style="1"/>
  </cols>
  <sheetData>
    <row r="1" spans="1:14" ht="6.95" customHeight="1" x14ac:dyDescent="0.25">
      <c r="A1" s="4"/>
    </row>
    <row r="2" spans="1:14" ht="15.95" customHeight="1" x14ac:dyDescent="0.2">
      <c r="A2" s="2"/>
      <c r="B2" s="173" t="s">
        <v>816</v>
      </c>
    </row>
    <row r="3" spans="1:14" ht="16.5" x14ac:dyDescent="0.25">
      <c r="A3" s="9"/>
      <c r="B3" s="23" t="s">
        <v>128</v>
      </c>
    </row>
    <row r="4" spans="1:14" ht="15" customHeight="1" x14ac:dyDescent="0.25">
      <c r="A4" s="17"/>
    </row>
    <row r="5" spans="1:14" ht="15" customHeight="1" x14ac:dyDescent="0.2">
      <c r="E5" s="8"/>
      <c r="F5" s="8"/>
      <c r="G5" s="8"/>
      <c r="H5" s="8"/>
      <c r="I5" s="8"/>
      <c r="J5" s="8"/>
      <c r="K5" s="8"/>
      <c r="L5" s="8"/>
      <c r="M5" s="8"/>
      <c r="N5" s="8"/>
    </row>
    <row r="6" spans="1:14" ht="15" customHeight="1" x14ac:dyDescent="0.2">
      <c r="A6" s="2"/>
      <c r="B6" s="7" t="s">
        <v>53</v>
      </c>
      <c r="C6" s="410"/>
      <c r="D6" s="410"/>
      <c r="E6" s="410"/>
      <c r="F6" s="410"/>
      <c r="K6" s="407"/>
      <c r="L6" s="407"/>
      <c r="M6" s="407"/>
      <c r="N6" s="407"/>
    </row>
    <row r="7" spans="1:14" ht="9.9499999999999993" customHeight="1" x14ac:dyDescent="0.2">
      <c r="A7" s="2"/>
      <c r="B7" s="2"/>
      <c r="C7" s="2"/>
      <c r="D7" s="2"/>
      <c r="E7" s="5"/>
      <c r="F7" s="5"/>
      <c r="G7" s="5"/>
      <c r="H7" s="5"/>
      <c r="I7" s="5"/>
      <c r="J7" s="5"/>
      <c r="K7" s="5"/>
      <c r="L7" s="5"/>
      <c r="M7" s="5"/>
      <c r="N7" s="5"/>
    </row>
    <row r="8" spans="1:14" s="2" customFormat="1" ht="15" customHeight="1" x14ac:dyDescent="0.2">
      <c r="B8" s="7" t="s">
        <v>86</v>
      </c>
      <c r="C8" s="408" t="str">
        <f>IF($C$6="","",Datenquelle!B67)</f>
        <v/>
      </c>
      <c r="D8" s="408"/>
      <c r="E8" s="409"/>
      <c r="F8" s="409"/>
      <c r="G8" s="409"/>
      <c r="H8" s="409"/>
      <c r="I8" s="409"/>
      <c r="J8" s="409"/>
      <c r="K8" s="409"/>
      <c r="L8" s="409"/>
      <c r="M8" s="409"/>
      <c r="N8" s="409"/>
    </row>
    <row r="9" spans="1:14" s="2" customFormat="1" ht="9.9499999999999993" customHeight="1" x14ac:dyDescent="0.2">
      <c r="B9" s="5"/>
      <c r="C9" s="5"/>
      <c r="D9" s="5"/>
      <c r="E9" s="5"/>
      <c r="F9" s="5"/>
      <c r="G9" s="5"/>
      <c r="H9" s="5"/>
    </row>
    <row r="10" spans="1:14" s="2" customFormat="1" ht="15" customHeight="1" x14ac:dyDescent="0.2">
      <c r="B10" s="7" t="s">
        <v>87</v>
      </c>
      <c r="C10" s="408" t="str">
        <f>IF($C$6="","",Datenquelle!C67)</f>
        <v/>
      </c>
      <c r="D10" s="408"/>
      <c r="E10" s="409"/>
      <c r="F10" s="409"/>
      <c r="G10" s="409"/>
      <c r="H10" s="409"/>
      <c r="I10" s="409"/>
      <c r="J10" s="409"/>
      <c r="K10" s="409"/>
      <c r="L10" s="409"/>
      <c r="M10" s="409"/>
      <c r="N10" s="409"/>
    </row>
    <row r="11" spans="1:14" s="2" customFormat="1" ht="9.9499999999999993" customHeight="1" x14ac:dyDescent="0.2">
      <c r="B11" s="5"/>
      <c r="C11" s="5"/>
      <c r="D11" s="5"/>
      <c r="E11" s="5"/>
      <c r="F11" s="5"/>
      <c r="G11" s="5"/>
      <c r="H11" s="5"/>
    </row>
    <row r="12" spans="1:14" s="2" customFormat="1" ht="15" customHeight="1" x14ac:dyDescent="0.2">
      <c r="B12" s="6" t="s">
        <v>669</v>
      </c>
      <c r="C12" s="410"/>
      <c r="D12" s="410"/>
      <c r="E12" s="410"/>
      <c r="F12" s="410"/>
      <c r="G12" s="78"/>
      <c r="H12" s="143"/>
      <c r="J12" s="78" t="s">
        <v>735</v>
      </c>
      <c r="L12" s="411"/>
      <c r="M12" s="412"/>
      <c r="N12" s="413"/>
    </row>
    <row r="13" spans="1:14" s="2" customFormat="1" ht="9.9499999999999993" customHeight="1" x14ac:dyDescent="0.2">
      <c r="E13" s="5"/>
      <c r="F13" s="5"/>
      <c r="G13" s="5"/>
      <c r="H13" s="5"/>
      <c r="J13" s="77"/>
      <c r="K13" s="5"/>
      <c r="L13" s="5"/>
      <c r="M13" s="5"/>
      <c r="N13" s="5"/>
    </row>
    <row r="14" spans="1:14" s="2" customFormat="1" ht="15" customHeight="1" x14ac:dyDescent="0.2">
      <c r="B14" s="6" t="s">
        <v>670</v>
      </c>
      <c r="C14" s="410"/>
      <c r="D14" s="410"/>
      <c r="E14" s="410"/>
      <c r="F14" s="410"/>
      <c r="G14" s="77"/>
      <c r="H14" s="77"/>
      <c r="J14" s="77" t="s">
        <v>734</v>
      </c>
      <c r="L14" s="414" t="str">
        <f>IF($C$6="","",Datenquelle!G67)</f>
        <v/>
      </c>
      <c r="M14" s="415"/>
      <c r="N14" s="416"/>
    </row>
    <row r="15" spans="1:14" ht="9.9499999999999993" customHeight="1" x14ac:dyDescent="0.2">
      <c r="C15" s="79"/>
      <c r="D15" s="79"/>
      <c r="E15" s="79"/>
      <c r="J15" s="345"/>
    </row>
    <row r="16" spans="1:14" s="2" customFormat="1" ht="15" customHeight="1" x14ac:dyDescent="0.2">
      <c r="B16" s="6" t="s">
        <v>169</v>
      </c>
      <c r="C16" s="410"/>
      <c r="D16" s="410"/>
      <c r="E16" s="410"/>
      <c r="F16" s="410"/>
      <c r="G16" s="3"/>
      <c r="H16" s="76"/>
      <c r="J16" s="335" t="s">
        <v>736</v>
      </c>
      <c r="L16" s="417">
        <v>2025</v>
      </c>
      <c r="M16" s="418"/>
      <c r="N16" s="419"/>
    </row>
    <row r="17" spans="2:14" s="2" customFormat="1" ht="15.75" customHeight="1" x14ac:dyDescent="0.2">
      <c r="B17" s="7"/>
      <c r="F17" s="3"/>
      <c r="G17" s="3"/>
      <c r="H17" s="3"/>
      <c r="K17" s="24"/>
      <c r="L17" s="24"/>
      <c r="M17" s="24"/>
      <c r="N17" s="24"/>
    </row>
    <row r="18" spans="2:14" s="2" customFormat="1" ht="15" customHeight="1" x14ac:dyDescent="0.2">
      <c r="B18" s="441" t="s">
        <v>129</v>
      </c>
      <c r="C18" s="441"/>
      <c r="D18" s="441"/>
      <c r="E18" s="441"/>
      <c r="F18" s="441"/>
      <c r="G18" s="441"/>
      <c r="H18" s="381" t="s">
        <v>645</v>
      </c>
      <c r="I18" s="381"/>
      <c r="J18" s="381"/>
      <c r="K18" s="381"/>
      <c r="L18" s="381"/>
      <c r="M18" s="381"/>
      <c r="N18" s="381"/>
    </row>
    <row r="19" spans="2:14" s="2" customFormat="1" ht="20.100000000000001" customHeight="1" x14ac:dyDescent="0.2">
      <c r="B19" s="441" t="str">
        <f>IF($C$6="","",Datenquelle!F67)</f>
        <v/>
      </c>
      <c r="C19" s="441"/>
      <c r="D19" s="441"/>
      <c r="E19" s="441"/>
      <c r="F19" s="441"/>
      <c r="G19" s="441"/>
      <c r="H19" s="442"/>
      <c r="I19" s="442"/>
      <c r="J19" s="442"/>
      <c r="K19" s="442"/>
      <c r="L19" s="442"/>
      <c r="M19" s="442"/>
      <c r="N19" s="442"/>
    </row>
    <row r="20" spans="2:14" s="2" customFormat="1" ht="9.9499999999999993" customHeight="1" x14ac:dyDescent="0.2">
      <c r="B20" s="7"/>
      <c r="F20" s="3"/>
      <c r="G20" s="3"/>
      <c r="H20" s="3"/>
      <c r="K20" s="24"/>
      <c r="L20" s="24"/>
      <c r="M20" s="24"/>
      <c r="N20" s="24"/>
    </row>
    <row r="21" spans="2:14" s="2" customFormat="1" ht="15" customHeight="1" x14ac:dyDescent="0.2">
      <c r="B21" s="381" t="s">
        <v>231</v>
      </c>
      <c r="C21" s="381"/>
      <c r="D21" s="381"/>
      <c r="E21" s="381"/>
      <c r="F21" s="381"/>
      <c r="G21" s="381"/>
      <c r="H21" s="381" t="s">
        <v>17</v>
      </c>
      <c r="I21" s="381"/>
      <c r="J21" s="381"/>
      <c r="K21" s="381"/>
      <c r="L21" s="381"/>
      <c r="M21" s="381"/>
      <c r="N21" s="381"/>
    </row>
    <row r="22" spans="2:14" s="2" customFormat="1" ht="20.100000000000001" customHeight="1" x14ac:dyDescent="0.2">
      <c r="B22" s="385" t="s">
        <v>170</v>
      </c>
      <c r="C22" s="385"/>
      <c r="D22" s="385"/>
      <c r="E22" s="385"/>
      <c r="F22" s="385"/>
      <c r="G22" s="385"/>
      <c r="H22" s="382"/>
      <c r="I22" s="383"/>
      <c r="J22" s="383"/>
      <c r="K22" s="383"/>
      <c r="L22" s="383"/>
      <c r="M22" s="383"/>
      <c r="N22" s="384"/>
    </row>
    <row r="23" spans="2:14" s="2" customFormat="1" ht="30" customHeight="1" thickBot="1" x14ac:dyDescent="0.25">
      <c r="B23" s="393"/>
      <c r="C23" s="394"/>
      <c r="D23" s="394"/>
      <c r="E23" s="394"/>
      <c r="F23" s="394"/>
      <c r="G23" s="394"/>
      <c r="H23" s="394"/>
      <c r="I23" s="394"/>
      <c r="J23" s="394"/>
      <c r="K23" s="394"/>
      <c r="L23" s="394"/>
      <c r="M23" s="394"/>
      <c r="N23" s="394"/>
    </row>
    <row r="24" spans="2:14" s="119" customFormat="1" ht="20.25" customHeight="1" x14ac:dyDescent="0.25">
      <c r="B24" s="395" t="s">
        <v>828</v>
      </c>
      <c r="C24" s="398" t="s">
        <v>819</v>
      </c>
      <c r="D24" s="399"/>
      <c r="E24" s="399"/>
      <c r="F24" s="399"/>
      <c r="G24" s="399"/>
      <c r="H24" s="399"/>
      <c r="I24" s="399"/>
      <c r="J24" s="399"/>
      <c r="K24" s="400"/>
      <c r="L24" s="430" t="s">
        <v>11</v>
      </c>
      <c r="M24" s="431"/>
      <c r="N24" s="432"/>
    </row>
    <row r="25" spans="2:14" s="44" customFormat="1" ht="33" customHeight="1" x14ac:dyDescent="0.25">
      <c r="B25" s="396"/>
      <c r="C25" s="390" t="s">
        <v>216</v>
      </c>
      <c r="D25" s="391"/>
      <c r="E25" s="392"/>
      <c r="F25" s="390" t="s">
        <v>217</v>
      </c>
      <c r="G25" s="391"/>
      <c r="H25" s="392"/>
      <c r="I25" s="390" t="s">
        <v>218</v>
      </c>
      <c r="J25" s="391"/>
      <c r="K25" s="392"/>
      <c r="L25" s="433"/>
      <c r="M25" s="434"/>
      <c r="N25" s="435"/>
    </row>
    <row r="26" spans="2:14" s="44" customFormat="1" ht="60.75" customHeight="1" x14ac:dyDescent="0.25">
      <c r="B26" s="397"/>
      <c r="C26" s="142" t="s">
        <v>123</v>
      </c>
      <c r="D26" s="142" t="s">
        <v>672</v>
      </c>
      <c r="E26" s="120" t="s">
        <v>673</v>
      </c>
      <c r="F26" s="142" t="s">
        <v>123</v>
      </c>
      <c r="G26" s="142" t="s">
        <v>674</v>
      </c>
      <c r="H26" s="120" t="s">
        <v>673</v>
      </c>
      <c r="I26" s="120" t="s">
        <v>123</v>
      </c>
      <c r="J26" s="120" t="s">
        <v>674</v>
      </c>
      <c r="K26" s="339" t="s">
        <v>673</v>
      </c>
      <c r="L26" s="120" t="s">
        <v>662</v>
      </c>
      <c r="M26" s="120" t="s">
        <v>674</v>
      </c>
      <c r="N26" s="340" t="s">
        <v>673</v>
      </c>
    </row>
    <row r="27" spans="2:14" s="119" customFormat="1" ht="15" customHeight="1" x14ac:dyDescent="0.25">
      <c r="B27" s="341" t="s">
        <v>186</v>
      </c>
      <c r="C27" s="122"/>
      <c r="D27" s="122"/>
      <c r="E27" s="122"/>
      <c r="F27" s="122"/>
      <c r="G27" s="122"/>
      <c r="H27" s="122"/>
      <c r="I27" s="122"/>
      <c r="J27" s="122"/>
      <c r="K27" s="122"/>
      <c r="L27" s="118" t="str">
        <f>IF(AND(C27="",F27="",I27=""),"",SUM(C27,F27,I27))</f>
        <v/>
      </c>
      <c r="M27" s="118" t="str">
        <f>IF(AND(D27="",G27="",J27=""),"",SUM(D27,G27,J27))</f>
        <v/>
      </c>
      <c r="N27" s="342" t="str">
        <f>IF(AND(E27="",H27="",K27=""),"",SUM(E27,H27,K27))</f>
        <v/>
      </c>
    </row>
    <row r="28" spans="2:14" s="119" customFormat="1" ht="15" customHeight="1" x14ac:dyDescent="0.25">
      <c r="B28" s="341" t="s">
        <v>187</v>
      </c>
      <c r="C28" s="122"/>
      <c r="D28" s="122"/>
      <c r="E28" s="122"/>
      <c r="F28" s="122"/>
      <c r="G28" s="122"/>
      <c r="H28" s="122"/>
      <c r="I28" s="122"/>
      <c r="J28" s="122"/>
      <c r="K28" s="122"/>
      <c r="L28" s="118" t="str">
        <f>IF(AND(C28="",F28="",I28=""),"",SUM(C28,F28,I28))</f>
        <v/>
      </c>
      <c r="M28" s="118" t="str">
        <f t="shared" ref="M28:M30" si="0">IF(AND(D28="",G28="",J28=""),"",SUM(D28,G28,J28))</f>
        <v/>
      </c>
      <c r="N28" s="342" t="str">
        <f>IF(AND(E28="",H28="",K28=""),"",SUM(E28,H28,K28))</f>
        <v/>
      </c>
    </row>
    <row r="29" spans="2:14" s="119" customFormat="1" ht="15" customHeight="1" x14ac:dyDescent="0.25">
      <c r="B29" s="341" t="s">
        <v>188</v>
      </c>
      <c r="C29" s="122"/>
      <c r="D29" s="122"/>
      <c r="E29" s="122"/>
      <c r="F29" s="122"/>
      <c r="G29" s="122"/>
      <c r="H29" s="122"/>
      <c r="I29" s="122"/>
      <c r="J29" s="122"/>
      <c r="K29" s="122"/>
      <c r="L29" s="118" t="str">
        <f>IF(AND(C29="",F29="",I29=""),"",SUM(C29,F29,I29))</f>
        <v/>
      </c>
      <c r="M29" s="118" t="str">
        <f t="shared" si="0"/>
        <v/>
      </c>
      <c r="N29" s="342" t="str">
        <f>IF(AND(E29="",H29="",K29=""),"",SUM(E29,H29,K29))</f>
        <v/>
      </c>
    </row>
    <row r="30" spans="2:14" s="119" customFormat="1" ht="15" customHeight="1" x14ac:dyDescent="0.25">
      <c r="B30" s="343" t="s">
        <v>330</v>
      </c>
      <c r="C30" s="122"/>
      <c r="D30" s="122"/>
      <c r="E30" s="122"/>
      <c r="F30" s="122"/>
      <c r="G30" s="122"/>
      <c r="H30" s="122"/>
      <c r="I30" s="122"/>
      <c r="J30" s="122"/>
      <c r="K30" s="122"/>
      <c r="L30" s="118" t="str">
        <f>IF(AND(C30="",F30="",I30=""),"",SUM(C30,F30,I30))</f>
        <v/>
      </c>
      <c r="M30" s="118" t="str">
        <f t="shared" si="0"/>
        <v/>
      </c>
      <c r="N30" s="342" t="str">
        <f>IF(AND(E30="",H30="",K30=""),"",SUM(E30,H30,K30))</f>
        <v/>
      </c>
    </row>
    <row r="31" spans="2:14" s="119" customFormat="1" ht="15" customHeight="1" x14ac:dyDescent="0.25">
      <c r="B31" s="427" t="s">
        <v>11</v>
      </c>
      <c r="C31" s="121" t="str">
        <f t="shared" ref="C31:N31" si="1">IF(AND(C27="",C28="",C29="",C30=""),"",SUM(C27:C30))</f>
        <v/>
      </c>
      <c r="D31" s="121" t="str">
        <f t="shared" si="1"/>
        <v/>
      </c>
      <c r="E31" s="121" t="str">
        <f t="shared" si="1"/>
        <v/>
      </c>
      <c r="F31" s="121" t="str">
        <f t="shared" si="1"/>
        <v/>
      </c>
      <c r="G31" s="121" t="str">
        <f t="shared" si="1"/>
        <v/>
      </c>
      <c r="H31" s="121" t="str">
        <f t="shared" si="1"/>
        <v/>
      </c>
      <c r="I31" s="121" t="str">
        <f t="shared" si="1"/>
        <v/>
      </c>
      <c r="J31" s="121" t="str">
        <f t="shared" si="1"/>
        <v/>
      </c>
      <c r="K31" s="121" t="str">
        <f t="shared" si="1"/>
        <v/>
      </c>
      <c r="L31" s="121" t="str">
        <f t="shared" si="1"/>
        <v/>
      </c>
      <c r="M31" s="121" t="str">
        <f t="shared" si="1"/>
        <v/>
      </c>
      <c r="N31" s="344" t="str">
        <f t="shared" si="1"/>
        <v/>
      </c>
    </row>
    <row r="32" spans="2:14" s="119" customFormat="1" ht="23.25" customHeight="1" thickBot="1" x14ac:dyDescent="0.3">
      <c r="B32" s="428"/>
      <c r="C32" s="387" t="str">
        <f>IF(AND(C31="",D31="",E31=""),"",SUM(C31:E31))</f>
        <v/>
      </c>
      <c r="D32" s="388"/>
      <c r="E32" s="389"/>
      <c r="F32" s="387" t="str">
        <f>IF(AND(F31="",G31="",H31=""),"",SUM(F31:H31))</f>
        <v/>
      </c>
      <c r="G32" s="388"/>
      <c r="H32" s="389"/>
      <c r="I32" s="387" t="str">
        <f>IF(AND(I31="",J31="",K31=""),"",SUM(I31:K31))</f>
        <v/>
      </c>
      <c r="J32" s="388"/>
      <c r="K32" s="389"/>
      <c r="L32" s="387" t="str">
        <f>IF(AND(L31="",M31="",N31=""),"",SUM(L31:N31))</f>
        <v/>
      </c>
      <c r="M32" s="388"/>
      <c r="N32" s="429"/>
    </row>
    <row r="33" spans="2:14" s="119" customFormat="1" ht="13.5" customHeight="1" thickBot="1" x14ac:dyDescent="0.3">
      <c r="B33" s="181"/>
      <c r="C33" s="182"/>
      <c r="D33" s="182"/>
      <c r="E33" s="182"/>
      <c r="F33" s="182"/>
      <c r="G33" s="182"/>
      <c r="H33" s="182"/>
      <c r="I33" s="182"/>
      <c r="J33" s="182"/>
      <c r="K33" s="182"/>
      <c r="L33" s="182"/>
      <c r="M33" s="182"/>
      <c r="N33" s="182"/>
    </row>
    <row r="34" spans="2:14" s="119" customFormat="1" ht="23.25" customHeight="1" x14ac:dyDescent="0.25">
      <c r="B34" s="402" t="s">
        <v>647</v>
      </c>
      <c r="C34" s="403"/>
      <c r="D34" s="403"/>
      <c r="E34" s="403"/>
      <c r="F34" s="403"/>
      <c r="G34" s="403"/>
      <c r="H34" s="403"/>
      <c r="I34" s="403"/>
      <c r="J34" s="403"/>
      <c r="K34" s="403"/>
      <c r="L34" s="404"/>
      <c r="M34" s="405"/>
      <c r="N34" s="406"/>
    </row>
    <row r="35" spans="2:14" s="119" customFormat="1" ht="23.25" customHeight="1" x14ac:dyDescent="0.25">
      <c r="B35" s="422" t="s">
        <v>648</v>
      </c>
      <c r="C35" s="423"/>
      <c r="D35" s="423"/>
      <c r="E35" s="423"/>
      <c r="F35" s="423"/>
      <c r="G35" s="423"/>
      <c r="H35" s="423"/>
      <c r="I35" s="423"/>
      <c r="J35" s="423"/>
      <c r="K35" s="423"/>
      <c r="L35" s="424"/>
      <c r="M35" s="425"/>
      <c r="N35" s="426"/>
    </row>
    <row r="36" spans="2:14" s="119" customFormat="1" ht="23.25" customHeight="1" thickBot="1" x14ac:dyDescent="0.3">
      <c r="B36" s="436" t="s">
        <v>675</v>
      </c>
      <c r="C36" s="437"/>
      <c r="D36" s="437"/>
      <c r="E36" s="437"/>
      <c r="F36" s="437"/>
      <c r="G36" s="437"/>
      <c r="H36" s="437"/>
      <c r="I36" s="437"/>
      <c r="J36" s="437"/>
      <c r="K36" s="437"/>
      <c r="L36" s="438"/>
      <c r="M36" s="439"/>
      <c r="N36" s="440"/>
    </row>
    <row r="37" spans="2:14" s="119" customFormat="1" ht="8.25" customHeight="1" x14ac:dyDescent="0.25">
      <c r="B37" s="181"/>
      <c r="C37" s="181"/>
      <c r="D37" s="181"/>
      <c r="E37" s="181"/>
      <c r="F37" s="181"/>
      <c r="G37" s="181"/>
      <c r="H37" s="181"/>
      <c r="I37" s="181"/>
      <c r="J37" s="181"/>
      <c r="K37" s="181"/>
      <c r="L37" s="182"/>
      <c r="M37" s="182"/>
      <c r="N37" s="182"/>
    </row>
    <row r="38" spans="2:14" s="119" customFormat="1" ht="58.5" customHeight="1" x14ac:dyDescent="0.25">
      <c r="B38" s="420" t="s">
        <v>817</v>
      </c>
      <c r="C38" s="421"/>
      <c r="D38" s="421"/>
      <c r="E38" s="421"/>
      <c r="F38" s="421"/>
      <c r="G38" s="421"/>
      <c r="H38" s="421"/>
      <c r="I38" s="421"/>
      <c r="J38" s="421"/>
      <c r="K38" s="421"/>
      <c r="L38" s="421"/>
      <c r="M38" s="421"/>
      <c r="N38" s="421"/>
    </row>
    <row r="39" spans="2:14" s="2" customFormat="1" ht="22.5" customHeight="1" x14ac:dyDescent="0.2">
      <c r="B39" s="401" t="s">
        <v>818</v>
      </c>
      <c r="C39" s="401"/>
      <c r="D39" s="401"/>
      <c r="E39" s="401"/>
      <c r="F39" s="401"/>
      <c r="G39" s="401"/>
      <c r="H39" s="401"/>
      <c r="I39" s="401"/>
      <c r="J39" s="401"/>
      <c r="K39" s="401"/>
      <c r="L39" s="401"/>
      <c r="M39" s="401"/>
      <c r="N39" s="401"/>
    </row>
    <row r="40" spans="2:14" s="2" customFormat="1" ht="81.75" customHeight="1" x14ac:dyDescent="0.2">
      <c r="B40" s="386" t="s">
        <v>676</v>
      </c>
      <c r="C40" s="386"/>
      <c r="D40" s="386"/>
      <c r="E40" s="386"/>
      <c r="F40" s="386"/>
      <c r="G40" s="386"/>
      <c r="H40" s="386"/>
      <c r="I40" s="386"/>
      <c r="J40" s="386"/>
      <c r="K40" s="386"/>
      <c r="L40" s="386"/>
      <c r="M40" s="386"/>
      <c r="N40" s="386"/>
    </row>
    <row r="41" spans="2:14" x14ac:dyDescent="0.2">
      <c r="B41" s="80"/>
      <c r="C41" s="80"/>
      <c r="D41" s="80"/>
      <c r="E41" s="80"/>
      <c r="F41" s="80"/>
      <c r="G41" s="80"/>
      <c r="H41" s="80"/>
      <c r="I41" s="80"/>
      <c r="J41" s="80"/>
      <c r="K41" s="80"/>
      <c r="L41" s="80"/>
      <c r="M41" s="80"/>
      <c r="N41" s="80"/>
    </row>
    <row r="42" spans="2:14" x14ac:dyDescent="0.2">
      <c r="B42" s="80"/>
      <c r="C42" s="80"/>
      <c r="D42" s="80"/>
      <c r="E42" s="80"/>
      <c r="F42" s="80"/>
      <c r="G42" s="80"/>
      <c r="H42" s="80"/>
      <c r="I42" s="80"/>
      <c r="J42" s="80"/>
      <c r="K42" s="80"/>
      <c r="L42" s="80"/>
      <c r="M42" s="80"/>
      <c r="N42" s="80"/>
    </row>
    <row r="43" spans="2:14" x14ac:dyDescent="0.2">
      <c r="B43" s="80"/>
      <c r="C43" s="80"/>
      <c r="D43" s="80"/>
      <c r="E43" s="80"/>
      <c r="F43" s="80"/>
      <c r="G43" s="80"/>
      <c r="H43" s="80"/>
      <c r="I43" s="80"/>
      <c r="J43" s="80"/>
      <c r="K43" s="80"/>
      <c r="L43" s="80"/>
      <c r="M43" s="80"/>
      <c r="N43" s="80"/>
    </row>
    <row r="44" spans="2:14" x14ac:dyDescent="0.2">
      <c r="B44" s="80"/>
      <c r="C44" s="80"/>
      <c r="D44" s="80"/>
      <c r="E44" s="80"/>
      <c r="F44" s="80"/>
      <c r="G44" s="80"/>
      <c r="H44" s="80"/>
      <c r="I44" s="80"/>
      <c r="J44" s="80"/>
      <c r="K44" s="80"/>
      <c r="L44" s="80"/>
      <c r="M44" s="80"/>
      <c r="N44" s="80"/>
    </row>
    <row r="45" spans="2:14" x14ac:dyDescent="0.2">
      <c r="B45" s="80"/>
      <c r="C45" s="80"/>
      <c r="D45" s="80"/>
      <c r="E45" s="80"/>
      <c r="F45" s="80"/>
      <c r="G45" s="80"/>
      <c r="H45" s="80"/>
      <c r="I45" s="80"/>
      <c r="J45" s="80"/>
      <c r="K45" s="80"/>
      <c r="L45" s="80"/>
      <c r="M45" s="80"/>
      <c r="N45" s="80"/>
    </row>
    <row r="46" spans="2:14" x14ac:dyDescent="0.2">
      <c r="B46" s="80"/>
      <c r="C46" s="80"/>
      <c r="D46" s="80"/>
      <c r="E46" s="80"/>
      <c r="F46" s="80"/>
      <c r="G46" s="80"/>
      <c r="H46" s="80"/>
      <c r="I46" s="80"/>
      <c r="J46" s="80"/>
      <c r="K46" s="80"/>
      <c r="L46" s="80"/>
      <c r="M46" s="80"/>
      <c r="N46" s="80"/>
    </row>
    <row r="47" spans="2:14" x14ac:dyDescent="0.2">
      <c r="B47" s="80"/>
      <c r="C47" s="80"/>
      <c r="D47" s="80"/>
      <c r="E47" s="80"/>
      <c r="F47" s="80"/>
      <c r="G47" s="80"/>
      <c r="H47" s="80"/>
      <c r="I47" s="80"/>
      <c r="J47" s="80"/>
      <c r="K47" s="80"/>
      <c r="L47" s="80"/>
      <c r="M47" s="80"/>
      <c r="N47" s="80"/>
    </row>
    <row r="48" spans="2:14" x14ac:dyDescent="0.2">
      <c r="B48" s="80"/>
      <c r="C48" s="80"/>
      <c r="D48" s="80"/>
      <c r="E48" s="80"/>
      <c r="F48" s="80"/>
      <c r="G48" s="80"/>
      <c r="H48" s="80"/>
      <c r="I48" s="80"/>
      <c r="J48" s="80"/>
      <c r="K48" s="80"/>
      <c r="L48" s="80"/>
      <c r="M48" s="80"/>
      <c r="N48" s="80"/>
    </row>
    <row r="49" spans="2:14" x14ac:dyDescent="0.2">
      <c r="B49" s="80"/>
      <c r="C49" s="80"/>
      <c r="D49" s="80"/>
      <c r="E49" s="80"/>
      <c r="F49" s="80"/>
      <c r="G49" s="80"/>
      <c r="H49" s="80"/>
      <c r="I49" s="80"/>
      <c r="J49" s="80"/>
      <c r="K49" s="80"/>
      <c r="L49" s="80"/>
      <c r="M49" s="80"/>
      <c r="N49" s="80"/>
    </row>
    <row r="50" spans="2:14" x14ac:dyDescent="0.2">
      <c r="B50" s="80"/>
      <c r="C50" s="80"/>
      <c r="D50" s="80"/>
      <c r="E50" s="80"/>
      <c r="F50" s="80"/>
      <c r="G50" s="80"/>
      <c r="H50" s="80"/>
      <c r="I50" s="80"/>
      <c r="J50" s="80"/>
      <c r="K50" s="80"/>
      <c r="L50" s="80"/>
      <c r="M50" s="80"/>
      <c r="N50" s="80"/>
    </row>
    <row r="51" spans="2:14" x14ac:dyDescent="0.2">
      <c r="B51" s="80"/>
      <c r="C51" s="80"/>
      <c r="D51" s="80"/>
      <c r="E51" s="80"/>
      <c r="F51" s="80"/>
      <c r="G51" s="80"/>
      <c r="H51" s="80"/>
      <c r="I51" s="80"/>
      <c r="J51" s="80"/>
      <c r="K51" s="80"/>
      <c r="L51" s="80"/>
      <c r="M51" s="80"/>
      <c r="N51" s="80"/>
    </row>
    <row r="52" spans="2:14" x14ac:dyDescent="0.2">
      <c r="B52" s="80"/>
      <c r="C52" s="80"/>
      <c r="D52" s="80"/>
      <c r="E52" s="80"/>
      <c r="F52" s="80"/>
      <c r="G52" s="80"/>
      <c r="H52" s="80"/>
      <c r="I52" s="80"/>
      <c r="J52" s="80"/>
      <c r="K52" s="80"/>
      <c r="L52" s="80"/>
      <c r="M52" s="80"/>
      <c r="N52" s="80"/>
    </row>
    <row r="53" spans="2:14" x14ac:dyDescent="0.2">
      <c r="B53" s="80"/>
      <c r="C53" s="80"/>
      <c r="D53" s="80"/>
      <c r="E53" s="80"/>
      <c r="F53" s="80"/>
      <c r="G53" s="80"/>
      <c r="H53" s="80"/>
      <c r="I53" s="80"/>
      <c r="J53" s="80"/>
      <c r="K53" s="80"/>
      <c r="L53" s="80"/>
      <c r="M53" s="80"/>
      <c r="N53" s="80"/>
    </row>
    <row r="54" spans="2:14" x14ac:dyDescent="0.2">
      <c r="B54" s="80"/>
      <c r="C54" s="80"/>
      <c r="D54" s="80"/>
      <c r="E54" s="80"/>
      <c r="F54" s="80"/>
      <c r="G54" s="80"/>
      <c r="H54" s="80"/>
      <c r="I54" s="80"/>
      <c r="J54" s="80"/>
      <c r="K54" s="80"/>
      <c r="L54" s="80"/>
      <c r="M54" s="80"/>
      <c r="N54" s="80"/>
    </row>
    <row r="55" spans="2:14" x14ac:dyDescent="0.2">
      <c r="B55" s="80"/>
      <c r="C55" s="80"/>
      <c r="D55" s="80"/>
      <c r="E55" s="80"/>
      <c r="F55" s="80"/>
      <c r="G55" s="80"/>
      <c r="H55" s="80"/>
      <c r="I55" s="80"/>
      <c r="J55" s="80"/>
      <c r="K55" s="80"/>
      <c r="L55" s="80"/>
      <c r="M55" s="80"/>
      <c r="N55" s="80"/>
    </row>
    <row r="56" spans="2:14" x14ac:dyDescent="0.2">
      <c r="B56" s="80"/>
      <c r="C56" s="80"/>
      <c r="D56" s="80"/>
      <c r="E56" s="80"/>
      <c r="F56" s="80"/>
      <c r="G56" s="80"/>
      <c r="H56" s="80"/>
      <c r="I56" s="80"/>
      <c r="J56" s="80"/>
      <c r="K56" s="80"/>
      <c r="L56" s="80"/>
      <c r="M56" s="80"/>
      <c r="N56" s="80"/>
    </row>
  </sheetData>
  <sheetProtection algorithmName="SHA-512" hashValue="hmW7sfgYsvu+4pxj+paknxHRW/pl8WpgAMFVh79B+OB9VzC/OuNQUFShO2aMjqB55ToLzagl9i3JIaRXuqx96g==" saltValue="IaAUXnbBQJG3By0UiDhitQ==" spinCount="100000" sheet="1" objects="1" scenarios="1" selectLockedCells="1"/>
  <dataConsolidate/>
  <customSheetViews>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39">
    <mergeCell ref="L16:N16"/>
    <mergeCell ref="C16:F16"/>
    <mergeCell ref="B38:N38"/>
    <mergeCell ref="B35:K35"/>
    <mergeCell ref="L35:N35"/>
    <mergeCell ref="B31:B32"/>
    <mergeCell ref="F32:H32"/>
    <mergeCell ref="I32:K32"/>
    <mergeCell ref="L32:N32"/>
    <mergeCell ref="L24:N25"/>
    <mergeCell ref="B36:K36"/>
    <mergeCell ref="L36:N36"/>
    <mergeCell ref="B18:G18"/>
    <mergeCell ref="H18:N18"/>
    <mergeCell ref="H19:N19"/>
    <mergeCell ref="B19:G19"/>
    <mergeCell ref="K6:N6"/>
    <mergeCell ref="C10:N10"/>
    <mergeCell ref="C8:N8"/>
    <mergeCell ref="C12:F12"/>
    <mergeCell ref="C14:F14"/>
    <mergeCell ref="C6:F6"/>
    <mergeCell ref="L12:N12"/>
    <mergeCell ref="L14:N14"/>
    <mergeCell ref="H21:N21"/>
    <mergeCell ref="B21:G21"/>
    <mergeCell ref="H22:N22"/>
    <mergeCell ref="B22:G22"/>
    <mergeCell ref="B40:N40"/>
    <mergeCell ref="C32:E32"/>
    <mergeCell ref="I25:K25"/>
    <mergeCell ref="B23:N23"/>
    <mergeCell ref="B24:B26"/>
    <mergeCell ref="C24:K24"/>
    <mergeCell ref="C25:E25"/>
    <mergeCell ref="F25:H25"/>
    <mergeCell ref="B39:N39"/>
    <mergeCell ref="B34:K34"/>
    <mergeCell ref="L34:N34"/>
  </mergeCells>
  <phoneticPr fontId="33" type="noConversion"/>
  <conditionalFormatting sqref="C6">
    <cfRule type="expression" dxfId="72" priority="21">
      <formula>LEN(TRIM(C6))=0</formula>
    </cfRule>
  </conditionalFormatting>
  <conditionalFormatting sqref="C12">
    <cfRule type="expression" dxfId="71" priority="7">
      <formula>LEN(TRIM(C12))=0</formula>
    </cfRule>
  </conditionalFormatting>
  <conditionalFormatting sqref="C14">
    <cfRule type="expression" dxfId="70" priority="6">
      <formula>LEN(TRIM(C14))=0</formula>
    </cfRule>
  </conditionalFormatting>
  <conditionalFormatting sqref="C16">
    <cfRule type="expression" dxfId="69" priority="20">
      <formula>LEN(TRIM(C16))=0</formula>
    </cfRule>
  </conditionalFormatting>
  <conditionalFormatting sqref="C12:F12">
    <cfRule type="expression" dxfId="68" priority="2">
      <formula>IF(OR($B$19="Österreich",$B$19="Schweiz",$B$19="Italien",$B$19="Luxemburg",$B$19="Polen",$B$19="Rumänien",$B$19="China",$B$19="Russland"),TRUE,FALSE)</formula>
    </cfRule>
  </conditionalFormatting>
  <conditionalFormatting sqref="C14:F14">
    <cfRule type="expression" dxfId="67" priority="1">
      <formula>IF(OR($B$19="Österreich",$B$19="Schweiz",$B$19="Italien",$B$19="Luxemburg",$B$19="Polen",$B$19="Rumänien",$B$19="China",$B$19="Russland"),TRUE,FALSE)</formula>
    </cfRule>
  </conditionalFormatting>
  <conditionalFormatting sqref="C27:K30">
    <cfRule type="expression" dxfId="66" priority="12" stopIfTrue="1">
      <formula>LEN(TRIM(C27))=0</formula>
    </cfRule>
  </conditionalFormatting>
  <conditionalFormatting sqref="H19">
    <cfRule type="expression" dxfId="65" priority="5">
      <formula>LEN(TRIM(H19))=0</formula>
    </cfRule>
  </conditionalFormatting>
  <conditionalFormatting sqref="H22">
    <cfRule type="expression" dxfId="64" priority="4">
      <formula>LEN(TRIM(H22))=0</formula>
    </cfRule>
  </conditionalFormatting>
  <conditionalFormatting sqref="L12:M12">
    <cfRule type="expression" dxfId="63" priority="19">
      <formula>LEN(TRIM(L12))=0</formula>
    </cfRule>
  </conditionalFormatting>
  <conditionalFormatting sqref="L34:M36">
    <cfRule type="expression" dxfId="62" priority="3" stopIfTrue="1">
      <formula>LEN(TRIM(L34))=0</formula>
    </cfRule>
  </conditionalFormatting>
  <dataValidations xWindow="315" yWindow="383" count="10">
    <dataValidation allowBlank="1" showInputMessage="1" showErrorMessage="1" errorTitle="Eingabefehler" sqref="L14:M14 L16:M16" xr:uid="{00000000-0002-0000-0000-000000000000}"/>
    <dataValidation type="list" allowBlank="1" showInputMessage="1" showErrorMessage="1" errorTitle="Hinweis" error="Auswahl treffen über Dropdown-Liste." sqref="C6" xr:uid="{00000000-0002-0000-0000-000001000000}">
      <formula1>ZentrumRegNr</formula1>
    </dataValidation>
    <dataValidation type="date" errorStyle="information" allowBlank="1" showInputMessage="1" showErrorMessage="1" errorTitle="Kennzahlenjahr" error="Es können nur Kennzahlenjahre von 2012 bis 2014 eingetragen werden." sqref="K17:N17 K20:N20" xr:uid="{00000000-0002-0000-0000-000002000000}">
      <formula1>2010</formula1>
      <formula2>2012</formula2>
    </dataValidation>
    <dataValidation type="textLength" allowBlank="1" showErrorMessage="1" errorTitle="Eingabefehler" error="Nur Texteingabe bis 100 Zeichen möglich." prompt="Name Vorname" sqref="C16" xr:uid="{00000000-0002-0000-0000-000003000000}">
      <formula1>0</formula1>
      <formula2>100</formula2>
    </dataValidation>
    <dataValidation type="date" allowBlank="1" showInputMessage="1" showErrorMessage="1" errorTitle="Eingabefehler" error="Format: dd.mm.jjjj_x000a__x000a_Zeitraum zwischen 01.01.2013 - 01.02.2014 angeben." sqref="P16" xr:uid="{00000000-0002-0000-0000-000004000000}">
      <formula1>41275</formula1>
      <formula2>41641</formula2>
    </dataValidation>
    <dataValidation type="whole" allowBlank="1" showInputMessage="1" showErrorMessage="1" errorTitle="Eingabefehler" error="Ganze Zahl zwischen 0 und 5000 eingeben." sqref="C27:K30 L34:N35" xr:uid="{00000000-0002-0000-0000-000005000000}">
      <formula1>0</formula1>
      <formula2>5000</formula2>
    </dataValidation>
    <dataValidation type="date" allowBlank="1" showErrorMessage="1" errorTitle="Eingabefehler" error="Format: tt.mm.jjjj_x000a__x000a_Zeitraum zwischen 01.10.2025 - 31.01.2027 angeben." sqref="L12:N12" xr:uid="{00000000-0002-0000-0000-000006000000}">
      <formula1>45931</formula1>
      <formula2>46418</formula2>
    </dataValidation>
    <dataValidation type="whole" allowBlank="1" showInputMessage="1" showErrorMessage="1" errorTitle="Eingabefehler" error=" &quot;Davon operative Expertise – Anzahl Resektion zerebraler Metastasen&quot; kann nicht größer als &quot;Operative Expertise - Anzahl Resektionen&quot; sein. " sqref="L36:N36" xr:uid="{00000000-0002-0000-0000-000007000000}">
      <formula1>0</formula1>
      <formula2>L35</formula2>
    </dataValidation>
    <dataValidation type="whole" allowBlank="1" showErrorMessage="1" errorTitle="Eingabefehler" error="Die IK-Nummer muss eine 9-stellige Ziffernfolge sein, welche mit 26 beginnt." prompt="Name Vorname" sqref="C12:F12" xr:uid="{00000000-0002-0000-0000-000008000000}">
      <formula1>260000000</formula1>
      <formula2>269999999</formula2>
    </dataValidation>
    <dataValidation type="whole" allowBlank="1" showErrorMessage="1" errorTitle="Eingabefehler" error="Die Standort-Nummer muss eine 9-stellige Ziffernfolge sein, welche mit 77 beginnt." prompt="Name Vorname" sqref="C14:F14" xr:uid="{00000000-0002-0000-0000-000009000000}">
      <formula1>770000000</formula1>
      <formula2>779999999</formula2>
    </dataValidation>
  </dataValidations>
  <pageMargins left="1.05" right="0.15748031496062992" top="0.27559055118110237" bottom="0.27559055118110237" header="0.11811023622047244" footer="0.11811023622047244"/>
  <pageSetup paperSize="9" scale="71" orientation="landscape" r:id="rId3"/>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drawing r:id="rId4"/>
  <legacyDrawing r:id="rId5"/>
  <legacyDrawingHF r:id="rId6"/>
  <extLst>
    <ext xmlns:x14="http://schemas.microsoft.com/office/spreadsheetml/2009/9/main" uri="{CCE6A557-97BC-4b89-ADB6-D9C93CAAB3DF}">
      <x14:dataValidations xmlns:xm="http://schemas.microsoft.com/office/excel/2006/main" xWindow="315" yWindow="383" count="2">
        <x14:dataValidation type="list" allowBlank="1" showInputMessage="1" showErrorMessage="1" errorTitle="Hinweis" error="Auswahl treffen über Dropdown-Liste." xr:uid="{00000000-0002-0000-0000-00000A000000}">
          <x14:formula1>
            <xm:f>Datenquelle!$B$58:$B$63</xm:f>
          </x14:formula1>
          <xm:sqref>H19</xm:sqref>
        </x14:dataValidation>
        <x14:dataValidation type="list" allowBlank="1" showInputMessage="1" showErrorMessage="1" errorTitle="Hinweis" error="Auswahl treffen über Dropdown-Liste." xr:uid="{00000000-0002-0000-0000-00000B000000}">
          <x14:formula1>
            <xm:f>Datenquelle!$B$1:$B$53</xm:f>
          </x14:formula1>
          <xm:sqref>H22:N22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
  <dimension ref="A1:Y161"/>
  <sheetViews>
    <sheetView zoomScaleNormal="100" workbookViewId="0">
      <selection activeCell="J15" sqref="J15"/>
    </sheetView>
  </sheetViews>
  <sheetFormatPr defaultColWidth="11.42578125" defaultRowHeight="11.25" x14ac:dyDescent="0.25"/>
  <cols>
    <col min="1" max="1" width="19" style="43" customWidth="1"/>
    <col min="2" max="2" width="6.5703125" style="43" customWidth="1"/>
    <col min="3" max="3" width="6.42578125" style="43" customWidth="1"/>
    <col min="4" max="4" width="27.28515625" style="132" customWidth="1"/>
    <col min="5" max="5" width="9.140625" style="43" customWidth="1"/>
    <col min="6" max="6" width="14.140625" style="81" customWidth="1"/>
    <col min="7" max="10" width="9.140625" style="43" customWidth="1"/>
    <col min="11" max="11" width="18.140625" style="43" customWidth="1"/>
    <col min="12" max="13" width="23.42578125" style="132" customWidth="1"/>
    <col min="14" max="14" width="9.140625" style="43" customWidth="1"/>
    <col min="15" max="15" width="6" style="43" customWidth="1"/>
    <col min="16" max="16" width="25.5703125" style="132" customWidth="1"/>
    <col min="17" max="17" width="9.140625" style="43" customWidth="1"/>
    <col min="18" max="18" width="14.28515625" style="81" customWidth="1"/>
    <col min="19" max="23" width="9.140625" style="43" customWidth="1"/>
    <col min="24" max="25" width="25.85546875" style="132" customWidth="1"/>
    <col min="26" max="16384" width="11.42578125" style="43"/>
  </cols>
  <sheetData>
    <row r="1" spans="1:25" ht="36" customHeight="1" x14ac:dyDescent="0.25">
      <c r="A1" s="128" t="s">
        <v>35</v>
      </c>
      <c r="C1" s="120" t="s">
        <v>197</v>
      </c>
      <c r="D1" s="129" t="s">
        <v>192</v>
      </c>
      <c r="E1" s="129" t="s">
        <v>168</v>
      </c>
      <c r="F1" s="130" t="s">
        <v>3</v>
      </c>
      <c r="G1" s="129" t="s">
        <v>168</v>
      </c>
      <c r="H1" s="129" t="s">
        <v>102</v>
      </c>
      <c r="I1" s="129" t="s">
        <v>4</v>
      </c>
      <c r="J1" s="129" t="s">
        <v>12</v>
      </c>
      <c r="K1" s="129" t="s">
        <v>35</v>
      </c>
      <c r="L1" s="131" t="s">
        <v>147</v>
      </c>
      <c r="M1" s="131" t="s">
        <v>148</v>
      </c>
      <c r="O1" s="127" t="s">
        <v>193</v>
      </c>
    </row>
    <row r="2" spans="1:25" ht="30" customHeight="1" x14ac:dyDescent="0.25">
      <c r="A2" s="133" t="str">
        <f>IF('Kennzahlenbogen_(KB)'!R8=0,"",'Kennzahlenbogen_(KB)'!R8)</f>
        <v>Unvollständig</v>
      </c>
      <c r="C2" s="133" t="str">
        <f>IF($A2="I.O.","",'Kennzahlenbogen_(KB)'!B8)</f>
        <v>1a</v>
      </c>
      <c r="D2" s="134" t="str">
        <f>IF($A2="I.O.","",'Kennzahlenbogen_(KB)'!E8)</f>
        <v>Primärfälle</v>
      </c>
      <c r="E2" s="135" t="str">
        <f>IF(AND('Kennzahlenbogen_(KB)'!L8="",$A2&lt;&gt;"I.O."),"-----",IF($A2="I.O.","",'Kennzahlenbogen_(KB)'!L8))</f>
        <v>-----</v>
      </c>
      <c r="F2" s="136" t="str">
        <f>IF($A2="I.O.","",'Kennzahlenbogen_(KB)'!M8)</f>
        <v xml:space="preserve">≥ 100 </v>
      </c>
      <c r="G2" s="135" t="str">
        <f>IF(AND('Kennzahlenbogen_(KB)'!O8="",$A2&lt;&gt;"I.O."),"-----",IF($A2="I.O.","",'Kennzahlenbogen_(KB)'!O8))</f>
        <v>-----</v>
      </c>
      <c r="H2" s="125">
        <f>IF($A2="I.O.","",IF('Kennzahlenbogen_(KB)'!Q8="","-----",'Kennzahlenbogen_(KB)'!Q8))</f>
        <v>0</v>
      </c>
      <c r="I2" s="125" t="str">
        <f>IF($A2="I.O.","","-----")</f>
        <v>-----</v>
      </c>
      <c r="J2" s="126" t="str">
        <f>IF($A2="I.O.","","-----")</f>
        <v>-----</v>
      </c>
      <c r="K2" s="133" t="str">
        <f>IF($A2="I.O.","",'Kennzahlenbogen_(KB)'!R8)</f>
        <v>Unvollständig</v>
      </c>
      <c r="L2" s="134" t="str">
        <f>IF(AND('Kennzahlenbogen_(KB)'!S8="",$A2&lt;&gt;"I.O."),"-----",IF($A2="I.O.","",'Kennzahlenbogen_(KB)'!S8))</f>
        <v>-----</v>
      </c>
      <c r="M2" s="134" t="str">
        <f>IF(AND('Kennzahlenbogen_(KB)'!T8="",$A2&lt;&gt;"I.O."),"-----",IF($A2="I.O.","",'Kennzahlenbogen_(KB)'!T8))</f>
        <v>-----</v>
      </c>
      <c r="O2" s="133" t="str">
        <f t="array" aca="1" ref="O2" ca="1">IF(ROW()-ROW($D$2:$D$15)+1&gt;ROWS($C$2:$C$15)-COUNTBLANK($C$2:$C$15),"",INDIRECT(ADDRESS(SMALL((IF($C$2:$C$15&lt;&gt;"",ROW($C$2:$C$15),ROW()+ROWS($C$2:$C$15))),ROW()-ROW($D$2:$D$15)+1),COLUMN($C$2:$C$15),4)))</f>
        <v>1a</v>
      </c>
      <c r="P2" s="134" t="str">
        <f t="array" aca="1" ref="P2" ca="1">IF(ROW()-ROW($E$2:$E$15)+1&gt;ROWS($D$2:$D$15)-COUNTBLANK($D$2:$D$15),"",INDIRECT(ADDRESS(SMALL((IF($D$2:$D$15&gt;"",ROW($D$2:$D$15),ROW()+ROWS($D$2:$D$15))),ROW()-ROW($E$2:$E$15)+1),COLUMN($D$2:$D$15),4)))</f>
        <v>Primärfälle</v>
      </c>
      <c r="Q2" s="135" t="str">
        <f t="array" aca="1" ref="Q2" ca="1">IF(ROW()-ROW($F$2:$F$15)+1&gt;ROWS($E$2:$E$15)-COUNTBLANK($E$2:$E$15),"",INDIRECT(ADDRESS(SMALL((IF($E$2:$E$15&gt;"",ROW($E$2:$E$15),ROW()+ROWS($E$2:$E$15))),ROW()-ROW($F$2:$F$15)+1),COLUMN($E$2:$E$15),4)))</f>
        <v>-----</v>
      </c>
      <c r="R2" s="136" t="str">
        <f t="array" aca="1" ref="R2" ca="1">IF(ROW()-ROW($G$2:$G$15)+1&gt;ROWS($F$2:$F$15)-COUNTBLANK($F$2:$F$15),"",INDIRECT(ADDRESS(SMALL((IF($F$2:$F$15&gt;"",ROW($F$2:$F$15),ROW()+ROWS($F$2:$F$15))),ROW()-ROW($G$2:$G$15)+1),COLUMN($F$2:$F$15),4)))</f>
        <v xml:space="preserve">≥ 100 </v>
      </c>
      <c r="S2" s="135" t="str">
        <f t="array" aca="1" ref="S2" ca="1">IF(ROW()-ROW($H$2:$H$15)+1&gt;ROWS($G$2:$G$15)-COUNTBLANK($G$2:$G$15),"",INDIRECT(ADDRESS(SMALL((IF($G$2:$G$15&lt;&gt;"",ROW($G$2:$G$15),ROW()+ROWS($G$2:$G$15))),ROW()-ROW($H$2:$H$15)+1),COLUMN($G$2:$G$15),4)))</f>
        <v>-----</v>
      </c>
      <c r="T2" s="125">
        <f t="array" aca="1" ref="T2" ca="1">IF(ROW()-ROW($I$2:$I$15)+1&gt;ROWS($H$2:$H$15)-COUNTBLANK($H$2:$H$15),"",INDIRECT(ADDRESS(SMALL((IF($H$2:$H$15&lt;&gt;"",ROW($H$2:$H$15),ROW()+ROWS($H$2:$H$15))),ROW()-ROW($I$2:$I$15)+1),COLUMN($H$2:$H$15),4)))</f>
        <v>0</v>
      </c>
      <c r="U2" s="125" t="str">
        <f t="array" aca="1" ref="U2" ca="1">IF(ROW()-ROW($J$2:$J$15)+1&gt;ROWS($I$2:$I$15)-COUNTBLANK($I$2:$I$15),"",INDIRECT(ADDRESS(SMALL((IF($I$2:$I$15&lt;&gt;"",ROW($I$2:$I$15),ROW()+ROWS($I$2:$I$15))),ROW()-ROW($J$2:$J$15)+1),COLUMN($I$2:$I$15),4)))</f>
        <v>-----</v>
      </c>
      <c r="V2" s="347" t="str">
        <f t="array" aca="1" ref="V2" ca="1">IF(ROW()-ROW($K$2:$K$15)+1&gt;ROWS($J$2:$J$15)-COUNTBLANK($J$2:$J$15),"",INDIRECT(ADDRESS(SMALL((IF($J$2:$J$15&lt;&gt;"",ROW($J$2:$J$15),ROW()+ROWS($J$2:$J$15))),ROW()-ROW($K$2:$K$15)+1),COLUMN($J$2:$J$15),4)))</f>
        <v>-----</v>
      </c>
      <c r="W2" s="133" t="str">
        <f t="array" aca="1" ref="W2" ca="1">IF(ROW()-ROW($L$2:$L$15)+1&gt;ROWS($K$2:$K$15)-COUNTBLANK($K$2:$K$15),"",INDIRECT(ADDRESS(SMALL((IF($K$2:$K$15&lt;&gt;"",ROW($K$2:$K$15),ROW()+ROWS($K$2:$K$15))),ROW()-ROW($L$2:$L$15)+1),COLUMN($K$2:$K$15),4)))</f>
        <v>Unvollständig</v>
      </c>
      <c r="X2" s="134" t="str">
        <f t="array" aca="1" ref="X2" ca="1">IF(ROW()-ROW($M$2:$M$15)+1&gt;ROWS($L$2:$L$15)-COUNTBLANK($L$2:$L$15),"",INDIRECT(ADDRESS(SMALL((IF($L$2:$L$15&lt;&gt;"",ROW($L$2:$L$15),ROW()+ROWS($L$2:$L$15))),ROW()-ROW($M$2:$M$15)+1),COLUMN($L$2:$L$15),4)))</f>
        <v>-----</v>
      </c>
      <c r="Y2" s="134" t="str">
        <f t="array" aca="1" ref="Y2" ca="1">IF(ROW()-ROW($N$2:$N$15)+1&gt;ROWS($M$2:$M$15)-COUNTBLANK($M$2:$M$15),"",INDIRECT(ADDRESS(SMALL((IF($M$2:$M$15&lt;&gt;"",ROW($M$2:$M$15),ROW()+ROWS($M$2:$M$15))),ROW()-ROW($N$2:$N$15)+1),COLUMN($M$2:$M$15),4)))</f>
        <v>-----</v>
      </c>
    </row>
    <row r="3" spans="1:25" ht="30" customHeight="1" x14ac:dyDescent="0.25">
      <c r="A3" s="133" t="str">
        <f>IF('Kennzahlenbogen_(KB)'!R11=0,"",'Kennzahlenbogen_(KB)'!R11)</f>
        <v>Unvollständig</v>
      </c>
      <c r="C3" s="282" t="str">
        <f>IF($A3="I.O.","",'Kennzahlenbogen_(KB)'!B11)</f>
        <v>1b</v>
      </c>
      <c r="D3" s="134" t="str">
        <f>IF($A3="I.O.","",'Kennzahlenbogen_(KB)'!E11)</f>
        <v>Pat. mit Rezidiv/ Progress</v>
      </c>
      <c r="E3" s="135" t="str">
        <f>IF(AND('Kennzahlenbogen_(KB)'!L11="",$A3&lt;&gt;"I.O."),"-----",IF($A3="I.O.","",'Kennzahlenbogen_(KB)'!L11))</f>
        <v>-----</v>
      </c>
      <c r="F3" s="136" t="str">
        <f>IF($A3="I.O.","",'Kennzahlenbogen_(KB)'!M11)</f>
        <v>Derzeit keine Vorgaben</v>
      </c>
      <c r="G3" s="135" t="str">
        <f>IF(AND('Kennzahlenbogen_(KB)'!O11="",$A3&lt;&gt;"I.O."),"-----",IF($A3="I.O.","",'Kennzahlenbogen_(KB)'!O11))</f>
        <v>-----</v>
      </c>
      <c r="H3" s="125" t="str">
        <f>IF($A3="I.O.","",IF('Kennzahlenbogen_(KB)'!Q11="","-----",'Kennzahlenbogen_(KB)'!Q11))</f>
        <v>-----</v>
      </c>
      <c r="I3" s="125" t="str">
        <f t="shared" ref="I3:J4" si="0">IF($A3="I.O.","","-----")</f>
        <v>-----</v>
      </c>
      <c r="J3" s="126" t="str">
        <f t="shared" si="0"/>
        <v>-----</v>
      </c>
      <c r="K3" s="133" t="str">
        <f>IF($A3="I.O.","",'Kennzahlenbogen_(KB)'!R11)</f>
        <v>Unvollständig</v>
      </c>
      <c r="L3" s="134" t="str">
        <f>IF(AND('Kennzahlenbogen_(KB)'!S11="",$A3&lt;&gt;"I.O."),"-----",IF($A3="I.O.","",'Kennzahlenbogen_(KB)'!S11))</f>
        <v>-----</v>
      </c>
      <c r="M3" s="134" t="str">
        <f>IF(AND('Kennzahlenbogen_(KB)'!T11="",$A3&lt;&gt;"I.O."),"-----",IF($A3="I.O.","",'Kennzahlenbogen_(KB)'!T11))</f>
        <v>-----</v>
      </c>
      <c r="O3" s="133" t="str">
        <f t="array" aca="1" ref="O3" ca="1">IF(ROW()-ROW($D$2:$D$15)+1&gt;ROWS($C$2:$C$15)-COUNTBLANK($C$2:$C$15),"",INDIRECT(ADDRESS(SMALL((IF($C$2:$C$15&lt;&gt;"",ROW($C$2:$C$15),ROW()+ROWS($C$2:$C$15))),ROW()-ROW($D$2:$D$15)+1),COLUMN($C$2:$C$15),4)))</f>
        <v>1b</v>
      </c>
      <c r="P3" s="134" t="str">
        <f t="array" aca="1" ref="P3" ca="1">IF(ROW()-ROW($E$2:$E$15)+1&gt;ROWS($D$2:$D$15)-COUNTBLANK($D$2:$D$15),"",INDIRECT(ADDRESS(SMALL((IF($D$2:$D$15&gt;"",ROW($D$2:$D$15),ROW()+ROWS($D$2:$D$15))),ROW()-ROW($E$2:$E$15)+1),COLUMN($D$2:$D$15),4)))</f>
        <v>Pat. mit Rezidiv/ Progress</v>
      </c>
      <c r="Q3" s="135" t="str">
        <f t="array" aca="1" ref="Q3" ca="1">IF(ROW()-ROW($F$2:$F$15)+1&gt;ROWS($E$2:$E$15)-COUNTBLANK($E$2:$E$15),"",INDIRECT(ADDRESS(SMALL((IF($E$2:$E$15&gt;"",ROW($E$2:$E$15),ROW()+ROWS($E$2:$E$15))),ROW()-ROW($F$2:$F$15)+1),COLUMN($E$2:$E$15),4)))</f>
        <v>-----</v>
      </c>
      <c r="R3" s="136" t="str">
        <f t="array" aca="1" ref="R3" ca="1">IF(ROW()-ROW($G$2:$G$15)+1&gt;ROWS($F$2:$F$15)-COUNTBLANK($F$2:$F$15),"",INDIRECT(ADDRESS(SMALL((IF($F$2:$F$15&gt;"",ROW($F$2:$F$15),ROW()+ROWS($F$2:$F$15))),ROW()-ROW($G$2:$G$15)+1),COLUMN($F$2:$F$15),4)))</f>
        <v>Derzeit keine Vorgaben</v>
      </c>
      <c r="S3" s="135" t="str">
        <f t="array" aca="1" ref="S3" ca="1">IF(ROW()-ROW($H$2:$H$15)+1&gt;ROWS($G$2:$G$15)-COUNTBLANK($G$2:$G$15),"",INDIRECT(ADDRESS(SMALL((IF($G$2:$G$15&lt;&gt;"",ROW($G$2:$G$15),ROW()+ROWS($G$2:$G$15))),ROW()-ROW($H$2:$H$15)+1),COLUMN($G$2:$G$15),4)))</f>
        <v>-----</v>
      </c>
      <c r="T3" s="125" t="str">
        <f t="array" aca="1" ref="T3" ca="1">IF(ROW()-ROW($I$2:$I$15)+1&gt;ROWS($H$2:$H$15)-COUNTBLANK($H$2:$H$15),"",INDIRECT(ADDRESS(SMALL((IF($H$2:$H$15&lt;&gt;"",ROW($H$2:$H$15),ROW()+ROWS($H$2:$H$15))),ROW()-ROW($I$2:$I$15)+1),COLUMN($H$2:$H$15),4)))</f>
        <v>-----</v>
      </c>
      <c r="U3" s="125" t="str">
        <f t="array" aca="1" ref="U3" ca="1">IF(ROW()-ROW($J$2:$J$15)+1&gt;ROWS($I$2:$I$15)-COUNTBLANK($I$2:$I$15),"",INDIRECT(ADDRESS(SMALL((IF($I$2:$I$15&lt;&gt;"",ROW($I$2:$I$15),ROW()+ROWS($I$2:$I$15))),ROW()-ROW($J$2:$J$15)+1),COLUMN($I$2:$I$15),4)))</f>
        <v>-----</v>
      </c>
      <c r="V3" s="347" t="str">
        <f t="array" aca="1" ref="V3" ca="1">IF(ROW()-ROW($K$2:$K$15)+1&gt;ROWS($J$2:$J$15)-COUNTBLANK($J$2:$J$15),"",INDIRECT(ADDRESS(SMALL((IF($J$2:$J$15&lt;&gt;"",ROW($J$2:$J$15),ROW()+ROWS($J$2:$J$15))),ROW()-ROW($K$2:$K$15)+1),COLUMN($J$2:$J$15),4)))</f>
        <v>-----</v>
      </c>
      <c r="W3" s="133" t="str">
        <f t="array" aca="1" ref="W3" ca="1">IF(ROW()-ROW($L$2:$L$15)+1&gt;ROWS($K$2:$K$15)-COUNTBLANK($K$2:$K$15),"",INDIRECT(ADDRESS(SMALL((IF($K$2:$K$15&lt;&gt;"",ROW($K$2:$K$15),ROW()+ROWS($K$2:$K$15))),ROW()-ROW($L$2:$L$15)+1),COLUMN($K$2:$K$15),4)))</f>
        <v>Unvollständig</v>
      </c>
      <c r="X3" s="134" t="str">
        <f t="array" aca="1" ref="X3" ca="1">IF(ROW()-ROW($M$2:$M$15)+1&gt;ROWS($L$2:$L$15)-COUNTBLANK($L$2:$L$15),"",INDIRECT(ADDRESS(SMALL((IF($L$2:$L$15&lt;&gt;"",ROW($L$2:$L$15),ROW()+ROWS($L$2:$L$15))),ROW()-ROW($M$2:$M$15)+1),COLUMN($L$2:$L$15),4)))</f>
        <v>-----</v>
      </c>
      <c r="Y3" s="134" t="str">
        <f t="array" aca="1" ref="Y3" ca="1">IF(ROW()-ROW($N$2:$N$15)+1&gt;ROWS($M$2:$M$15)-COUNTBLANK($M$2:$M$15),"",INDIRECT(ADDRESS(SMALL((IF($M$2:$M$15&lt;&gt;"",ROW($M$2:$M$15),ROW()+ROWS($M$2:$M$15))),ROW()-ROW($N$2:$N$15)+1),COLUMN($M$2:$M$15),4)))</f>
        <v>-----</v>
      </c>
    </row>
    <row r="4" spans="1:25" ht="30" customHeight="1" x14ac:dyDescent="0.25">
      <c r="A4" s="133" t="str">
        <f>IF('Kennzahlenbogen_(KB)'!R14=0,"",'Kennzahlenbogen_(KB)'!R14)</f>
        <v>Unvollständig</v>
      </c>
      <c r="C4" s="282" t="str">
        <f>IF($A4="I.O.","",'Kennzahlenbogen_(KB)'!B14)</f>
        <v xml:space="preserve">1c 
</v>
      </c>
      <c r="D4" s="134" t="str">
        <f>IF($A4="I.O.","",'Kennzahlenbogen_(KB)'!E14)</f>
        <v>Zerebrale Metastasierung</v>
      </c>
      <c r="E4" s="135" t="str">
        <f>IF(AND('Kennzahlenbogen_(KB)'!L14="",$A4&lt;&gt;"I.O."),"-----",IF($A4="I.O.","",'Kennzahlenbogen_(KB)'!L14))</f>
        <v>-----</v>
      </c>
      <c r="F4" s="136" t="str">
        <f>IF($A4="I.O.","",'Kennzahlenbogen_(KB)'!M14)</f>
        <v>Derzeit keine Vorgaben</v>
      </c>
      <c r="G4" s="135" t="str">
        <f>IF(AND('Kennzahlenbogen_(KB)'!O14="",$A4&lt;&gt;"I.O."),"-----",IF($A4="I.O.","",'Kennzahlenbogen_(KB)'!O14))</f>
        <v>-----</v>
      </c>
      <c r="H4" s="125" t="str">
        <f>IF($A4="I.O.","",IF('Kennzahlenbogen_(KB)'!Q14="","-----",'Kennzahlenbogen_(KB)'!Q14))</f>
        <v>-----</v>
      </c>
      <c r="I4" s="125" t="str">
        <f t="shared" si="0"/>
        <v>-----</v>
      </c>
      <c r="J4" s="126" t="str">
        <f t="shared" si="0"/>
        <v>-----</v>
      </c>
      <c r="K4" s="133" t="str">
        <f>IF($A4="I.O.","",'Kennzahlenbogen_(KB)'!R14)</f>
        <v>Unvollständig</v>
      </c>
      <c r="L4" s="134" t="str">
        <f>IF(AND('Kennzahlenbogen_(KB)'!S14="",$A4&lt;&gt;"I.O."),"-----",IF($A4="I.O.","",'Kennzahlenbogen_(KB)'!S14))</f>
        <v>-----</v>
      </c>
      <c r="M4" s="134" t="str">
        <f>IF(AND('Kennzahlenbogen_(KB)'!T14="",$A4&lt;&gt;"I.O."),"-----",IF($A4="I.O.","",'Kennzahlenbogen_(KB)'!T14))</f>
        <v>-----</v>
      </c>
      <c r="O4" s="133" t="str">
        <f t="array" aca="1" ref="O4" ca="1">IF(ROW()-ROW($D$2:$D$15)+1&gt;ROWS($C$2:$C$15)-COUNTBLANK($C$2:$C$15),"",INDIRECT(ADDRESS(SMALL((IF($C$2:$C$15&lt;&gt;"",ROW($C$2:$C$15),ROW()+ROWS($C$2:$C$15))),ROW()-ROW($D$2:$D$15)+1),COLUMN($C$2:$C$15),4)))</f>
        <v xml:space="preserve">1c 
</v>
      </c>
      <c r="P4" s="134" t="str">
        <f t="array" aca="1" ref="P4" ca="1">IF(ROW()-ROW($E$2:$E$15)+1&gt;ROWS($D$2:$D$15)-COUNTBLANK($D$2:$D$15),"",INDIRECT(ADDRESS(SMALL((IF($D$2:$D$15&gt;"",ROW($D$2:$D$15),ROW()+ROWS($D$2:$D$15))),ROW()-ROW($E$2:$E$15)+1),COLUMN($D$2:$D$15),4)))</f>
        <v>Zerebrale Metastasierung</v>
      </c>
      <c r="Q4" s="135" t="str">
        <f t="array" aca="1" ref="Q4" ca="1">IF(ROW()-ROW($F$2:$F$15)+1&gt;ROWS($E$2:$E$15)-COUNTBLANK($E$2:$E$15),"",INDIRECT(ADDRESS(SMALL((IF($E$2:$E$15&gt;"",ROW($E$2:$E$15),ROW()+ROWS($E$2:$E$15))),ROW()-ROW($F$2:$F$15)+1),COLUMN($E$2:$E$15),4)))</f>
        <v>-----</v>
      </c>
      <c r="R4" s="136" t="str">
        <f t="array" aca="1" ref="R4" ca="1">IF(ROW()-ROW($G$2:$G$15)+1&gt;ROWS($F$2:$F$15)-COUNTBLANK($F$2:$F$15),"",INDIRECT(ADDRESS(SMALL((IF($F$2:$F$15&gt;"",ROW($F$2:$F$15),ROW()+ROWS($F$2:$F$15))),ROW()-ROW($G$2:$G$15)+1),COLUMN($F$2:$F$15),4)))</f>
        <v>Derzeit keine Vorgaben</v>
      </c>
      <c r="S4" s="135" t="str">
        <f t="array" aca="1" ref="S4" ca="1">IF(ROW()-ROW($H$2:$H$15)+1&gt;ROWS($G$2:$G$15)-COUNTBLANK($G$2:$G$15),"",INDIRECT(ADDRESS(SMALL((IF($G$2:$G$15&lt;&gt;"",ROW($G$2:$G$15),ROW()+ROWS($G$2:$G$15))),ROW()-ROW($H$2:$H$15)+1),COLUMN($G$2:$G$15),4)))</f>
        <v>-----</v>
      </c>
      <c r="T4" s="125" t="str">
        <f t="array" aca="1" ref="T4" ca="1">IF(ROW()-ROW($I$2:$I$15)+1&gt;ROWS($H$2:$H$15)-COUNTBLANK($H$2:$H$15),"",INDIRECT(ADDRESS(SMALL((IF($H$2:$H$15&lt;&gt;"",ROW($H$2:$H$15),ROW()+ROWS($H$2:$H$15))),ROW()-ROW($I$2:$I$15)+1),COLUMN($H$2:$H$15),4)))</f>
        <v>-----</v>
      </c>
      <c r="U4" s="125" t="str">
        <f t="array" aca="1" ref="U4" ca="1">IF(ROW()-ROW($J$2:$J$15)+1&gt;ROWS($I$2:$I$15)-COUNTBLANK($I$2:$I$15),"",INDIRECT(ADDRESS(SMALL((IF($I$2:$I$15&lt;&gt;"",ROW($I$2:$I$15),ROW()+ROWS($I$2:$I$15))),ROW()-ROW($J$2:$J$15)+1),COLUMN($I$2:$I$15),4)))</f>
        <v>-----</v>
      </c>
      <c r="V4" s="347" t="str">
        <f t="array" aca="1" ref="V4" ca="1">IF(ROW()-ROW($K$2:$K$15)+1&gt;ROWS($J$2:$J$15)-COUNTBLANK($J$2:$J$15),"",INDIRECT(ADDRESS(SMALL((IF($J$2:$J$15&lt;&gt;"",ROW($J$2:$J$15),ROW()+ROWS($J$2:$J$15))),ROW()-ROW($K$2:$K$15)+1),COLUMN($J$2:$J$15),4)))</f>
        <v>-----</v>
      </c>
      <c r="W4" s="133" t="str">
        <f t="array" aca="1" ref="W4" ca="1">IF(ROW()-ROW($L$2:$L$15)+1&gt;ROWS($K$2:$K$15)-COUNTBLANK($K$2:$K$15),"",INDIRECT(ADDRESS(SMALL((IF($K$2:$K$15&lt;&gt;"",ROW($K$2:$K$15),ROW()+ROWS($K$2:$K$15))),ROW()-ROW($L$2:$L$15)+1),COLUMN($K$2:$K$15),4)))</f>
        <v>Unvollständig</v>
      </c>
      <c r="X4" s="134" t="str">
        <f t="array" aca="1" ref="X4" ca="1">IF(ROW()-ROW($M$2:$M$15)+1&gt;ROWS($L$2:$L$15)-COUNTBLANK($L$2:$L$15),"",INDIRECT(ADDRESS(SMALL((IF($L$2:$L$15&lt;&gt;"",ROW($L$2:$L$15),ROW()+ROWS($L$2:$L$15))),ROW()-ROW($M$2:$M$15)+1),COLUMN($L$2:$L$15),4)))</f>
        <v>-----</v>
      </c>
      <c r="Y4" s="134" t="str">
        <f t="array" aca="1" ref="Y4" ca="1">IF(ROW()-ROW($N$2:$N$15)+1&gt;ROWS($M$2:$M$15)-COUNTBLANK($M$2:$M$15),"",INDIRECT(ADDRESS(SMALL((IF($M$2:$M$15&lt;&gt;"",ROW($M$2:$M$15),ROW()+ROWS($M$2:$M$15))),ROW()-ROW($N$2:$N$15)+1),COLUMN($M$2:$M$15),4)))</f>
        <v>-----</v>
      </c>
    </row>
    <row r="5" spans="1:25" ht="30" customHeight="1" x14ac:dyDescent="0.25">
      <c r="A5" s="133" t="str">
        <f>IF('Kennzahlenbogen_(KB)'!R17=0,"",'Kennzahlenbogen_(KB)'!R17)</f>
        <v>Unvollständig</v>
      </c>
      <c r="C5" s="133" t="str">
        <f>IF($A5="I.O.","",'Kennzahlenbogen_(KB)'!B17)</f>
        <v>2a</v>
      </c>
      <c r="D5" s="134" t="str">
        <f>IF($A5="I.O.","",'Kennzahlenbogen_(KB)'!E17)</f>
        <v>Interdisziplinäre Tumorkonferenz (TK)</v>
      </c>
      <c r="E5" s="135" t="str">
        <f>IF(AND('Kennzahlenbogen_(KB)'!L17="",$A5&lt;&gt;"I.O."),"-----",IF($A5="I.O.","",'Kennzahlenbogen_(KB)'!L17))</f>
        <v>-----</v>
      </c>
      <c r="F5" s="136" t="str">
        <f>IF($A5="I.O.","",'Kennzahlenbogen_(KB)'!M17)</f>
        <v>Derzeit keine Vorgaben</v>
      </c>
      <c r="G5" s="135" t="str">
        <f>IF(AND('Kennzahlenbogen_(KB)'!O17="",$A5&lt;&gt;"I.O."),"-----",IF($A5="I.O.","",'Kennzahlenbogen_(KB)'!O17))</f>
        <v>-----</v>
      </c>
      <c r="H5" s="125" t="str">
        <f>IF($A5="I.O.","",IF('Kennzahlenbogen_(KB)'!Q17="","-----",'Kennzahlenbogen_(KB)'!Q17))</f>
        <v>-----</v>
      </c>
      <c r="I5" s="125">
        <f>IF($A5="I.O.","",IF('Kennzahlenbogen_(KB)'!Q18="","-----",'Kennzahlenbogen_(KB)'!Q18))</f>
        <v>0</v>
      </c>
      <c r="J5" s="126" t="str">
        <f>IF($A5="I.O.","",IF('Kennzahlenbogen_(KB)'!Q19="",0,'Kennzahlenbogen_(KB)'!Q19))</f>
        <v>n.d.</v>
      </c>
      <c r="K5" s="133" t="str">
        <f>IF($A5="I.O.","",'Kennzahlenbogen_(KB)'!R17)</f>
        <v>Unvollständig</v>
      </c>
      <c r="L5" s="134" t="str">
        <f>IF(AND('Kennzahlenbogen_(KB)'!S17="",$A5&lt;&gt;"I.O."),"-----",IF($A5="I.O.","",'Kennzahlenbogen_(KB)'!S17))</f>
        <v>-----</v>
      </c>
      <c r="M5" s="134" t="str">
        <f>IF(AND('Kennzahlenbogen_(KB)'!T17="",$A5&lt;&gt;"I.O."),"-----",IF($A5="I.O.","",'Kennzahlenbogen_(KB)'!T17))</f>
        <v>-----</v>
      </c>
      <c r="O5" s="133" t="str">
        <f t="array" aca="1" ref="O5" ca="1">IF(ROW()-ROW($D$2:$D$15)+1&gt;ROWS($C$2:$C$15)-COUNTBLANK($C$2:$C$15),"",INDIRECT(ADDRESS(SMALL((IF($C$2:$C$15&lt;&gt;"",ROW($C$2:$C$15),ROW()+ROWS($C$2:$C$15))),ROW()-ROW($D$2:$D$15)+1),COLUMN($C$2:$C$15),4)))</f>
        <v>2a</v>
      </c>
      <c r="P5" s="134" t="str">
        <f t="array" aca="1" ref="P5" ca="1">IF(ROW()-ROW($E$2:$E$15)+1&gt;ROWS($D$2:$D$15)-COUNTBLANK($D$2:$D$15),"",INDIRECT(ADDRESS(SMALL((IF($D$2:$D$15&gt;"",ROW($D$2:$D$15),ROW()+ROWS($D$2:$D$15))),ROW()-ROW($E$2:$E$15)+1),COLUMN($D$2:$D$15),4)))</f>
        <v>Interdisziplinäre Tumorkonferenz (TK)</v>
      </c>
      <c r="Q5" s="135" t="str">
        <f t="array" aca="1" ref="Q5" ca="1">IF(ROW()-ROW($F$2:$F$15)+1&gt;ROWS($E$2:$E$15)-COUNTBLANK($E$2:$E$15),"",INDIRECT(ADDRESS(SMALL((IF($E$2:$E$15&gt;"",ROW($E$2:$E$15),ROW()+ROWS($E$2:$E$15))),ROW()-ROW($F$2:$F$15)+1),COLUMN($E$2:$E$15),4)))</f>
        <v>-----</v>
      </c>
      <c r="R5" s="136" t="str">
        <f t="array" aca="1" ref="R5" ca="1">IF(ROW()-ROW($G$2:$G$15)+1&gt;ROWS($F$2:$F$15)-COUNTBLANK($F$2:$F$15),"",INDIRECT(ADDRESS(SMALL((IF($F$2:$F$15&gt;"",ROW($F$2:$F$15),ROW()+ROWS($F$2:$F$15))),ROW()-ROW($G$2:$G$15)+1),COLUMN($F$2:$F$15),4)))</f>
        <v>Derzeit keine Vorgaben</v>
      </c>
      <c r="S5" s="135" t="str">
        <f t="array" aca="1" ref="S5" ca="1">IF(ROW()-ROW($H$2:$H$15)+1&gt;ROWS($G$2:$G$15)-COUNTBLANK($G$2:$G$15),"",INDIRECT(ADDRESS(SMALL((IF($G$2:$G$15&lt;&gt;"",ROW($G$2:$G$15),ROW()+ROWS($G$2:$G$15))),ROW()-ROW($H$2:$H$15)+1),COLUMN($G$2:$G$15),4)))</f>
        <v>-----</v>
      </c>
      <c r="T5" s="125" t="str">
        <f t="array" aca="1" ref="T5" ca="1">IF(ROW()-ROW($I$2:$I$15)+1&gt;ROWS($H$2:$H$15)-COUNTBLANK($H$2:$H$15),"",INDIRECT(ADDRESS(SMALL((IF($H$2:$H$15&lt;&gt;"",ROW($H$2:$H$15),ROW()+ROWS($H$2:$H$15))),ROW()-ROW($I$2:$I$15)+1),COLUMN($H$2:$H$15),4)))</f>
        <v>-----</v>
      </c>
      <c r="U5" s="125">
        <f t="array" aca="1" ref="U5" ca="1">IF(ROW()-ROW($J$2:$J$15)+1&gt;ROWS($I$2:$I$15)-COUNTBLANK($I$2:$I$15),"",INDIRECT(ADDRESS(SMALL((IF($I$2:$I$15&lt;&gt;"",ROW($I$2:$I$15),ROW()+ROWS($I$2:$I$15))),ROW()-ROW($J$2:$J$15)+1),COLUMN($I$2:$I$15),4)))</f>
        <v>0</v>
      </c>
      <c r="V5" s="347" t="str">
        <f t="array" aca="1" ref="V5" ca="1">IF(ROW()-ROW($K$2:$K$15)+1&gt;ROWS($J$2:$J$15)-COUNTBLANK($J$2:$J$15),"",INDIRECT(ADDRESS(SMALL((IF($J$2:$J$15&lt;&gt;"",ROW($J$2:$J$15),ROW()+ROWS($J$2:$J$15))),ROW()-ROW($K$2:$K$15)+1),COLUMN($J$2:$J$15),4)))</f>
        <v>n.d.</v>
      </c>
      <c r="W5" s="133" t="str">
        <f t="array" aca="1" ref="W5" ca="1">IF(ROW()-ROW($L$2:$L$15)+1&gt;ROWS($K$2:$K$15)-COUNTBLANK($K$2:$K$15),"",INDIRECT(ADDRESS(SMALL((IF($K$2:$K$15&lt;&gt;"",ROW($K$2:$K$15),ROW()+ROWS($K$2:$K$15))),ROW()-ROW($L$2:$L$15)+1),COLUMN($K$2:$K$15),4)))</f>
        <v>Unvollständig</v>
      </c>
      <c r="X5" s="134" t="str">
        <f t="array" aca="1" ref="X5" ca="1">IF(ROW()-ROW($M$2:$M$15)+1&gt;ROWS($L$2:$L$15)-COUNTBLANK($L$2:$L$15),"",INDIRECT(ADDRESS(SMALL((IF($L$2:$L$15&lt;&gt;"",ROW($L$2:$L$15),ROW()+ROWS($L$2:$L$15))),ROW()-ROW($M$2:$M$15)+1),COLUMN($L$2:$L$15),4)))</f>
        <v>-----</v>
      </c>
      <c r="Y5" s="134" t="str">
        <f t="array" aca="1" ref="Y5" ca="1">IF(ROW()-ROW($N$2:$N$15)+1&gt;ROWS($M$2:$M$15)-COUNTBLANK($M$2:$M$15),"",INDIRECT(ADDRESS(SMALL((IF($M$2:$M$15&lt;&gt;"",ROW($M$2:$M$15),ROW()+ROWS($M$2:$M$15))),ROW()-ROW($N$2:$N$15)+1),COLUMN($M$2:$M$15),4)))</f>
        <v>-----</v>
      </c>
    </row>
    <row r="6" spans="1:25" ht="30" customHeight="1" x14ac:dyDescent="0.25">
      <c r="A6" s="133" t="str">
        <f>IF('Kennzahlenbogen_(KB)'!R20=0,"",'Kennzahlenbogen_(KB)'!R20)</f>
        <v>Unvollständig</v>
      </c>
      <c r="C6" s="282" t="str">
        <f>IF($A6="I.O.","",'Kennzahlenbogen_(KB)'!B20)</f>
        <v xml:space="preserve">2b
</v>
      </c>
      <c r="D6" s="134" t="str">
        <f>IF($A6="I.O.","",'Kennzahlenbogen_(KB)'!E17)</f>
        <v>Interdisziplinäre Tumorkonferenz (TK)</v>
      </c>
      <c r="E6" s="135" t="str">
        <f>IF(AND('Kennzahlenbogen_(KB)'!L20="",$A6&lt;&gt;"I.O."),"-----",IF($A6="I.O.","",'Kennzahlenbogen_(KB)'!L20))</f>
        <v>-----</v>
      </c>
      <c r="F6" s="136" t="str">
        <f>IF($A6="I.O.","",'Kennzahlenbogen_(KB)'!M20)</f>
        <v>≥ 95%</v>
      </c>
      <c r="G6" s="135" t="str">
        <f>IF(AND('Kennzahlenbogen_(KB)'!O20="",$A6&lt;&gt;"I.O."),"-----",IF($A6="I.O.","",'Kennzahlenbogen_(KB)'!O20))</f>
        <v>-----</v>
      </c>
      <c r="H6" s="125" t="str">
        <f>IF($A6="I.O.","",IF('Kennzahlenbogen_(KB)'!Q20="","-----",'Kennzahlenbogen_(KB)'!Q20))</f>
        <v>-----</v>
      </c>
      <c r="I6" s="125" t="str">
        <f>IF($A6="I.O.","",IF('Kennzahlenbogen_(KB)'!Q21="","-----",'Kennzahlenbogen_(KB)'!Q21))</f>
        <v>-----</v>
      </c>
      <c r="J6" s="126" t="str">
        <f>IF($A6="I.O.","",IF('Kennzahlenbogen_(KB)'!Q22="","-----",'Kennzahlenbogen_(KB)'!Q22))</f>
        <v>n.d.</v>
      </c>
      <c r="K6" s="133" t="str">
        <f>IF($A6="I.O.","",'Kennzahlenbogen_(KB)'!R20)</f>
        <v>Unvollständig</v>
      </c>
      <c r="L6" s="82" t="str">
        <f>IF(AND('Kennzahlenbogen_(KB)'!S20="",$A6&lt;&gt;"I.O."),"-----",IF($A6="I.O.","",'Kennzahlenbogen_(KB)'!S20))</f>
        <v>-----</v>
      </c>
      <c r="M6" s="82" t="str">
        <f>IF(AND('Kennzahlenbogen_(KB)'!T20="",$A6&lt;&gt;"I.O."),"-----",IF($A6="I.O.","",'Kennzahlenbogen_(KB)'!T20))</f>
        <v>-----</v>
      </c>
      <c r="O6" s="133" t="str">
        <f t="array" aca="1" ref="O6" ca="1">IF(ROW()-ROW($D$2:$D$15)+1&gt;ROWS($C$2:$C$15)-COUNTBLANK($C$2:$C$15),"",INDIRECT(ADDRESS(SMALL((IF($C$2:$C$15&lt;&gt;"",ROW($C$2:$C$15),ROW()+ROWS($C$2:$C$15))),ROW()-ROW($D$2:$D$15)+1),COLUMN($C$2:$C$15),4)))</f>
        <v xml:space="preserve">2b
</v>
      </c>
      <c r="P6" s="134" t="str">
        <f t="array" aca="1" ref="P6" ca="1">IF(ROW()-ROW($E$2:$E$15)+1&gt;ROWS($D$2:$D$15)-COUNTBLANK($D$2:$D$15),"",INDIRECT(ADDRESS(SMALL((IF($D$2:$D$15&gt;"",ROW($D$2:$D$15),ROW()+ROWS($D$2:$D$15))),ROW()-ROW($E$2:$E$15)+1),COLUMN($D$2:$D$15),4)))</f>
        <v>Interdisziplinäre Tumorkonferenz (TK)</v>
      </c>
      <c r="Q6" s="135" t="str">
        <f t="array" aca="1" ref="Q6" ca="1">IF(ROW()-ROW($F$2:$F$15)+1&gt;ROWS($E$2:$E$15)-COUNTBLANK($E$2:$E$15),"",INDIRECT(ADDRESS(SMALL((IF($E$2:$E$15&gt;"",ROW($E$2:$E$15),ROW()+ROWS($E$2:$E$15))),ROW()-ROW($F$2:$F$15)+1),COLUMN($E$2:$E$15),4)))</f>
        <v>-----</v>
      </c>
      <c r="R6" s="136" t="str">
        <f t="array" aca="1" ref="R6" ca="1">IF(ROW()-ROW($G$2:$G$15)+1&gt;ROWS($F$2:$F$15)-COUNTBLANK($F$2:$F$15),"",INDIRECT(ADDRESS(SMALL((IF($F$2:$F$15&gt;"",ROW($F$2:$F$15),ROW()+ROWS($F$2:$F$15))),ROW()-ROW($G$2:$G$15)+1),COLUMN($F$2:$F$15),4)))</f>
        <v>≥ 95%</v>
      </c>
      <c r="S6" s="135" t="str">
        <f t="array" aca="1" ref="S6" ca="1">IF(ROW()-ROW($H$2:$H$15)+1&gt;ROWS($G$2:$G$15)-COUNTBLANK($G$2:$G$15),"",INDIRECT(ADDRESS(SMALL((IF($G$2:$G$15&lt;&gt;"",ROW($G$2:$G$15),ROW()+ROWS($G$2:$G$15))),ROW()-ROW($H$2:$H$15)+1),COLUMN($G$2:$G$15),4)))</f>
        <v>-----</v>
      </c>
      <c r="T6" s="125" t="str">
        <f t="array" aca="1" ref="T6" ca="1">IF(ROW()-ROW($I$2:$I$15)+1&gt;ROWS($H$2:$H$15)-COUNTBLANK($H$2:$H$15),"",INDIRECT(ADDRESS(SMALL((IF($H$2:$H$15&lt;&gt;"",ROW($H$2:$H$15),ROW()+ROWS($H$2:$H$15))),ROW()-ROW($I$2:$I$15)+1),COLUMN($H$2:$H$15),4)))</f>
        <v>-----</v>
      </c>
      <c r="U6" s="125" t="str">
        <f t="array" aca="1" ref="U6" ca="1">IF(ROW()-ROW($J$2:$J$15)+1&gt;ROWS($I$2:$I$15)-COUNTBLANK($I$2:$I$15),"",INDIRECT(ADDRESS(SMALL((IF($I$2:$I$15&lt;&gt;"",ROW($I$2:$I$15),ROW()+ROWS($I$2:$I$15))),ROW()-ROW($J$2:$J$15)+1),COLUMN($I$2:$I$15),4)))</f>
        <v>-----</v>
      </c>
      <c r="V6" s="347" t="str">
        <f t="array" aca="1" ref="V6" ca="1">IF(ROW()-ROW($K$2:$K$15)+1&gt;ROWS($J$2:$J$15)-COUNTBLANK($J$2:$J$15),"",INDIRECT(ADDRESS(SMALL((IF($J$2:$J$15&lt;&gt;"",ROW($J$2:$J$15),ROW()+ROWS($J$2:$J$15))),ROW()-ROW($K$2:$K$15)+1),COLUMN($J$2:$J$15),4)))</f>
        <v>n.d.</v>
      </c>
      <c r="W6" s="133" t="str">
        <f t="array" aca="1" ref="W6" ca="1">IF(ROW()-ROW($L$2:$L$15)+1&gt;ROWS($K$2:$K$15)-COUNTBLANK($K$2:$K$15),"",INDIRECT(ADDRESS(SMALL((IF($K$2:$K$15&lt;&gt;"",ROW($K$2:$K$15),ROW()+ROWS($K$2:$K$15))),ROW()-ROW($L$2:$L$15)+1),COLUMN($K$2:$K$15),4)))</f>
        <v>Unvollständig</v>
      </c>
      <c r="X6" s="134" t="str">
        <f t="array" aca="1" ref="X6" ca="1">IF(ROW()-ROW($M$2:$M$15)+1&gt;ROWS($L$2:$L$15)-COUNTBLANK($L$2:$L$15),"",INDIRECT(ADDRESS(SMALL((IF($L$2:$L$15&lt;&gt;"",ROW($L$2:$L$15),ROW()+ROWS($L$2:$L$15))),ROW()-ROW($M$2:$M$15)+1),COLUMN($L$2:$L$15),4)))</f>
        <v>-----</v>
      </c>
      <c r="Y6" s="134" t="str">
        <f t="array" aca="1" ref="Y6" ca="1">IF(ROW()-ROW($N$2:$N$15)+1&gt;ROWS($M$2:$M$15)-COUNTBLANK($M$2:$M$15),"",INDIRECT(ADDRESS(SMALL((IF($M$2:$M$15&lt;&gt;"",ROW($M$2:$M$15),ROW()+ROWS($M$2:$M$15))),ROW()-ROW($N$2:$N$15)+1),COLUMN($M$2:$M$15),4)))</f>
        <v>-----</v>
      </c>
    </row>
    <row r="7" spans="1:25" ht="30" customHeight="1" x14ac:dyDescent="0.25">
      <c r="A7" s="133" t="str">
        <f>IF('Kennzahlenbogen_(KB)'!R23=0,"",'Kennzahlenbogen_(KB)'!R23)</f>
        <v>Unvollständig</v>
      </c>
      <c r="C7" s="133" t="str">
        <f>IF($A7="I.O.","",'Kennzahlenbogen_(KB)'!B23)</f>
        <v xml:space="preserve">3 </v>
      </c>
      <c r="D7" s="134" t="str">
        <f>IF($A7="I.O.","",'Kennzahlenbogen_(KB)'!E23)</f>
        <v xml:space="preserve">Psychoonkologisches Distress-Screening </v>
      </c>
      <c r="E7" s="135" t="str">
        <f>IF(AND('Kennzahlenbogen_(KB)'!L23="",$A7&lt;&gt;"I.O."),"-----",IF($A7="I.O.","",'Kennzahlenbogen_(KB)'!L23))</f>
        <v>-----</v>
      </c>
      <c r="F7" s="136" t="str">
        <f>IF($A7="I.O.","",'Kennzahlenbogen_(KB)'!M23)</f>
        <v>≥ 65%</v>
      </c>
      <c r="G7" s="135" t="str">
        <f>IF(AND('Kennzahlenbogen_(KB)'!O23="",$A7&lt;&gt;"I.O."),"-----",IF($A7="I.O.","",'Kennzahlenbogen_(KB)'!O23))</f>
        <v>-----</v>
      </c>
      <c r="H7" s="125" t="str">
        <f>IF($A7="I.O.","",IF('Kennzahlenbogen_(KB)'!Q23="","-----",'Kennzahlenbogen_(KB)'!Q23))</f>
        <v>-----</v>
      </c>
      <c r="I7" s="125">
        <f>IF($A7="I.O.","",IF('Kennzahlenbogen_(KB)'!Q24="","-----",'Kennzahlenbogen_(KB)'!Q24))</f>
        <v>0</v>
      </c>
      <c r="J7" s="126" t="str">
        <f>IF($A7="I.O.","",IF('Kennzahlenbogen_(KB)'!Q25="",0,'Kennzahlenbogen_(KB)'!Q25))</f>
        <v>n.d.</v>
      </c>
      <c r="K7" s="133" t="str">
        <f>IF($A7="I.O.","",'Kennzahlenbogen_(KB)'!R23)</f>
        <v>Unvollständig</v>
      </c>
      <c r="L7" s="134" t="str">
        <f>IF(AND('Kennzahlenbogen_(KB)'!S23="",$A7&lt;&gt;"I.O."),"-----",IF($A7="I.O.","",'Kennzahlenbogen_(KB)'!S23))</f>
        <v>-----</v>
      </c>
      <c r="M7" s="134" t="str">
        <f>IF(AND('Kennzahlenbogen_(KB)'!T23="",$A7&lt;&gt;"I.O."),"-----",IF($A7="I.O.","",'Kennzahlenbogen_(KB)'!T23))</f>
        <v>-----</v>
      </c>
      <c r="O7" s="133" t="str">
        <f t="array" aca="1" ref="O7" ca="1">IF(ROW()-ROW($D$2:$D$15)+1&gt;ROWS($C$2:$C$15)-COUNTBLANK($C$2:$C$15),"",INDIRECT(ADDRESS(SMALL((IF($C$2:$C$15&lt;&gt;"",ROW($C$2:$C$15),ROW()+ROWS($C$2:$C$15))),ROW()-ROW($D$2:$D$15)+1),COLUMN($C$2:$C$15),4)))</f>
        <v xml:space="preserve">3 </v>
      </c>
      <c r="P7" s="134" t="str">
        <f t="array" aca="1" ref="P7" ca="1">IF(ROW()-ROW($E$2:$E$15)+1&gt;ROWS($D$2:$D$15)-COUNTBLANK($D$2:$D$15),"",INDIRECT(ADDRESS(SMALL((IF($D$2:$D$15&gt;"",ROW($D$2:$D$15),ROW()+ROWS($D$2:$D$15))),ROW()-ROW($E$2:$E$15)+1),COLUMN($D$2:$D$15),4)))</f>
        <v xml:space="preserve">Psychoonkologisches Distress-Screening </v>
      </c>
      <c r="Q7" s="135" t="str">
        <f t="array" aca="1" ref="Q7" ca="1">IF(ROW()-ROW($F$2:$F$15)+1&gt;ROWS($E$2:$E$15)-COUNTBLANK($E$2:$E$15),"",INDIRECT(ADDRESS(SMALL((IF($E$2:$E$15&gt;"",ROW($E$2:$E$15),ROW()+ROWS($E$2:$E$15))),ROW()-ROW($F$2:$F$15)+1),COLUMN($E$2:$E$15),4)))</f>
        <v>-----</v>
      </c>
      <c r="R7" s="136" t="str">
        <f t="array" aca="1" ref="R7" ca="1">IF(ROW()-ROW($G$2:$G$15)+1&gt;ROWS($F$2:$F$15)-COUNTBLANK($F$2:$F$15),"",INDIRECT(ADDRESS(SMALL((IF($F$2:$F$15&gt;"",ROW($F$2:$F$15),ROW()+ROWS($F$2:$F$15))),ROW()-ROW($G$2:$G$15)+1),COLUMN($F$2:$F$15),4)))</f>
        <v>≥ 65%</v>
      </c>
      <c r="S7" s="135" t="str">
        <f t="array" aca="1" ref="S7" ca="1">IF(ROW()-ROW($H$2:$H$15)+1&gt;ROWS($G$2:$G$15)-COUNTBLANK($G$2:$G$15),"",INDIRECT(ADDRESS(SMALL((IF($G$2:$G$15&lt;&gt;"",ROW($G$2:$G$15),ROW()+ROWS($G$2:$G$15))),ROW()-ROW($H$2:$H$15)+1),COLUMN($G$2:$G$15),4)))</f>
        <v>-----</v>
      </c>
      <c r="T7" s="125" t="str">
        <f t="array" aca="1" ref="T7" ca="1">IF(ROW()-ROW($I$2:$I$15)+1&gt;ROWS($H$2:$H$15)-COUNTBLANK($H$2:$H$15),"",INDIRECT(ADDRESS(SMALL((IF($H$2:$H$15&lt;&gt;"",ROW($H$2:$H$15),ROW()+ROWS($H$2:$H$15))),ROW()-ROW($I$2:$I$15)+1),COLUMN($H$2:$H$15),4)))</f>
        <v>-----</v>
      </c>
      <c r="U7" s="125">
        <f t="array" aca="1" ref="U7" ca="1">IF(ROW()-ROW($J$2:$J$15)+1&gt;ROWS($I$2:$I$15)-COUNTBLANK($I$2:$I$15),"",INDIRECT(ADDRESS(SMALL((IF($I$2:$I$15&lt;&gt;"",ROW($I$2:$I$15),ROW()+ROWS($I$2:$I$15))),ROW()-ROW($J$2:$J$15)+1),COLUMN($I$2:$I$15),4)))</f>
        <v>0</v>
      </c>
      <c r="V7" s="347" t="str">
        <f t="array" aca="1" ref="V7" ca="1">IF(ROW()-ROW($K$2:$K$15)+1&gt;ROWS($J$2:$J$15)-COUNTBLANK($J$2:$J$15),"",INDIRECT(ADDRESS(SMALL((IF($J$2:$J$15&lt;&gt;"",ROW($J$2:$J$15),ROW()+ROWS($J$2:$J$15))),ROW()-ROW($K$2:$K$15)+1),COLUMN($J$2:$J$15),4)))</f>
        <v>n.d.</v>
      </c>
      <c r="W7" s="133" t="str">
        <f t="array" aca="1" ref="W7" ca="1">IF(ROW()-ROW($L$2:$L$15)+1&gt;ROWS($K$2:$K$15)-COUNTBLANK($K$2:$K$15),"",INDIRECT(ADDRESS(SMALL((IF($K$2:$K$15&lt;&gt;"",ROW($K$2:$K$15),ROW()+ROWS($K$2:$K$15))),ROW()-ROW($L$2:$L$15)+1),COLUMN($K$2:$K$15),4)))</f>
        <v>Unvollständig</v>
      </c>
      <c r="X7" s="134" t="str">
        <f t="array" aca="1" ref="X7" ca="1">IF(ROW()-ROW($M$2:$M$15)+1&gt;ROWS($L$2:$L$15)-COUNTBLANK($L$2:$L$15),"",INDIRECT(ADDRESS(SMALL((IF($L$2:$L$15&lt;&gt;"",ROW($L$2:$L$15),ROW()+ROWS($L$2:$L$15))),ROW()-ROW($M$2:$M$15)+1),COLUMN($L$2:$L$15),4)))</f>
        <v>-----</v>
      </c>
      <c r="Y7" s="134" t="str">
        <f t="array" aca="1" ref="Y7" ca="1">IF(ROW()-ROW($N$2:$N$15)+1&gt;ROWS($M$2:$M$15)-COUNTBLANK($M$2:$M$15),"",INDIRECT(ADDRESS(SMALL((IF($M$2:$M$15&lt;&gt;"",ROW($M$2:$M$15),ROW()+ROWS($M$2:$M$15))),ROW()-ROW($N$2:$N$15)+1),COLUMN($M$2:$M$15),4)))</f>
        <v>-----</v>
      </c>
    </row>
    <row r="8" spans="1:25" ht="30" customHeight="1" x14ac:dyDescent="0.25">
      <c r="A8" s="133" t="str">
        <f>IF('Kennzahlenbogen_(KB)'!R26=0,"",'Kennzahlenbogen_(KB)'!R26)</f>
        <v>Unvollständig</v>
      </c>
      <c r="C8" s="133" t="str">
        <f>IF($A8="I.O.","",'Kennzahlenbogen_(KB)'!B26)</f>
        <v>4</v>
      </c>
      <c r="D8" s="134" t="str">
        <f>IF($A8="I.O.","",'Kennzahlenbogen_(KB)'!E26)</f>
        <v xml:space="preserve">Beratung Sozialarbeit </v>
      </c>
      <c r="E8" s="135" t="str">
        <f>IF(AND('Kennzahlenbogen_(KB)'!L26="",$A8&lt;&gt;"I.O."),"-----",IF($A8="I.O.","",'Kennzahlenbogen_(KB)'!L26))</f>
        <v>&lt; 50%</v>
      </c>
      <c r="F8" s="136" t="str">
        <f>IF($A8="I.O.","",'Kennzahlenbogen_(KB)'!M26)</f>
        <v>Derzeit keine Vorgaben</v>
      </c>
      <c r="G8" s="135" t="str">
        <f>IF(AND('Kennzahlenbogen_(KB)'!O26="",$A8&lt;&gt;"I.O."),"-----",IF($A8="I.O.","",'Kennzahlenbogen_(KB)'!O26))</f>
        <v>-----</v>
      </c>
      <c r="H8" s="125" t="str">
        <f>IF($A8="I.O.","",IF('Kennzahlenbogen_(KB)'!Q26="","-----",'Kennzahlenbogen_(KB)'!Q26))</f>
        <v>-----</v>
      </c>
      <c r="I8" s="125">
        <f>IF($A8="I.O.","",IF('Kennzahlenbogen_(KB)'!Q27="","-----",'Kennzahlenbogen_(KB)'!Q27))</f>
        <v>0</v>
      </c>
      <c r="J8" s="126" t="str">
        <f>IF($A8="I.O.","",IF('Kennzahlenbogen_(KB)'!Q28="",0,'Kennzahlenbogen_(KB)'!Q28))</f>
        <v>n.d.</v>
      </c>
      <c r="K8" s="133" t="str">
        <f>IF($A8="I.O.","",'Kennzahlenbogen_(KB)'!R26)</f>
        <v>Unvollständig</v>
      </c>
      <c r="L8" s="134" t="str">
        <f>IF(AND('Kennzahlenbogen_(KB)'!S26="",$A8&lt;&gt;"I.O."),"-----",IF($A8="I.O.","",'Kennzahlenbogen_(KB)'!S26))</f>
        <v>-----</v>
      </c>
      <c r="M8" s="134" t="str">
        <f>IF(AND('Kennzahlenbogen_(KB)'!T26="",$A8&lt;&gt;"I.O."),"-----",IF($A8="I.O.","",'Kennzahlenbogen_(KB)'!T26))</f>
        <v>-----</v>
      </c>
      <c r="O8" s="133" t="str">
        <f t="array" aca="1" ref="O8" ca="1">IF(ROW()-ROW($D$2:$D$15)+1&gt;ROWS($C$2:$C$15)-COUNTBLANK($C$2:$C$15),"",INDIRECT(ADDRESS(SMALL((IF($C$2:$C$15&lt;&gt;"",ROW($C$2:$C$15),ROW()+ROWS($C$2:$C$15))),ROW()-ROW($D$2:$D$15)+1),COLUMN($C$2:$C$15),4)))</f>
        <v>4</v>
      </c>
      <c r="P8" s="134" t="str">
        <f t="array" aca="1" ref="P8" ca="1">IF(ROW()-ROW($E$2:$E$15)+1&gt;ROWS($D$2:$D$15)-COUNTBLANK($D$2:$D$15),"",INDIRECT(ADDRESS(SMALL((IF($D$2:$D$15&gt;"",ROW($D$2:$D$15),ROW()+ROWS($D$2:$D$15))),ROW()-ROW($E$2:$E$15)+1),COLUMN($D$2:$D$15),4)))</f>
        <v xml:space="preserve">Beratung Sozialarbeit </v>
      </c>
      <c r="Q8" s="135" t="str">
        <f t="array" aca="1" ref="Q8" ca="1">IF(ROW()-ROW($F$2:$F$15)+1&gt;ROWS($E$2:$E$15)-COUNTBLANK($E$2:$E$15),"",INDIRECT(ADDRESS(SMALL((IF($E$2:$E$15&gt;"",ROW($E$2:$E$15),ROW()+ROWS($E$2:$E$15))),ROW()-ROW($F$2:$F$15)+1),COLUMN($E$2:$E$15),4)))</f>
        <v>&lt; 50%</v>
      </c>
      <c r="R8" s="136" t="str">
        <f t="array" aca="1" ref="R8" ca="1">IF(ROW()-ROW($G$2:$G$15)+1&gt;ROWS($F$2:$F$15)-COUNTBLANK($F$2:$F$15),"",INDIRECT(ADDRESS(SMALL((IF($F$2:$F$15&gt;"",ROW($F$2:$F$15),ROW()+ROWS($F$2:$F$15))),ROW()-ROW($G$2:$G$15)+1),COLUMN($F$2:$F$15),4)))</f>
        <v>Derzeit keine Vorgaben</v>
      </c>
      <c r="S8" s="135" t="str">
        <f t="array" aca="1" ref="S8" ca="1">IF(ROW()-ROW($H$2:$H$15)+1&gt;ROWS($G$2:$G$15)-COUNTBLANK($G$2:$G$15),"",INDIRECT(ADDRESS(SMALL((IF($G$2:$G$15&lt;&gt;"",ROW($G$2:$G$15),ROW()+ROWS($G$2:$G$15))),ROW()-ROW($H$2:$H$15)+1),COLUMN($G$2:$G$15),4)))</f>
        <v>-----</v>
      </c>
      <c r="T8" s="125" t="str">
        <f t="array" aca="1" ref="T8" ca="1">IF(ROW()-ROW($I$2:$I$15)+1&gt;ROWS($H$2:$H$15)-COUNTBLANK($H$2:$H$15),"",INDIRECT(ADDRESS(SMALL((IF($H$2:$H$15&lt;&gt;"",ROW($H$2:$H$15),ROW()+ROWS($H$2:$H$15))),ROW()-ROW($I$2:$I$15)+1),COLUMN($H$2:$H$15),4)))</f>
        <v>-----</v>
      </c>
      <c r="U8" s="125">
        <f t="array" aca="1" ref="U8" ca="1">IF(ROW()-ROW($J$2:$J$15)+1&gt;ROWS($I$2:$I$15)-COUNTBLANK($I$2:$I$15),"",INDIRECT(ADDRESS(SMALL((IF($I$2:$I$15&lt;&gt;"",ROW($I$2:$I$15),ROW()+ROWS($I$2:$I$15))),ROW()-ROW($J$2:$J$15)+1),COLUMN($I$2:$I$15),4)))</f>
        <v>0</v>
      </c>
      <c r="V8" s="347" t="str">
        <f t="array" aca="1" ref="V8" ca="1">IF(ROW()-ROW($K$2:$K$15)+1&gt;ROWS($J$2:$J$15)-COUNTBLANK($J$2:$J$15),"",INDIRECT(ADDRESS(SMALL((IF($J$2:$J$15&lt;&gt;"",ROW($J$2:$J$15),ROW()+ROWS($J$2:$J$15))),ROW()-ROW($K$2:$K$15)+1),COLUMN($J$2:$J$15),4)))</f>
        <v>n.d.</v>
      </c>
      <c r="W8" s="133" t="str">
        <f t="array" aca="1" ref="W8" ca="1">IF(ROW()-ROW($L$2:$L$15)+1&gt;ROWS($K$2:$K$15)-COUNTBLANK($K$2:$K$15),"",INDIRECT(ADDRESS(SMALL((IF($K$2:$K$15&lt;&gt;"",ROW($K$2:$K$15),ROW()+ROWS($K$2:$K$15))),ROW()-ROW($L$2:$L$15)+1),COLUMN($K$2:$K$15),4)))</f>
        <v>Unvollständig</v>
      </c>
      <c r="X8" s="134" t="str">
        <f t="array" aca="1" ref="X8" ca="1">IF(ROW()-ROW($M$2:$M$15)+1&gt;ROWS($L$2:$L$15)-COUNTBLANK($L$2:$L$15),"",INDIRECT(ADDRESS(SMALL((IF($L$2:$L$15&lt;&gt;"",ROW($L$2:$L$15),ROW()+ROWS($L$2:$L$15))),ROW()-ROW($M$2:$M$15)+1),COLUMN($L$2:$L$15),4)))</f>
        <v>-----</v>
      </c>
      <c r="Y8" s="134" t="str">
        <f t="array" aca="1" ref="Y8" ca="1">IF(ROW()-ROW($N$2:$N$15)+1&gt;ROWS($M$2:$M$15)-COUNTBLANK($M$2:$M$15),"",INDIRECT(ADDRESS(SMALL((IF($M$2:$M$15&lt;&gt;"",ROW($M$2:$M$15),ROW()+ROWS($M$2:$M$15))),ROW()-ROW($N$2:$N$15)+1),COLUMN($M$2:$M$15),4)))</f>
        <v>-----</v>
      </c>
    </row>
    <row r="9" spans="1:25" ht="30" customHeight="1" x14ac:dyDescent="0.25">
      <c r="A9" s="133" t="str">
        <f>IF('Kennzahlenbogen_(KB)'!R29=0,"",'Kennzahlenbogen_(KB)'!R29)</f>
        <v>Unvollständig</v>
      </c>
      <c r="C9" s="133" t="str">
        <f>IF($A9="I.O.","",'Kennzahlenbogen_(KB)'!B29)</f>
        <v>5</v>
      </c>
      <c r="D9" s="134" t="str">
        <f>IF($A9="I.O.","",'Kennzahlenbogen_(KB)'!E29)</f>
        <v>Anteil Studienpat.</v>
      </c>
      <c r="E9" s="135" t="str">
        <f>IF(AND('Kennzahlenbogen_(KB)'!L29="",$A9&lt;&gt;"I.O."),"-----",IF($A9="I.O.","",'Kennzahlenbogen_(KB)'!L29))</f>
        <v>-----</v>
      </c>
      <c r="F9" s="136" t="str">
        <f>IF($A9="I.O.","",'Kennzahlenbogen_(KB)'!M29)</f>
        <v>≥ 5%</v>
      </c>
      <c r="G9" s="135" t="str">
        <f>IF(AND('Kennzahlenbogen_(KB)'!O29="",$A9&lt;&gt;"I.O."),"-----",IF($A9="I.O.","",'Kennzahlenbogen_(KB)'!O29))</f>
        <v>-----</v>
      </c>
      <c r="H9" s="125">
        <f>IF($A9="I.O.","",IF('Kennzahlenbogen_(KB)'!Q29="","-----",'Kennzahlenbogen_(KB)'!Q29))</f>
        <v>0</v>
      </c>
      <c r="I9" s="125">
        <f>IF($A9="I.O.","",IF('Kennzahlenbogen_(KB)'!Q30="","-----",'Kennzahlenbogen_(KB)'!Q30))</f>
        <v>0</v>
      </c>
      <c r="J9" s="126" t="str">
        <f>IF($A9="I.O.","",IF('Kennzahlenbogen_(KB)'!Q31="",0,'Kennzahlenbogen_(KB)'!Q31))</f>
        <v>n.d.</v>
      </c>
      <c r="K9" s="133" t="str">
        <f>IF($A9="I.O.","",'Kennzahlenbogen_(KB)'!R29)</f>
        <v>Unvollständig</v>
      </c>
      <c r="L9" s="134" t="str">
        <f>IF(AND('Kennzahlenbogen_(KB)'!S29="",$A9&lt;&gt;"I.O."),"-----",IF($A9="I.O.","",'Kennzahlenbogen_(KB)'!S29))</f>
        <v>-----</v>
      </c>
      <c r="M9" s="134" t="str">
        <f>IF(AND('Kennzahlenbogen_(KB)'!T29="",$A9&lt;&gt;"I.O."),"-----",IF($A9="I.O.","",'Kennzahlenbogen_(KB)'!T29))</f>
        <v>-----</v>
      </c>
      <c r="O9" s="133" t="str">
        <f t="array" aca="1" ref="O9" ca="1">IF(ROW()-ROW($D$2:$D$15)+1&gt;ROWS($C$2:$C$15)-COUNTBLANK($C$2:$C$15),"",INDIRECT(ADDRESS(SMALL((IF($C$2:$C$15&lt;&gt;"",ROW($C$2:$C$15),ROW()+ROWS($C$2:$C$15))),ROW()-ROW($D$2:$D$15)+1),COLUMN($C$2:$C$15),4)))</f>
        <v>5</v>
      </c>
      <c r="P9" s="134" t="str">
        <f t="array" aca="1" ref="P9" ca="1">IF(ROW()-ROW($E$2:$E$15)+1&gt;ROWS($D$2:$D$15)-COUNTBLANK($D$2:$D$15),"",INDIRECT(ADDRESS(SMALL((IF($D$2:$D$15&gt;"",ROW($D$2:$D$15),ROW()+ROWS($D$2:$D$15))),ROW()-ROW($E$2:$E$15)+1),COLUMN($D$2:$D$15),4)))</f>
        <v>Anteil Studienpat.</v>
      </c>
      <c r="Q9" s="135" t="str">
        <f t="array" aca="1" ref="Q9" ca="1">IF(ROW()-ROW($F$2:$F$15)+1&gt;ROWS($E$2:$E$15)-COUNTBLANK($E$2:$E$15),"",INDIRECT(ADDRESS(SMALL((IF($E$2:$E$15&gt;"",ROW($E$2:$E$15),ROW()+ROWS($E$2:$E$15))),ROW()-ROW($F$2:$F$15)+1),COLUMN($E$2:$E$15),4)))</f>
        <v>-----</v>
      </c>
      <c r="R9" s="136" t="str">
        <f t="array" aca="1" ref="R9" ca="1">IF(ROW()-ROW($G$2:$G$15)+1&gt;ROWS($F$2:$F$15)-COUNTBLANK($F$2:$F$15),"",INDIRECT(ADDRESS(SMALL((IF($F$2:$F$15&gt;"",ROW($F$2:$F$15),ROW()+ROWS($F$2:$F$15))),ROW()-ROW($G$2:$G$15)+1),COLUMN($F$2:$F$15),4)))</f>
        <v>≥ 5%</v>
      </c>
      <c r="S9" s="135" t="str">
        <f t="array" aca="1" ref="S9" ca="1">IF(ROW()-ROW($H$2:$H$15)+1&gt;ROWS($G$2:$G$15)-COUNTBLANK($G$2:$G$15),"",INDIRECT(ADDRESS(SMALL((IF($G$2:$G$15&lt;&gt;"",ROW($G$2:$G$15),ROW()+ROWS($G$2:$G$15))),ROW()-ROW($H$2:$H$15)+1),COLUMN($G$2:$G$15),4)))</f>
        <v>-----</v>
      </c>
      <c r="T9" s="125">
        <f t="array" aca="1" ref="T9" ca="1">IF(ROW()-ROW($I$2:$I$15)+1&gt;ROWS($H$2:$H$15)-COUNTBLANK($H$2:$H$15),"",INDIRECT(ADDRESS(SMALL((IF($H$2:$H$15&lt;&gt;"",ROW($H$2:$H$15),ROW()+ROWS($H$2:$H$15))),ROW()-ROW($I$2:$I$15)+1),COLUMN($H$2:$H$15),4)))</f>
        <v>0</v>
      </c>
      <c r="U9" s="125">
        <f t="array" aca="1" ref="U9" ca="1">IF(ROW()-ROW($J$2:$J$15)+1&gt;ROWS($I$2:$I$15)-COUNTBLANK($I$2:$I$15),"",INDIRECT(ADDRESS(SMALL((IF($I$2:$I$15&lt;&gt;"",ROW($I$2:$I$15),ROW()+ROWS($I$2:$I$15))),ROW()-ROW($J$2:$J$15)+1),COLUMN($I$2:$I$15),4)))</f>
        <v>0</v>
      </c>
      <c r="V9" s="347" t="str">
        <f t="array" aca="1" ref="V9" ca="1">IF(ROW()-ROW($K$2:$K$15)+1&gt;ROWS($J$2:$J$15)-COUNTBLANK($J$2:$J$15),"",INDIRECT(ADDRESS(SMALL((IF($J$2:$J$15&lt;&gt;"",ROW($J$2:$J$15),ROW()+ROWS($J$2:$J$15))),ROW()-ROW($K$2:$K$15)+1),COLUMN($J$2:$J$15),4)))</f>
        <v>n.d.</v>
      </c>
      <c r="W9" s="133" t="str">
        <f t="array" aca="1" ref="W9" ca="1">IF(ROW()-ROW($L$2:$L$15)+1&gt;ROWS($K$2:$K$15)-COUNTBLANK($K$2:$K$15),"",INDIRECT(ADDRESS(SMALL((IF($K$2:$K$15&lt;&gt;"",ROW($K$2:$K$15),ROW()+ROWS($K$2:$K$15))),ROW()-ROW($L$2:$L$15)+1),COLUMN($K$2:$K$15),4)))</f>
        <v>Unvollständig</v>
      </c>
      <c r="X9" s="134" t="str">
        <f t="array" aca="1" ref="X9" ca="1">IF(ROW()-ROW($M$2:$M$15)+1&gt;ROWS($L$2:$L$15)-COUNTBLANK($L$2:$L$15),"",INDIRECT(ADDRESS(SMALL((IF($L$2:$L$15&lt;&gt;"",ROW($L$2:$L$15),ROW()+ROWS($L$2:$L$15))),ROW()-ROW($M$2:$M$15)+1),COLUMN($L$2:$L$15),4)))</f>
        <v>-----</v>
      </c>
      <c r="Y9" s="134" t="str">
        <f t="array" aca="1" ref="Y9" ca="1">IF(ROW()-ROW($N$2:$N$15)+1&gt;ROWS($M$2:$M$15)-COUNTBLANK($M$2:$M$15),"",INDIRECT(ADDRESS(SMALL((IF($M$2:$M$15&lt;&gt;"",ROW($M$2:$M$15),ROW()+ROWS($M$2:$M$15))),ROW()-ROW($N$2:$N$15)+1),COLUMN($M$2:$M$15),4)))</f>
        <v>-----</v>
      </c>
    </row>
    <row r="10" spans="1:25" ht="30" customHeight="1" x14ac:dyDescent="0.25">
      <c r="A10" s="133" t="str">
        <f>IF('Kennzahlenbogen_(KB)'!R32=0,"",'Kennzahlenbogen_(KB)'!R32)</f>
        <v>Unvollständig</v>
      </c>
      <c r="C10" s="133" t="str">
        <f>IF($A10="I.O.","",'Kennzahlenbogen_(KB)'!B32)</f>
        <v>6a</v>
      </c>
      <c r="D10" s="134" t="str">
        <f>IF($A10="I.O.","",'Kennzahlenbogen_(KB)'!E32)</f>
        <v>Operative Primärfälle</v>
      </c>
      <c r="E10" s="135" t="str">
        <f>IF(AND('Kennzahlenbogen_(KB)'!L32="",$A10&lt;&gt;"I.O."),"-----",IF($A10="I.O.","",'Kennzahlenbogen_(KB)'!L32))</f>
        <v>-----</v>
      </c>
      <c r="F10" s="136" t="str">
        <f>IF($A10="I.O.","",'Kennzahlenbogen_(KB)'!M32)</f>
        <v>≥ 60</v>
      </c>
      <c r="G10" s="135" t="str">
        <f>IF(AND('Kennzahlenbogen_(KB)'!O32="",$A10&lt;&gt;"I.O."),"-----",IF($A10="I.O.","",'Kennzahlenbogen_(KB)'!O32))</f>
        <v>-----</v>
      </c>
      <c r="H10" s="125">
        <f>IF($A10="I.O.","",IF('Kennzahlenbogen_(KB)'!Q32="","-----",'Kennzahlenbogen_(KB)'!Q32))</f>
        <v>0</v>
      </c>
      <c r="I10" s="125" t="str">
        <f>IF($A10="I.O.","",IF('Kennzahlenbogen_(KB)'!Q33="","-----",'Kennzahlenbogen_(KB)'!Q33))</f>
        <v>-----</v>
      </c>
      <c r="J10" s="133">
        <f>IF($A10="I.O.","",IF('Kennzahlenbogen_(KB)'!Q32="",0,'Kennzahlenbogen_(KB)'!Q32))</f>
        <v>0</v>
      </c>
      <c r="K10" s="133" t="str">
        <f>IF($A10="I.O.","",'Kennzahlenbogen_(KB)'!R32)</f>
        <v>Unvollständig</v>
      </c>
      <c r="L10" s="134" t="str">
        <f>IF(AND('Kennzahlenbogen_(KB)'!S32="",$A10&lt;&gt;"I.O."),"-----",IF($A10="I.O.","",'Kennzahlenbogen_(KB)'!S32))</f>
        <v>-----</v>
      </c>
      <c r="M10" s="134" t="str">
        <f>IF(AND('Kennzahlenbogen_(KB)'!T32="",$A10&lt;&gt;"I.O."),"-----",IF($A10="I.O.","",'Kennzahlenbogen_(KB)'!T32))</f>
        <v>-----</v>
      </c>
      <c r="O10" s="133" t="str">
        <f t="array" aca="1" ref="O10" ca="1">IF(ROW()-ROW($D$2:$D$15)+1&gt;ROWS($C$2:$C$15)-COUNTBLANK($C$2:$C$15),"",INDIRECT(ADDRESS(SMALL((IF($C$2:$C$15&lt;&gt;"",ROW($C$2:$C$15),ROW()+ROWS($C$2:$C$15))),ROW()-ROW($D$2:$D$15)+1),COLUMN($C$2:$C$15),4)))</f>
        <v>6a</v>
      </c>
      <c r="P10" s="134" t="str">
        <f t="array" aca="1" ref="P10" ca="1">IF(ROW()-ROW($E$2:$E$15)+1&gt;ROWS($D$2:$D$15)-COUNTBLANK($D$2:$D$15),"",INDIRECT(ADDRESS(SMALL((IF($D$2:$D$15&gt;"",ROW($D$2:$D$15),ROW()+ROWS($D$2:$D$15))),ROW()-ROW($E$2:$E$15)+1),COLUMN($D$2:$D$15),4)))</f>
        <v>Operative Primärfälle</v>
      </c>
      <c r="Q10" s="135" t="str">
        <f t="array" aca="1" ref="Q10" ca="1">IF(ROW()-ROW($F$2:$F$15)+1&gt;ROWS($E$2:$E$15)-COUNTBLANK($E$2:$E$15),"",INDIRECT(ADDRESS(SMALL((IF($E$2:$E$15&gt;"",ROW($E$2:$E$15),ROW()+ROWS($E$2:$E$15))),ROW()-ROW($F$2:$F$15)+1),COLUMN($E$2:$E$15),4)))</f>
        <v>-----</v>
      </c>
      <c r="R10" s="136" t="str">
        <f t="array" aca="1" ref="R10" ca="1">IF(ROW()-ROW($G$2:$G$15)+1&gt;ROWS($F$2:$F$15)-COUNTBLANK($F$2:$F$15),"",INDIRECT(ADDRESS(SMALL((IF($F$2:$F$15&gt;"",ROW($F$2:$F$15),ROW()+ROWS($F$2:$F$15))),ROW()-ROW($G$2:$G$15)+1),COLUMN($F$2:$F$15),4)))</f>
        <v>≥ 60</v>
      </c>
      <c r="S10" s="135" t="str">
        <f t="array" aca="1" ref="S10" ca="1">IF(ROW()-ROW($H$2:$H$15)+1&gt;ROWS($G$2:$G$15)-COUNTBLANK($G$2:$G$15),"",INDIRECT(ADDRESS(SMALL((IF($G$2:$G$15&lt;&gt;"",ROW($G$2:$G$15),ROW()+ROWS($G$2:$G$15))),ROW()-ROW($H$2:$H$15)+1),COLUMN($G$2:$G$15),4)))</f>
        <v>-----</v>
      </c>
      <c r="T10" s="125">
        <f t="array" aca="1" ref="T10" ca="1">IF(ROW()-ROW($I$2:$I$15)+1&gt;ROWS($H$2:$H$15)-COUNTBLANK($H$2:$H$15),"",INDIRECT(ADDRESS(SMALL((IF($H$2:$H$15&lt;&gt;"",ROW($H$2:$H$15),ROW()+ROWS($H$2:$H$15))),ROW()-ROW($I$2:$I$15)+1),COLUMN($H$2:$H$15),4)))</f>
        <v>0</v>
      </c>
      <c r="U10" s="125" t="str">
        <f t="array" aca="1" ref="U10" ca="1">IF(ROW()-ROW($J$2:$J$15)+1&gt;ROWS($I$2:$I$15)-COUNTBLANK($I$2:$I$15),"",INDIRECT(ADDRESS(SMALL((IF($I$2:$I$15&lt;&gt;"",ROW($I$2:$I$15),ROW()+ROWS($I$2:$I$15))),ROW()-ROW($J$2:$J$15)+1),COLUMN($I$2:$I$15),4)))</f>
        <v>-----</v>
      </c>
      <c r="V10" s="347">
        <f t="array" aca="1" ref="V10" ca="1">IF(ROW()-ROW($K$2:$K$15)+1&gt;ROWS($J$2:$J$15)-COUNTBLANK($J$2:$J$15),"",INDIRECT(ADDRESS(SMALL((IF($J$2:$J$15&lt;&gt;"",ROW($J$2:$J$15),ROW()+ROWS($J$2:$J$15))),ROW()-ROW($K$2:$K$15)+1),COLUMN($J$2:$J$15),4)))</f>
        <v>0</v>
      </c>
      <c r="W10" s="133" t="str">
        <f t="array" aca="1" ref="W10" ca="1">IF(ROW()-ROW($L$2:$L$15)+1&gt;ROWS($K$2:$K$15)-COUNTBLANK($K$2:$K$15),"",INDIRECT(ADDRESS(SMALL((IF($K$2:$K$15&lt;&gt;"",ROW($K$2:$K$15),ROW()+ROWS($K$2:$K$15))),ROW()-ROW($L$2:$L$15)+1),COLUMN($K$2:$K$15),4)))</f>
        <v>Unvollständig</v>
      </c>
      <c r="X10" s="134" t="str">
        <f t="array" aca="1" ref="X10" ca="1">IF(ROW()-ROW($M$2:$M$15)+1&gt;ROWS($L$2:$L$15)-COUNTBLANK($L$2:$L$15),"",INDIRECT(ADDRESS(SMALL((IF($L$2:$L$15&lt;&gt;"",ROW($L$2:$L$15),ROW()+ROWS($L$2:$L$15))),ROW()-ROW($M$2:$M$15)+1),COLUMN($L$2:$L$15),4)))</f>
        <v>-----</v>
      </c>
      <c r="Y10" s="134" t="str">
        <f t="array" aca="1" ref="Y10" ca="1">IF(ROW()-ROW($N$2:$N$15)+1&gt;ROWS($M$2:$M$15)-COUNTBLANK($M$2:$M$15),"",INDIRECT(ADDRESS(SMALL((IF($M$2:$M$15&lt;&gt;"",ROW($M$2:$M$15),ROW()+ROWS($M$2:$M$15))),ROW()-ROW($N$2:$N$15)+1),COLUMN($M$2:$M$15),4)))</f>
        <v>-----</v>
      </c>
    </row>
    <row r="11" spans="1:25" ht="30" customHeight="1" x14ac:dyDescent="0.25">
      <c r="A11" s="133" t="str">
        <f>IF('Kennzahlenbogen_(KB)'!R35=0,"",'Kennzahlenbogen_(KB)'!R35)</f>
        <v>Unvollständig</v>
      </c>
      <c r="C11" s="133" t="str">
        <f>IF($A11="I.O.","",'Kennzahlenbogen_(KB)'!B35)</f>
        <v>6b</v>
      </c>
      <c r="D11" s="134" t="str">
        <f>IF($A11="I.O.","",'Kennzahlenbogen_(KB)'!E35)</f>
        <v>Biopsie</v>
      </c>
      <c r="E11" s="135" t="str">
        <f>IF(AND('Kennzahlenbogen_(KB)'!L35="",$A11&lt;&gt;"I.O."),"-----",IF($A11="I.O.","",'Kennzahlenbogen_(KB)'!L35))</f>
        <v>-----</v>
      </c>
      <c r="F11" s="136" t="str">
        <f>IF($A11="I.O.","",'Kennzahlenbogen_(KB)'!M35)</f>
        <v>Derzeit keine Vorgaben</v>
      </c>
      <c r="G11" s="135" t="str">
        <f>IF(AND('Kennzahlenbogen_(KB)'!O35="",$A11&lt;&gt;"I.O."),"-----",IF($A11="I.O.","",'Kennzahlenbogen_(KB)'!O35))</f>
        <v>-----</v>
      </c>
      <c r="H11" s="125" t="str">
        <f>IF($A11="I.O.","",IF('Kennzahlenbogen_(KB)'!Q35="","-----",'Kennzahlenbogen_(KB)'!Q35))</f>
        <v>-----</v>
      </c>
      <c r="I11" s="125" t="str">
        <f>IF($A11="I.O.","",IF('Kennzahlenbogen_(KB)'!Q36="","-----",'Kennzahlenbogen_(KB)'!Q36))</f>
        <v>-----</v>
      </c>
      <c r="J11" s="126">
        <f>IF($A11="I.O.","",IF('Kennzahlenbogen_(KB)'!Q37="",0,'Kennzahlenbogen_(KB)'!Q37))</f>
        <v>0</v>
      </c>
      <c r="K11" s="133" t="str">
        <f>IF($A11="I.O.","",'Kennzahlenbogen_(KB)'!R35)</f>
        <v>Unvollständig</v>
      </c>
      <c r="L11" s="134" t="str">
        <f>IF(AND('Kennzahlenbogen_(KB)'!S35="",$A11&lt;&gt;"I.O."),"-----",IF($A11="I.O.","",'Kennzahlenbogen_(KB)'!S35))</f>
        <v>-----</v>
      </c>
      <c r="M11" s="134" t="str">
        <f>IF(AND('Kennzahlenbogen_(KB)'!T35="",$A11&lt;&gt;"I.O."),"-----",IF($A11="I.O.","",'Kennzahlenbogen_(KB)'!T35))</f>
        <v>-----</v>
      </c>
      <c r="O11" s="133" t="str">
        <f t="array" aca="1" ref="O11" ca="1">IF(ROW()-ROW($D$2:$D$15)+1&gt;ROWS($C$2:$C$15)-COUNTBLANK($C$2:$C$15),"",INDIRECT(ADDRESS(SMALL((IF($C$2:$C$15&lt;&gt;"",ROW($C$2:$C$15),ROW()+ROWS($C$2:$C$15))),ROW()-ROW($D$2:$D$15)+1),COLUMN($C$2:$C$15),4)))</f>
        <v>6b</v>
      </c>
      <c r="P11" s="134" t="str">
        <f t="array" aca="1" ref="P11" ca="1">IF(ROW()-ROW($E$2:$E$15)+1&gt;ROWS($D$2:$D$15)-COUNTBLANK($D$2:$D$15),"",INDIRECT(ADDRESS(SMALL((IF($D$2:$D$15&gt;"",ROW($D$2:$D$15),ROW()+ROWS($D$2:$D$15))),ROW()-ROW($E$2:$E$15)+1),COLUMN($D$2:$D$15),4)))</f>
        <v>Biopsie</v>
      </c>
      <c r="Q11" s="135" t="str">
        <f t="array" aca="1" ref="Q11" ca="1">IF(ROW()-ROW($F$2:$F$15)+1&gt;ROWS($E$2:$E$15)-COUNTBLANK($E$2:$E$15),"",INDIRECT(ADDRESS(SMALL((IF($E$2:$E$15&gt;"",ROW($E$2:$E$15),ROW()+ROWS($E$2:$E$15))),ROW()-ROW($F$2:$F$15)+1),COLUMN($E$2:$E$15),4)))</f>
        <v>-----</v>
      </c>
      <c r="R11" s="136" t="str">
        <f t="array" aca="1" ref="R11" ca="1">IF(ROW()-ROW($G$2:$G$15)+1&gt;ROWS($F$2:$F$15)-COUNTBLANK($F$2:$F$15),"",INDIRECT(ADDRESS(SMALL((IF($F$2:$F$15&gt;"",ROW($F$2:$F$15),ROW()+ROWS($F$2:$F$15))),ROW()-ROW($G$2:$G$15)+1),COLUMN($F$2:$F$15),4)))</f>
        <v>Derzeit keine Vorgaben</v>
      </c>
      <c r="S11" s="135" t="str">
        <f t="array" aca="1" ref="S11" ca="1">IF(ROW()-ROW($H$2:$H$15)+1&gt;ROWS($G$2:$G$15)-COUNTBLANK($G$2:$G$15),"",INDIRECT(ADDRESS(SMALL((IF($G$2:$G$15&lt;&gt;"",ROW($G$2:$G$15),ROW()+ROWS($G$2:$G$15))),ROW()-ROW($H$2:$H$15)+1),COLUMN($G$2:$G$15),4)))</f>
        <v>-----</v>
      </c>
      <c r="T11" s="125" t="str">
        <f t="array" aca="1" ref="T11" ca="1">IF(ROW()-ROW($I$2:$I$15)+1&gt;ROWS($H$2:$H$15)-COUNTBLANK($H$2:$H$15),"",INDIRECT(ADDRESS(SMALL((IF($H$2:$H$15&lt;&gt;"",ROW($H$2:$H$15),ROW()+ROWS($H$2:$H$15))),ROW()-ROW($I$2:$I$15)+1),COLUMN($H$2:$H$15),4)))</f>
        <v>-----</v>
      </c>
      <c r="U11" s="125" t="str">
        <f t="array" aca="1" ref="U11" ca="1">IF(ROW()-ROW($J$2:$J$15)+1&gt;ROWS($I$2:$I$15)-COUNTBLANK($I$2:$I$15),"",INDIRECT(ADDRESS(SMALL((IF($I$2:$I$15&lt;&gt;"",ROW($I$2:$I$15),ROW()+ROWS($I$2:$I$15))),ROW()-ROW($J$2:$J$15)+1),COLUMN($I$2:$I$15),4)))</f>
        <v>-----</v>
      </c>
      <c r="V11" s="347">
        <f t="array" aca="1" ref="V11" ca="1">IF(ROW()-ROW($K$2:$K$15)+1&gt;ROWS($J$2:$J$15)-COUNTBLANK($J$2:$J$15),"",INDIRECT(ADDRESS(SMALL((IF($J$2:$J$15&lt;&gt;"",ROW($J$2:$J$15),ROW()+ROWS($J$2:$J$15))),ROW()-ROW($K$2:$K$15)+1),COLUMN($J$2:$J$15),4)))</f>
        <v>0</v>
      </c>
      <c r="W11" s="133" t="str">
        <f t="array" aca="1" ref="W11" ca="1">IF(ROW()-ROW($L$2:$L$15)+1&gt;ROWS($K$2:$K$15)-COUNTBLANK($K$2:$K$15),"",INDIRECT(ADDRESS(SMALL((IF($K$2:$K$15&lt;&gt;"",ROW($K$2:$K$15),ROW()+ROWS($K$2:$K$15))),ROW()-ROW($L$2:$L$15)+1),COLUMN($K$2:$K$15),4)))</f>
        <v>Unvollständig</v>
      </c>
      <c r="X11" s="134" t="str">
        <f t="array" aca="1" ref="X11" ca="1">IF(ROW()-ROW($M$2:$M$15)+1&gt;ROWS($L$2:$L$15)-COUNTBLANK($L$2:$L$15),"",INDIRECT(ADDRESS(SMALL((IF($L$2:$L$15&lt;&gt;"",ROW($L$2:$L$15),ROW()+ROWS($L$2:$L$15))),ROW()-ROW($M$2:$M$15)+1),COLUMN($L$2:$L$15),4)))</f>
        <v>-----</v>
      </c>
      <c r="Y11" s="134" t="str">
        <f t="array" aca="1" ref="Y11" ca="1">IF(ROW()-ROW($N$2:$N$15)+1&gt;ROWS($M$2:$M$15)-COUNTBLANK($M$2:$M$15),"",INDIRECT(ADDRESS(SMALL((IF($M$2:$M$15&lt;&gt;"",ROW($M$2:$M$15),ROW()+ROWS($M$2:$M$15))),ROW()-ROW($N$2:$N$15)+1),COLUMN($M$2:$M$15),4)))</f>
        <v>-----</v>
      </c>
    </row>
    <row r="12" spans="1:25" ht="30" customHeight="1" x14ac:dyDescent="0.25">
      <c r="A12" s="133" t="str">
        <f>IF('Kennzahlenbogen_(KB)'!R38=0,"",'Kennzahlenbogen_(KB)'!R38)</f>
        <v>Unvollständig</v>
      </c>
      <c r="C12" s="133" t="str">
        <f>IF($A12="I.O.","",'Kennzahlenbogen_(KB)'!B38)</f>
        <v>6c</v>
      </c>
      <c r="D12" s="134" t="str">
        <f>IF($A12="I.O.","",'Kennzahlenbogen_(KB)'!E38)</f>
        <v>Verhältnis Biopsien/ Resektionen</v>
      </c>
      <c r="E12" s="135" t="str">
        <f>IF(AND('Kennzahlenbogen_(KB)'!L38="",$A12&lt;&gt;"I.O."),"-----",IF($A12="I.O.","",'Kennzahlenbogen_(KB)'!L38))</f>
        <v>&lt; 10%</v>
      </c>
      <c r="F12" s="136" t="str">
        <f>IF($A12="I.O.","",'Kennzahlenbogen_(KB)'!M38)</f>
        <v>Derzeit keine Vorgaben</v>
      </c>
      <c r="G12" s="135" t="str">
        <f>IF(AND('Kennzahlenbogen_(KB)'!O38="",$A12&lt;&gt;"I.O."),"-----",IF($A12="I.O.","",'Kennzahlenbogen_(KB)'!O38))</f>
        <v>&gt; 25%</v>
      </c>
      <c r="H12" s="125">
        <f>IF($A12="I.O.","",IF('Kennzahlenbogen_(KB)'!Q38="","-----",'Kennzahlenbogen_(KB)'!Q38))</f>
        <v>0</v>
      </c>
      <c r="I12" s="125">
        <f>IF($A12="I.O.","",IF('Kennzahlenbogen_(KB)'!Q39="","-----",'Kennzahlenbogen_(KB)'!Q39))</f>
        <v>0</v>
      </c>
      <c r="J12" s="126" t="str">
        <f>IF($A12="I.O.","",IF('Kennzahlenbogen_(KB)'!Q40="",0,'Kennzahlenbogen_(KB)'!Q40))</f>
        <v>n.d.</v>
      </c>
      <c r="K12" s="133" t="str">
        <f>IF($A12="I.O.","",'Kennzahlenbogen_(KB)'!R38)</f>
        <v>Unvollständig</v>
      </c>
      <c r="L12" s="134" t="str">
        <f>IF(AND('Kennzahlenbogen_(KB)'!S38="",$A12&lt;&gt;"I.O."),"-----",IF($A12="I.O.","",'Kennzahlenbogen_(KB)'!S38))</f>
        <v>-----</v>
      </c>
      <c r="M12" s="134" t="str">
        <f>IF(AND('Kennzahlenbogen_(KB)'!T38="",$A12&lt;&gt;"I.O."),"-----",IF($A12="I.O.","",'Kennzahlenbogen_(KB)'!T38))</f>
        <v>-----</v>
      </c>
      <c r="O12" s="133" t="str">
        <f t="array" aca="1" ref="O12" ca="1">IF(ROW()-ROW($D$2:$D$15)+1&gt;ROWS($C$2:$C$15)-COUNTBLANK($C$2:$C$15),"",INDIRECT(ADDRESS(SMALL((IF($C$2:$C$15&lt;&gt;"",ROW($C$2:$C$15),ROW()+ROWS($C$2:$C$15))),ROW()-ROW($D$2:$D$15)+1),COLUMN($C$2:$C$15),4)))</f>
        <v>6c</v>
      </c>
      <c r="P12" s="134" t="str">
        <f t="array" aca="1" ref="P12" ca="1">IF(ROW()-ROW($E$2:$E$15)+1&gt;ROWS($D$2:$D$15)-COUNTBLANK($D$2:$D$15),"",INDIRECT(ADDRESS(SMALL((IF($D$2:$D$15&gt;"",ROW($D$2:$D$15),ROW()+ROWS($D$2:$D$15))),ROW()-ROW($E$2:$E$15)+1),COLUMN($D$2:$D$15),4)))</f>
        <v>Verhältnis Biopsien/ Resektionen</v>
      </c>
      <c r="Q12" s="135" t="str">
        <f t="array" aca="1" ref="Q12" ca="1">IF(ROW()-ROW($F$2:$F$15)+1&gt;ROWS($E$2:$E$15)-COUNTBLANK($E$2:$E$15),"",INDIRECT(ADDRESS(SMALL((IF($E$2:$E$15&gt;"",ROW($E$2:$E$15),ROW()+ROWS($E$2:$E$15))),ROW()-ROW($F$2:$F$15)+1),COLUMN($E$2:$E$15),4)))</f>
        <v>&lt; 10%</v>
      </c>
      <c r="R12" s="136" t="str">
        <f t="array" aca="1" ref="R12" ca="1">IF(ROW()-ROW($G$2:$G$15)+1&gt;ROWS($F$2:$F$15)-COUNTBLANK($F$2:$F$15),"",INDIRECT(ADDRESS(SMALL((IF($F$2:$F$15&gt;"",ROW($F$2:$F$15),ROW()+ROWS($F$2:$F$15))),ROW()-ROW($G$2:$G$15)+1),COLUMN($F$2:$F$15),4)))</f>
        <v>Derzeit keine Vorgaben</v>
      </c>
      <c r="S12" s="135" t="str">
        <f t="array" aca="1" ref="S12" ca="1">IF(ROW()-ROW($H$2:$H$15)+1&gt;ROWS($G$2:$G$15)-COUNTBLANK($G$2:$G$15),"",INDIRECT(ADDRESS(SMALL((IF($G$2:$G$15&lt;&gt;"",ROW($G$2:$G$15),ROW()+ROWS($G$2:$G$15))),ROW()-ROW($H$2:$H$15)+1),COLUMN($G$2:$G$15),4)))</f>
        <v>&gt; 25%</v>
      </c>
      <c r="T12" s="125">
        <f t="array" aca="1" ref="T12" ca="1">IF(ROW()-ROW($I$2:$I$15)+1&gt;ROWS($H$2:$H$15)-COUNTBLANK($H$2:$H$15),"",INDIRECT(ADDRESS(SMALL((IF($H$2:$H$15&lt;&gt;"",ROW($H$2:$H$15),ROW()+ROWS($H$2:$H$15))),ROW()-ROW($I$2:$I$15)+1),COLUMN($H$2:$H$15),4)))</f>
        <v>0</v>
      </c>
      <c r="U12" s="125">
        <f t="array" aca="1" ref="U12" ca="1">IF(ROW()-ROW($J$2:$J$15)+1&gt;ROWS($I$2:$I$15)-COUNTBLANK($I$2:$I$15),"",INDIRECT(ADDRESS(SMALL((IF($I$2:$I$15&lt;&gt;"",ROW($I$2:$I$15),ROW()+ROWS($I$2:$I$15))),ROW()-ROW($J$2:$J$15)+1),COLUMN($I$2:$I$15),4)))</f>
        <v>0</v>
      </c>
      <c r="V12" s="347" t="str">
        <f t="array" aca="1" ref="V12" ca="1">IF(ROW()-ROW($K$2:$K$15)+1&gt;ROWS($J$2:$J$15)-COUNTBLANK($J$2:$J$15),"",INDIRECT(ADDRESS(SMALL((IF($J$2:$J$15&lt;&gt;"",ROW($J$2:$J$15),ROW()+ROWS($J$2:$J$15))),ROW()-ROW($K$2:$K$15)+1),COLUMN($J$2:$J$15),4)))</f>
        <v>n.d.</v>
      </c>
      <c r="W12" s="133" t="str">
        <f t="array" aca="1" ref="W12" ca="1">IF(ROW()-ROW($L$2:$L$15)+1&gt;ROWS($K$2:$K$15)-COUNTBLANK($K$2:$K$15),"",INDIRECT(ADDRESS(SMALL((IF($K$2:$K$15&lt;&gt;"",ROW($K$2:$K$15),ROW()+ROWS($K$2:$K$15))),ROW()-ROW($L$2:$L$15)+1),COLUMN($K$2:$K$15),4)))</f>
        <v>Unvollständig</v>
      </c>
      <c r="X12" s="134" t="str">
        <f t="array" aca="1" ref="X12" ca="1">IF(ROW()-ROW($M$2:$M$15)+1&gt;ROWS($L$2:$L$15)-COUNTBLANK($L$2:$L$15),"",INDIRECT(ADDRESS(SMALL((IF($L$2:$L$15&lt;&gt;"",ROW($L$2:$L$15),ROW()+ROWS($L$2:$L$15))),ROW()-ROW($M$2:$M$15)+1),COLUMN($L$2:$L$15),4)))</f>
        <v>-----</v>
      </c>
      <c r="Y12" s="134" t="str">
        <f t="array" aca="1" ref="Y12" ca="1">IF(ROW()-ROW($N$2:$N$15)+1&gt;ROWS($M$2:$M$15)-COUNTBLANK($M$2:$M$15),"",INDIRECT(ADDRESS(SMALL((IF($M$2:$M$15&lt;&gt;"",ROW($M$2:$M$15),ROW()+ROWS($M$2:$M$15))),ROW()-ROW($N$2:$N$15)+1),COLUMN($M$2:$M$15),4)))</f>
        <v>-----</v>
      </c>
    </row>
    <row r="13" spans="1:25" ht="30" customHeight="1" x14ac:dyDescent="0.25">
      <c r="A13" s="133" t="str">
        <f>IF('Kennzahlenbogen_(KB)'!R41=0,"",'Kennzahlenbogen_(KB)'!R41)</f>
        <v>Unvollständig</v>
      </c>
      <c r="C13" s="133" t="str">
        <f>IF($A13="I.O.","",'Kennzahlenbogen_(KB)'!B41)</f>
        <v>7</v>
      </c>
      <c r="D13" s="134" t="str">
        <f>IF($A13="I.O.","",'Kennzahlenbogen_(KB)'!E41)</f>
        <v>Revisionsoperationen</v>
      </c>
      <c r="E13" s="135" t="str">
        <f>IF(AND('Kennzahlenbogen_(KB)'!L41="",$A13&lt;&gt;"I.O."),"-----",IF($A13="I.O.","",'Kennzahlenbogen_(KB)'!L41))</f>
        <v>-----</v>
      </c>
      <c r="F13" s="136" t="str">
        <f>IF($A13="I.O.","",'Kennzahlenbogen_(KB)'!M41)</f>
        <v>≤ 10%</v>
      </c>
      <c r="G13" s="135" t="str">
        <f>IF(AND('Kennzahlenbogen_(KB)'!O41="",$A13&lt;&gt;"I.O."),"-----",IF($A13="I.O.","",'Kennzahlenbogen_(KB)'!O41))</f>
        <v>-----</v>
      </c>
      <c r="H13" s="125" t="str">
        <f>IF($A13="I.O.","",IF('Kennzahlenbogen_(KB)'!Q41="","-----",'Kennzahlenbogen_(KB)'!Q41))</f>
        <v>-----</v>
      </c>
      <c r="I13" s="125">
        <f>IF($A13="I.O.","",IF('Kennzahlenbogen_(KB)'!Q42="","-----",'Kennzahlenbogen_(KB)'!Q42))</f>
        <v>0</v>
      </c>
      <c r="J13" s="126" t="str">
        <f>IF($A13="I.O.","",IF('Kennzahlenbogen_(KB)'!Q43="",0,'Kennzahlenbogen_(KB)'!Q43))</f>
        <v>n.d.</v>
      </c>
      <c r="K13" s="133" t="str">
        <f>IF($A13="I.O.","",'Kennzahlenbogen_(KB)'!R41)</f>
        <v>Unvollständig</v>
      </c>
      <c r="L13" s="134" t="str">
        <f>IF(AND('Kennzahlenbogen_(KB)'!S41="",$A13&lt;&gt;"I.O."),"-----",IF($A13="I.O.","",'Kennzahlenbogen_(KB)'!S41))</f>
        <v>-----</v>
      </c>
      <c r="M13" s="134" t="str">
        <f>IF(AND('Kennzahlenbogen_(KB)'!T41="",$A13&lt;&gt;"I.O."),"-----",IF($A13="I.O.","",'Kennzahlenbogen_(KB)'!T41))</f>
        <v>-----</v>
      </c>
      <c r="O13" s="133" t="str">
        <f t="array" aca="1" ref="O13" ca="1">IF(ROW()-ROW($D$2:$D$15)+1&gt;ROWS($C$2:$C$15)-COUNTBLANK($C$2:$C$15),"",INDIRECT(ADDRESS(SMALL((IF($C$2:$C$15&lt;&gt;"",ROW($C$2:$C$15),ROW()+ROWS($C$2:$C$15))),ROW()-ROW($D$2:$D$15)+1),COLUMN($C$2:$C$15),4)))</f>
        <v>7</v>
      </c>
      <c r="P13" s="134" t="str">
        <f t="array" aca="1" ref="P13" ca="1">IF(ROW()-ROW($E$2:$E$15)+1&gt;ROWS($D$2:$D$15)-COUNTBLANK($D$2:$D$15),"",INDIRECT(ADDRESS(SMALL((IF($D$2:$D$15&gt;"",ROW($D$2:$D$15),ROW()+ROWS($D$2:$D$15))),ROW()-ROW($E$2:$E$15)+1),COLUMN($D$2:$D$15),4)))</f>
        <v>Revisionsoperationen</v>
      </c>
      <c r="Q13" s="135" t="str">
        <f t="array" aca="1" ref="Q13" ca="1">IF(ROW()-ROW($F$2:$F$15)+1&gt;ROWS($E$2:$E$15)-COUNTBLANK($E$2:$E$15),"",INDIRECT(ADDRESS(SMALL((IF($E$2:$E$15&gt;"",ROW($E$2:$E$15),ROW()+ROWS($E$2:$E$15))),ROW()-ROW($F$2:$F$15)+1),COLUMN($E$2:$E$15),4)))</f>
        <v>-----</v>
      </c>
      <c r="R13" s="136" t="str">
        <f t="array" aca="1" ref="R13" ca="1">IF(ROW()-ROW($G$2:$G$15)+1&gt;ROWS($F$2:$F$15)-COUNTBLANK($F$2:$F$15),"",INDIRECT(ADDRESS(SMALL((IF($F$2:$F$15&gt;"",ROW($F$2:$F$15),ROW()+ROWS($F$2:$F$15))),ROW()-ROW($G$2:$G$15)+1),COLUMN($F$2:$F$15),4)))</f>
        <v>≤ 10%</v>
      </c>
      <c r="S13" s="135" t="str">
        <f t="array" aca="1" ref="S13" ca="1">IF(ROW()-ROW($H$2:$H$15)+1&gt;ROWS($G$2:$G$15)-COUNTBLANK($G$2:$G$15),"",INDIRECT(ADDRESS(SMALL((IF($G$2:$G$15&lt;&gt;"",ROW($G$2:$G$15),ROW()+ROWS($G$2:$G$15))),ROW()-ROW($H$2:$H$15)+1),COLUMN($G$2:$G$15),4)))</f>
        <v>-----</v>
      </c>
      <c r="T13" s="125" t="str">
        <f t="array" aca="1" ref="T13" ca="1">IF(ROW()-ROW($I$2:$I$15)+1&gt;ROWS($H$2:$H$15)-COUNTBLANK($H$2:$H$15),"",INDIRECT(ADDRESS(SMALL((IF($H$2:$H$15&lt;&gt;"",ROW($H$2:$H$15),ROW()+ROWS($H$2:$H$15))),ROW()-ROW($I$2:$I$15)+1),COLUMN($H$2:$H$15),4)))</f>
        <v>-----</v>
      </c>
      <c r="U13" s="125">
        <f t="array" aca="1" ref="U13" ca="1">IF(ROW()-ROW($J$2:$J$15)+1&gt;ROWS($I$2:$I$15)-COUNTBLANK($I$2:$I$15),"",INDIRECT(ADDRESS(SMALL((IF($I$2:$I$15&lt;&gt;"",ROW($I$2:$I$15),ROW()+ROWS($I$2:$I$15))),ROW()-ROW($J$2:$J$15)+1),COLUMN($I$2:$I$15),4)))</f>
        <v>0</v>
      </c>
      <c r="V13" s="347" t="str">
        <f t="array" aca="1" ref="V13" ca="1">IF(ROW()-ROW($K$2:$K$15)+1&gt;ROWS($J$2:$J$15)-COUNTBLANK($J$2:$J$15),"",INDIRECT(ADDRESS(SMALL((IF($J$2:$J$15&lt;&gt;"",ROW($J$2:$J$15),ROW()+ROWS($J$2:$J$15))),ROW()-ROW($K$2:$K$15)+1),COLUMN($J$2:$J$15),4)))</f>
        <v>n.d.</v>
      </c>
      <c r="W13" s="133" t="str">
        <f t="array" aca="1" ref="W13" ca="1">IF(ROW()-ROW($L$2:$L$15)+1&gt;ROWS($K$2:$K$15)-COUNTBLANK($K$2:$K$15),"",INDIRECT(ADDRESS(SMALL((IF($K$2:$K$15&lt;&gt;"",ROW($K$2:$K$15),ROW()+ROWS($K$2:$K$15))),ROW()-ROW($L$2:$L$15)+1),COLUMN($K$2:$K$15),4)))</f>
        <v>Unvollständig</v>
      </c>
      <c r="X13" s="134" t="str">
        <f t="array" aca="1" ref="X13" ca="1">IF(ROW()-ROW($M$2:$M$15)+1&gt;ROWS($L$2:$L$15)-COUNTBLANK($L$2:$L$15),"",INDIRECT(ADDRESS(SMALL((IF($L$2:$L$15&lt;&gt;"",ROW($L$2:$L$15),ROW()+ROWS($L$2:$L$15))),ROW()-ROW($M$2:$M$15)+1),COLUMN($L$2:$L$15),4)))</f>
        <v>-----</v>
      </c>
      <c r="Y13" s="134" t="str">
        <f t="array" aca="1" ref="Y13" ca="1">IF(ROW()-ROW($N$2:$N$15)+1&gt;ROWS($M$2:$M$15)-COUNTBLANK($M$2:$M$15),"",INDIRECT(ADDRESS(SMALL((IF($M$2:$M$15&lt;&gt;"",ROW($M$2:$M$15),ROW()+ROWS($M$2:$M$15))),ROW()-ROW($N$2:$N$15)+1),COLUMN($M$2:$M$15),4)))</f>
        <v>-----</v>
      </c>
    </row>
    <row r="14" spans="1:25" ht="30" customHeight="1" x14ac:dyDescent="0.25">
      <c r="A14" s="133" t="str">
        <f>IF('Kennzahlenbogen_(KB)'!R44=0,"",'Kennzahlenbogen_(KB)'!R44)</f>
        <v>Unvollständig</v>
      </c>
      <c r="C14" s="282" t="str">
        <f>IF($A14="I.O.","",'Kennzahlenbogen_(KB)'!B44)</f>
        <v>8</v>
      </c>
      <c r="D14" s="134" t="str">
        <f>IF($A14="I.O.","",'Kennzahlenbogen_(KB)'!E44)</f>
        <v>Gliome:
Empfehlung Kombinationstherapie in Tumorkonferenz</v>
      </c>
      <c r="E14" s="135" t="str">
        <f>IF(AND('Kennzahlenbogen_(KB)'!L44="",$A14&lt;&gt;"I.O."),"-----",IF($A14="I.O.","",'Kennzahlenbogen_(KB)'!L44))</f>
        <v>-----</v>
      </c>
      <c r="F14" s="136" t="str">
        <f>IF($A14="I.O.","",'Kennzahlenbogen_(KB)'!M44)</f>
        <v>Derzeit keine Vorgaben</v>
      </c>
      <c r="G14" s="135" t="str">
        <f>IF(AND('Kennzahlenbogen_(KB)'!O44="",$A14&lt;&gt;"I.O."),"-----",IF($A14="I.O.","",'Kennzahlenbogen_(KB)'!O44))</f>
        <v>-----</v>
      </c>
      <c r="H14" s="125" t="str">
        <f>IF($A14="I.O.","",IF('Kennzahlenbogen_(KB)'!Q44="","-----",'Kennzahlenbogen_(KB)'!Q44))</f>
        <v>-----</v>
      </c>
      <c r="I14" s="125" t="str">
        <f>IF($A14="I.O.","",IF('Kennzahlenbogen_(KB)'!Q45="","-----",'Kennzahlenbogen_(KB)'!Q45))</f>
        <v>-----</v>
      </c>
      <c r="J14" s="126" t="str">
        <f>IF($A14="I.O.","",IF('Kennzahlenbogen_(KB)'!Q46="","-----",'Kennzahlenbogen_(KB)'!Q46))</f>
        <v>n.d.</v>
      </c>
      <c r="K14" s="133" t="str">
        <f>IF($A14="I.O.","",'Kennzahlenbogen_(KB)'!R44)</f>
        <v>Unvollständig</v>
      </c>
      <c r="L14" s="134" t="str">
        <f>IF(AND('Kennzahlenbogen_(KB)'!S44="",$A14&lt;&gt;"I.O."),"-----",IF($A14="I.O.","",'Kennzahlenbogen_(KB)'!S44))</f>
        <v>-----</v>
      </c>
      <c r="M14" s="134" t="str">
        <f>IF(AND('Kennzahlenbogen_(KB)'!T44="",$A14&lt;&gt;"I.O."),"-----",IF($A14="I.O.","",'Kennzahlenbogen_(KB)'!T44))</f>
        <v>-----</v>
      </c>
      <c r="O14" s="133" t="str">
        <f t="array" aca="1" ref="O14" ca="1">IF(ROW()-ROW($D$2:$D$15)+1&gt;ROWS($C$2:$C$15)-COUNTBLANK($C$2:$C$15),"",INDIRECT(ADDRESS(SMALL((IF($C$2:$C$15&lt;&gt;"",ROW($C$2:$C$15),ROW()+ROWS($C$2:$C$15))),ROW()-ROW($D$2:$D$15)+1),COLUMN($C$2:$C$15),4)))</f>
        <v>8</v>
      </c>
      <c r="P14" s="134" t="str">
        <f t="array" aca="1" ref="P14" ca="1">IF(ROW()-ROW($E$2:$E$15)+1&gt;ROWS($D$2:$D$15)-COUNTBLANK($D$2:$D$15),"",INDIRECT(ADDRESS(SMALL((IF($D$2:$D$15&gt;"",ROW($D$2:$D$15),ROW()+ROWS($D$2:$D$15))),ROW()-ROW($E$2:$E$15)+1),COLUMN($D$2:$D$15),4)))</f>
        <v>Gliome:
Empfehlung Kombinationstherapie in Tumorkonferenz</v>
      </c>
      <c r="Q14" s="135" t="str">
        <f t="array" aca="1" ref="Q14" ca="1">IF(ROW()-ROW($F$2:$F$15)+1&gt;ROWS($E$2:$E$15)-COUNTBLANK($E$2:$E$15),"",INDIRECT(ADDRESS(SMALL((IF($E$2:$E$15&gt;"",ROW($E$2:$E$15),ROW()+ROWS($E$2:$E$15))),ROW()-ROW($F$2:$F$15)+1),COLUMN($E$2:$E$15),4)))</f>
        <v>-----</v>
      </c>
      <c r="R14" s="136" t="str">
        <f t="array" aca="1" ref="R14" ca="1">IF(ROW()-ROW($G$2:$G$15)+1&gt;ROWS($F$2:$F$15)-COUNTBLANK($F$2:$F$15),"",INDIRECT(ADDRESS(SMALL((IF($F$2:$F$15&gt;"",ROW($F$2:$F$15),ROW()+ROWS($F$2:$F$15))),ROW()-ROW($G$2:$G$15)+1),COLUMN($F$2:$F$15),4)))</f>
        <v>Derzeit keine Vorgaben</v>
      </c>
      <c r="S14" s="135" t="str">
        <f t="array" aca="1" ref="S14" ca="1">IF(ROW()-ROW($H$2:$H$15)+1&gt;ROWS($G$2:$G$15)-COUNTBLANK($G$2:$G$15),"",INDIRECT(ADDRESS(SMALL((IF($G$2:$G$15&lt;&gt;"",ROW($G$2:$G$15),ROW()+ROWS($G$2:$G$15))),ROW()-ROW($H$2:$H$15)+1),COLUMN($G$2:$G$15),4)))</f>
        <v>-----</v>
      </c>
      <c r="T14" s="125" t="str">
        <f t="array" aca="1" ref="T14" ca="1">IF(ROW()-ROW($I$2:$I$15)+1&gt;ROWS($H$2:$H$15)-COUNTBLANK($H$2:$H$15),"",INDIRECT(ADDRESS(SMALL((IF($H$2:$H$15&lt;&gt;"",ROW($H$2:$H$15),ROW()+ROWS($H$2:$H$15))),ROW()-ROW($I$2:$I$15)+1),COLUMN($H$2:$H$15),4)))</f>
        <v>-----</v>
      </c>
      <c r="U14" s="125" t="str">
        <f t="array" aca="1" ref="U14" ca="1">IF(ROW()-ROW($J$2:$J$15)+1&gt;ROWS($I$2:$I$15)-COUNTBLANK($I$2:$I$15),"",INDIRECT(ADDRESS(SMALL((IF($I$2:$I$15&lt;&gt;"",ROW($I$2:$I$15),ROW()+ROWS($I$2:$I$15))),ROW()-ROW($J$2:$J$15)+1),COLUMN($I$2:$I$15),4)))</f>
        <v>-----</v>
      </c>
      <c r="V14" s="347" t="str">
        <f t="array" aca="1" ref="V14" ca="1">IF(ROW()-ROW($K$2:$K$15)+1&gt;ROWS($J$2:$J$15)-COUNTBLANK($J$2:$J$15),"",INDIRECT(ADDRESS(SMALL((IF($J$2:$J$15&lt;&gt;"",ROW($J$2:$J$15),ROW()+ROWS($J$2:$J$15))),ROW()-ROW($K$2:$K$15)+1),COLUMN($J$2:$J$15),4)))</f>
        <v>n.d.</v>
      </c>
      <c r="W14" s="133" t="str">
        <f t="array" aca="1" ref="W14" ca="1">IF(ROW()-ROW($L$2:$L$15)+1&gt;ROWS($K$2:$K$15)-COUNTBLANK($K$2:$K$15),"",INDIRECT(ADDRESS(SMALL((IF($K$2:$K$15&lt;&gt;"",ROW($K$2:$K$15),ROW()+ROWS($K$2:$K$15))),ROW()-ROW($L$2:$L$15)+1),COLUMN($K$2:$K$15),4)))</f>
        <v>Unvollständig</v>
      </c>
      <c r="X14" s="134" t="str">
        <f t="array" aca="1" ref="X14" ca="1">IF(ROW()-ROW($M$2:$M$15)+1&gt;ROWS($L$2:$L$15)-COUNTBLANK($L$2:$L$15),"",INDIRECT(ADDRESS(SMALL((IF($L$2:$L$15&lt;&gt;"",ROW($L$2:$L$15),ROW()+ROWS($L$2:$L$15))),ROW()-ROW($M$2:$M$15)+1),COLUMN($L$2:$L$15),4)))</f>
        <v>-----</v>
      </c>
      <c r="Y14" s="134" t="str">
        <f t="array" aca="1" ref="Y14" ca="1">IF(ROW()-ROW($N$2:$N$15)+1&gt;ROWS($M$2:$M$15)-COUNTBLANK($M$2:$M$15),"",INDIRECT(ADDRESS(SMALL((IF($M$2:$M$15&lt;&gt;"",ROW($M$2:$M$15),ROW()+ROWS($M$2:$M$15))),ROW()-ROW($N$2:$N$15)+1),COLUMN($M$2:$M$15),4)))</f>
        <v>-----</v>
      </c>
    </row>
    <row r="15" spans="1:25" ht="30" customHeight="1" x14ac:dyDescent="0.25">
      <c r="A15" s="133" t="str">
        <f>IF('Kennzahlenbogen_(KB)'!R47=0,"",'Kennzahlenbogen_(KB)'!R47)</f>
        <v>Unvollständig</v>
      </c>
      <c r="C15" s="282" t="str">
        <f>IF($A15="I.O.","",'Kennzahlenbogen_(KB)'!B47)</f>
        <v xml:space="preserve">9
 </v>
      </c>
      <c r="D15" s="134" t="str">
        <f>IF($A15="I.O.","",'Kennzahlenbogen_(KB)'!E47)</f>
        <v>Symptomerfassung mittels MIDOS oder IPOS</v>
      </c>
      <c r="E15" s="135" t="str">
        <f>IF(AND('Kennzahlenbogen_(KB)'!L47="",$A15&lt;&gt;"I.O."),"-----",IF($A15="I.O.","",'Kennzahlenbogen_(KB)'!L47))</f>
        <v>&lt; 60%</v>
      </c>
      <c r="F15" s="136" t="str">
        <f>IF($A15="I.O.","",'Kennzahlenbogen_(KB)'!M47)</f>
        <v>Derzeit keine Vorgaben</v>
      </c>
      <c r="G15" s="135" t="str">
        <f>IF(AND('Kennzahlenbogen_(KB)'!O47="",$A15&lt;&gt;"I.O."),"-----",IF($A15="I.O.","",'Kennzahlenbogen_(KB)'!O47))</f>
        <v>-----</v>
      </c>
      <c r="H15" s="125" t="str">
        <f>IF($A15="I.O.","",IF('Kennzahlenbogen_(KB)'!Q47="","-----",'Kennzahlenbogen_(KB)'!Q47))</f>
        <v>-----</v>
      </c>
      <c r="I15" s="125" t="str">
        <f>IF($A15="I.O.","",IF('Kennzahlenbogen_(KB)'!Q48="","-----",'Kennzahlenbogen_(KB)'!Q48))</f>
        <v>-----</v>
      </c>
      <c r="J15" s="126" t="str">
        <f>IF($A15="I.O.","",IF('Kennzahlenbogen_(KB)'!Q49="","-----",'Kennzahlenbogen_(KB)'!Q49))</f>
        <v>n.d.</v>
      </c>
      <c r="K15" s="133" t="str">
        <f>IF($A15="I.O.","",'Kennzahlenbogen_(KB)'!R47)</f>
        <v>Unvollständig</v>
      </c>
      <c r="L15" s="134" t="str">
        <f>IF(AND('Kennzahlenbogen_(KB)'!S47="",$A15&lt;&gt;"I.O."),"-----",IF($A15="I.O.","",'Kennzahlenbogen_(KB)'!S47))</f>
        <v>-----</v>
      </c>
      <c r="M15" s="134" t="str">
        <f>IF(AND('Kennzahlenbogen_(KB)'!T47="",$A15&lt;&gt;"I.O."),"-----",IF($A15="I.O.","",'Kennzahlenbogen_(KB)'!T47))</f>
        <v>-----</v>
      </c>
      <c r="O15" s="133" t="str">
        <f t="array" aca="1" ref="O15" ca="1">IF(ROW()-ROW($D$2:$D$15)+1&gt;ROWS($C$2:$C$15)-COUNTBLANK($C$2:$C$15),"",INDIRECT(ADDRESS(SMALL((IF($C$2:$C$15&lt;&gt;"",ROW($C$2:$C$15),ROW()+ROWS($C$2:$C$15))),ROW()-ROW($D$2:$D$15)+1),COLUMN($C$2:$C$15),4)))</f>
        <v xml:space="preserve">9
 </v>
      </c>
      <c r="P15" s="134" t="str">
        <f t="array" aca="1" ref="P15" ca="1">IF(ROW()-ROW($E$2:$E$15)+1&gt;ROWS($D$2:$D$15)-COUNTBLANK($D$2:$D$15),"",INDIRECT(ADDRESS(SMALL((IF($D$2:$D$15&gt;"",ROW($D$2:$D$15),ROW()+ROWS($D$2:$D$15))),ROW()-ROW($E$2:$E$15)+1),COLUMN($D$2:$D$15),4)))</f>
        <v>Symptomerfassung mittels MIDOS oder IPOS</v>
      </c>
      <c r="Q15" s="135" t="str">
        <f t="array" aca="1" ref="Q15" ca="1">IF(ROW()-ROW($F$2:$F$15)+1&gt;ROWS($E$2:$E$15)-COUNTBLANK($E$2:$E$15),"",INDIRECT(ADDRESS(SMALL((IF($E$2:$E$15&gt;"",ROW($E$2:$E$15),ROW()+ROWS($E$2:$E$15))),ROW()-ROW($F$2:$F$15)+1),COLUMN($E$2:$E$15),4)))</f>
        <v>&lt; 60%</v>
      </c>
      <c r="R15" s="136" t="str">
        <f t="array" aca="1" ref="R15" ca="1">IF(ROW()-ROW($G$2:$G$15)+1&gt;ROWS($F$2:$F$15)-COUNTBLANK($F$2:$F$15),"",INDIRECT(ADDRESS(SMALL((IF($F$2:$F$15&gt;"",ROW($F$2:$F$15),ROW()+ROWS($F$2:$F$15))),ROW()-ROW($G$2:$G$15)+1),COLUMN($F$2:$F$15),4)))</f>
        <v>Derzeit keine Vorgaben</v>
      </c>
      <c r="S15" s="135" t="str">
        <f t="array" aca="1" ref="S15" ca="1">IF(ROW()-ROW($H$2:$H$15)+1&gt;ROWS($G$2:$G$15)-COUNTBLANK($G$2:$G$15),"",INDIRECT(ADDRESS(SMALL((IF($G$2:$G$15&lt;&gt;"",ROW($G$2:$G$15),ROW()+ROWS($G$2:$G$15))),ROW()-ROW($H$2:$H$15)+1),COLUMN($G$2:$G$15),4)))</f>
        <v>-----</v>
      </c>
      <c r="T15" s="125" t="str">
        <f t="array" aca="1" ref="T15" ca="1">IF(ROW()-ROW($I$2:$I$15)+1&gt;ROWS($H$2:$H$15)-COUNTBLANK($H$2:$H$15),"",INDIRECT(ADDRESS(SMALL((IF($H$2:$H$15&lt;&gt;"",ROW($H$2:$H$15),ROW()+ROWS($H$2:$H$15))),ROW()-ROW($I$2:$I$15)+1),COLUMN($H$2:$H$15),4)))</f>
        <v>-----</v>
      </c>
      <c r="U15" s="125" t="str">
        <f t="array" aca="1" ref="U15" ca="1">IF(ROW()-ROW($J$2:$J$15)+1&gt;ROWS($I$2:$I$15)-COUNTBLANK($I$2:$I$15),"",INDIRECT(ADDRESS(SMALL((IF($I$2:$I$15&lt;&gt;"",ROW($I$2:$I$15),ROW()+ROWS($I$2:$I$15))),ROW()-ROW($J$2:$J$15)+1),COLUMN($I$2:$I$15),4)))</f>
        <v>-----</v>
      </c>
      <c r="V15" s="347" t="str">
        <f t="array" aca="1" ref="V15" ca="1">IF(ROW()-ROW($K$2:$K$15)+1&gt;ROWS($J$2:$J$15)-COUNTBLANK($J$2:$J$15),"",INDIRECT(ADDRESS(SMALL((IF($J$2:$J$15&lt;&gt;"",ROW($J$2:$J$15),ROW()+ROWS($J$2:$J$15))),ROW()-ROW($K$2:$K$15)+1),COLUMN($J$2:$J$15),4)))</f>
        <v>n.d.</v>
      </c>
      <c r="W15" s="133" t="str">
        <f t="array" aca="1" ref="W15" ca="1">IF(ROW()-ROW($L$2:$L$15)+1&gt;ROWS($K$2:$K$15)-COUNTBLANK($K$2:$K$15),"",INDIRECT(ADDRESS(SMALL((IF($K$2:$K$15&lt;&gt;"",ROW($K$2:$K$15),ROW()+ROWS($K$2:$K$15))),ROW()-ROW($L$2:$L$15)+1),COLUMN($K$2:$K$15),4)))</f>
        <v>Unvollständig</v>
      </c>
      <c r="X15" s="134" t="str">
        <f t="array" aca="1" ref="X15" ca="1">IF(ROW()-ROW($M$2:$M$15)+1&gt;ROWS($L$2:$L$15)-COUNTBLANK($L$2:$L$15),"",INDIRECT(ADDRESS(SMALL((IF($L$2:$L$15&lt;&gt;"",ROW($L$2:$L$15),ROW()+ROWS($L$2:$L$15))),ROW()-ROW($M$2:$M$15)+1),COLUMN($L$2:$L$15),4)))</f>
        <v>-----</v>
      </c>
      <c r="Y15" s="134" t="str">
        <f t="array" aca="1" ref="Y15" ca="1">IF(ROW()-ROW($N$2:$N$15)+1&gt;ROWS($M$2:$M$15)-COUNTBLANK($M$2:$M$15),"",INDIRECT(ADDRESS(SMALL((IF($M$2:$M$15&lt;&gt;"",ROW($M$2:$M$15),ROW()+ROWS($M$2:$M$15))),ROW()-ROW($N$2:$N$15)+1),COLUMN($M$2:$M$15),4)))</f>
        <v>-----</v>
      </c>
    </row>
    <row r="16" spans="1:25" ht="30" customHeight="1" x14ac:dyDescent="0.25"/>
    <row r="17" ht="30" customHeight="1" x14ac:dyDescent="0.25"/>
    <row r="18" ht="30" customHeight="1" x14ac:dyDescent="0.25"/>
    <row r="19" ht="30" customHeight="1" x14ac:dyDescent="0.25"/>
    <row r="20" ht="30" customHeight="1" x14ac:dyDescent="0.25"/>
    <row r="21" ht="30" customHeight="1" x14ac:dyDescent="0.25"/>
    <row r="22" ht="30" customHeight="1" x14ac:dyDescent="0.25"/>
    <row r="23" ht="30" customHeight="1" x14ac:dyDescent="0.25"/>
    <row r="24" ht="30" customHeight="1" x14ac:dyDescent="0.25"/>
    <row r="25" ht="30" customHeight="1" x14ac:dyDescent="0.25"/>
    <row r="26" ht="30" customHeight="1" x14ac:dyDescent="0.25"/>
    <row r="27" ht="30" customHeight="1" x14ac:dyDescent="0.25"/>
    <row r="28" ht="30" customHeight="1" x14ac:dyDescent="0.25"/>
    <row r="29" ht="30" customHeight="1" x14ac:dyDescent="0.25"/>
    <row r="30" ht="30" customHeight="1" x14ac:dyDescent="0.25"/>
    <row r="31" ht="30" customHeight="1" x14ac:dyDescent="0.25"/>
    <row r="32" ht="30" customHeight="1" x14ac:dyDescent="0.25"/>
    <row r="33" ht="30" customHeight="1" x14ac:dyDescent="0.25"/>
    <row r="34" ht="30" customHeight="1" x14ac:dyDescent="0.25"/>
    <row r="35" ht="30" customHeight="1" x14ac:dyDescent="0.25"/>
    <row r="36" ht="30" customHeight="1" x14ac:dyDescent="0.25"/>
    <row r="37" ht="30" customHeight="1" x14ac:dyDescent="0.25"/>
    <row r="38" ht="30" customHeight="1" x14ac:dyDescent="0.25"/>
    <row r="39" ht="30" customHeight="1" x14ac:dyDescent="0.25"/>
    <row r="40" ht="30" customHeight="1" x14ac:dyDescent="0.25"/>
    <row r="41" ht="30" customHeight="1" x14ac:dyDescent="0.25"/>
    <row r="42" ht="30" customHeight="1" x14ac:dyDescent="0.25"/>
    <row r="43" ht="30" customHeight="1" x14ac:dyDescent="0.25"/>
    <row r="44" ht="30" customHeight="1" x14ac:dyDescent="0.25"/>
    <row r="45" ht="30" customHeight="1" x14ac:dyDescent="0.25"/>
    <row r="46" ht="30" customHeight="1" x14ac:dyDescent="0.25"/>
    <row r="47" ht="30" customHeight="1" x14ac:dyDescent="0.25"/>
    <row r="48" ht="30" customHeight="1" x14ac:dyDescent="0.25"/>
    <row r="49" ht="30" customHeight="1" x14ac:dyDescent="0.25"/>
    <row r="50" ht="30" customHeight="1" x14ac:dyDescent="0.25"/>
    <row r="51" ht="30" customHeight="1" x14ac:dyDescent="0.25"/>
    <row r="52" ht="30" customHeight="1" x14ac:dyDescent="0.25"/>
    <row r="53" ht="30" customHeight="1" x14ac:dyDescent="0.25"/>
    <row r="54" ht="30" customHeight="1" x14ac:dyDescent="0.25"/>
    <row r="55" ht="30" customHeight="1" x14ac:dyDescent="0.25"/>
    <row r="56" ht="30" customHeight="1" x14ac:dyDescent="0.25"/>
    <row r="57" ht="30" customHeight="1" x14ac:dyDescent="0.25"/>
    <row r="58" ht="30" customHeight="1" x14ac:dyDescent="0.25"/>
    <row r="59" ht="30" customHeight="1" x14ac:dyDescent="0.25"/>
    <row r="60" ht="30" customHeight="1" x14ac:dyDescent="0.25"/>
    <row r="61" ht="30" customHeight="1" x14ac:dyDescent="0.25"/>
    <row r="62" ht="30" customHeight="1" x14ac:dyDescent="0.25"/>
    <row r="63" ht="30" customHeight="1" x14ac:dyDescent="0.25"/>
    <row r="64" ht="30" customHeight="1" x14ac:dyDescent="0.25"/>
    <row r="65" ht="30" customHeight="1" x14ac:dyDescent="0.25"/>
    <row r="66" ht="30" customHeight="1" x14ac:dyDescent="0.25"/>
    <row r="67" ht="30" customHeight="1" x14ac:dyDescent="0.25"/>
    <row r="68" ht="30" customHeight="1" x14ac:dyDescent="0.25"/>
    <row r="69" ht="30" customHeight="1" x14ac:dyDescent="0.25"/>
    <row r="70" ht="30" customHeight="1" x14ac:dyDescent="0.25"/>
    <row r="71" ht="30" customHeight="1" x14ac:dyDescent="0.25"/>
    <row r="72" ht="30" customHeight="1" x14ac:dyDescent="0.25"/>
    <row r="73" ht="30" customHeight="1" x14ac:dyDescent="0.25"/>
    <row r="74" ht="30" customHeight="1" x14ac:dyDescent="0.25"/>
    <row r="75" ht="30" customHeight="1" x14ac:dyDescent="0.25"/>
    <row r="76" ht="30" customHeight="1" x14ac:dyDescent="0.25"/>
    <row r="77" ht="30" customHeight="1" x14ac:dyDescent="0.25"/>
    <row r="78" ht="30" customHeight="1" x14ac:dyDescent="0.25"/>
    <row r="79" ht="30" customHeight="1" x14ac:dyDescent="0.25"/>
    <row r="80" ht="30" customHeight="1" x14ac:dyDescent="0.25"/>
    <row r="81" ht="30" customHeight="1" x14ac:dyDescent="0.25"/>
    <row r="82" ht="30" customHeight="1" x14ac:dyDescent="0.25"/>
    <row r="83" ht="30" customHeight="1" x14ac:dyDescent="0.25"/>
    <row r="84" ht="30" customHeight="1" x14ac:dyDescent="0.25"/>
    <row r="85" ht="30" customHeight="1" x14ac:dyDescent="0.25"/>
    <row r="86" ht="30" customHeight="1" x14ac:dyDescent="0.25"/>
    <row r="87" ht="30" customHeight="1" x14ac:dyDescent="0.25"/>
    <row r="88" ht="30" customHeight="1" x14ac:dyDescent="0.25"/>
    <row r="89" ht="30" customHeight="1" x14ac:dyDescent="0.25"/>
    <row r="90" ht="30" customHeight="1" x14ac:dyDescent="0.25"/>
    <row r="91" ht="30" customHeight="1" x14ac:dyDescent="0.25"/>
    <row r="92" ht="30" customHeight="1" x14ac:dyDescent="0.25"/>
    <row r="93" ht="30" customHeight="1" x14ac:dyDescent="0.25"/>
    <row r="94" ht="30" customHeight="1" x14ac:dyDescent="0.25"/>
    <row r="95" ht="30" customHeight="1" x14ac:dyDescent="0.25"/>
    <row r="96" ht="30" customHeight="1" x14ac:dyDescent="0.25"/>
    <row r="97" ht="30" customHeight="1" x14ac:dyDescent="0.25"/>
    <row r="98" ht="30" customHeight="1" x14ac:dyDescent="0.25"/>
    <row r="99" ht="30" customHeight="1" x14ac:dyDescent="0.25"/>
    <row r="100" ht="30" customHeight="1" x14ac:dyDescent="0.25"/>
    <row r="101" ht="30" customHeight="1" x14ac:dyDescent="0.25"/>
    <row r="102" ht="30" customHeight="1" x14ac:dyDescent="0.25"/>
    <row r="103" ht="30" customHeight="1" x14ac:dyDescent="0.25"/>
    <row r="104" ht="30" customHeight="1" x14ac:dyDescent="0.25"/>
    <row r="105" ht="30" customHeight="1" x14ac:dyDescent="0.25"/>
    <row r="106" ht="30" customHeight="1" x14ac:dyDescent="0.25"/>
    <row r="107" ht="30" customHeight="1" x14ac:dyDescent="0.25"/>
    <row r="108" ht="30" customHeight="1" x14ac:dyDescent="0.25"/>
    <row r="109" ht="30" customHeight="1" x14ac:dyDescent="0.25"/>
    <row r="110" ht="30" customHeight="1" x14ac:dyDescent="0.25"/>
    <row r="111" ht="30" customHeight="1" x14ac:dyDescent="0.25"/>
    <row r="112" ht="30" customHeight="1" x14ac:dyDescent="0.25"/>
    <row r="113" ht="30" customHeight="1" x14ac:dyDescent="0.25"/>
    <row r="114" ht="30" customHeight="1" x14ac:dyDescent="0.25"/>
    <row r="115" ht="30" customHeight="1" x14ac:dyDescent="0.25"/>
    <row r="116" ht="30" customHeight="1" x14ac:dyDescent="0.25"/>
    <row r="117" ht="30" customHeight="1" x14ac:dyDescent="0.25"/>
    <row r="118" ht="30" customHeight="1" x14ac:dyDescent="0.25"/>
    <row r="119" ht="30" customHeight="1" x14ac:dyDescent="0.25"/>
    <row r="120" ht="30" customHeight="1" x14ac:dyDescent="0.25"/>
    <row r="121" ht="30" customHeight="1" x14ac:dyDescent="0.25"/>
    <row r="122" ht="30" customHeight="1" x14ac:dyDescent="0.25"/>
    <row r="123" ht="30" customHeight="1" x14ac:dyDescent="0.25"/>
    <row r="124" ht="30" customHeight="1" x14ac:dyDescent="0.25"/>
    <row r="125" ht="30" customHeight="1" x14ac:dyDescent="0.25"/>
    <row r="126" ht="30" customHeight="1" x14ac:dyDescent="0.25"/>
    <row r="127" ht="30" customHeight="1" x14ac:dyDescent="0.25"/>
    <row r="128" ht="30" customHeight="1" x14ac:dyDescent="0.25"/>
    <row r="129" ht="30" customHeight="1" x14ac:dyDescent="0.25"/>
    <row r="130" ht="30" customHeight="1" x14ac:dyDescent="0.25"/>
    <row r="131" ht="30" customHeight="1" x14ac:dyDescent="0.25"/>
    <row r="132" ht="30" customHeight="1" x14ac:dyDescent="0.25"/>
    <row r="133" ht="30" customHeight="1" x14ac:dyDescent="0.25"/>
    <row r="134" ht="30" customHeight="1" x14ac:dyDescent="0.25"/>
    <row r="135" ht="30" customHeight="1" x14ac:dyDescent="0.25"/>
    <row r="136" ht="30" customHeight="1" x14ac:dyDescent="0.25"/>
    <row r="137" ht="30" customHeight="1" x14ac:dyDescent="0.25"/>
    <row r="138" ht="30" customHeight="1" x14ac:dyDescent="0.25"/>
    <row r="139" ht="30" customHeight="1" x14ac:dyDescent="0.25"/>
    <row r="140" ht="30" customHeight="1" x14ac:dyDescent="0.25"/>
    <row r="141" ht="30" customHeight="1" x14ac:dyDescent="0.25"/>
    <row r="142" ht="30" customHeight="1" x14ac:dyDescent="0.25"/>
    <row r="143" ht="30" customHeight="1" x14ac:dyDescent="0.25"/>
    <row r="144" ht="30" customHeight="1" x14ac:dyDescent="0.25"/>
    <row r="145" ht="30" customHeight="1" x14ac:dyDescent="0.25"/>
    <row r="146" ht="30" customHeight="1" x14ac:dyDescent="0.25"/>
    <row r="147" ht="30" customHeight="1" x14ac:dyDescent="0.25"/>
    <row r="148" ht="30" customHeight="1" x14ac:dyDescent="0.25"/>
    <row r="149" ht="30" customHeight="1" x14ac:dyDescent="0.25"/>
    <row r="150" ht="30" customHeight="1" x14ac:dyDescent="0.25"/>
    <row r="151" ht="30" customHeight="1" x14ac:dyDescent="0.25"/>
    <row r="152" ht="30" customHeight="1" x14ac:dyDescent="0.25"/>
    <row r="153" ht="30" customHeight="1" x14ac:dyDescent="0.25"/>
    <row r="154" ht="30" customHeight="1" x14ac:dyDescent="0.25"/>
    <row r="155" ht="30" customHeight="1" x14ac:dyDescent="0.25"/>
    <row r="156" ht="30" customHeight="1" x14ac:dyDescent="0.25"/>
    <row r="157" ht="30" customHeight="1" x14ac:dyDescent="0.25"/>
    <row r="158" ht="30" customHeight="1" x14ac:dyDescent="0.25"/>
    <row r="159" ht="30" customHeight="1" x14ac:dyDescent="0.25"/>
    <row r="160" ht="30" customHeight="1" x14ac:dyDescent="0.25"/>
    <row r="161" ht="30" customHeight="1" x14ac:dyDescent="0.25"/>
  </sheetData>
  <phoneticPr fontId="33" type="noConversion"/>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2"/>
  <dimension ref="A2:P132"/>
  <sheetViews>
    <sheetView showGridLines="0" topLeftCell="A54" zoomScale="87" zoomScaleNormal="87" workbookViewId="0">
      <selection activeCell="M70" sqref="M70"/>
    </sheetView>
  </sheetViews>
  <sheetFormatPr defaultColWidth="11.42578125" defaultRowHeight="15" x14ac:dyDescent="0.25"/>
  <cols>
    <col min="1" max="1" width="9.140625" customWidth="1"/>
    <col min="2" max="2" width="25.140625" customWidth="1"/>
    <col min="3" max="3" width="23" customWidth="1"/>
    <col min="4" max="4" width="20.42578125" customWidth="1"/>
    <col min="5" max="5" width="21.85546875" customWidth="1"/>
    <col min="6" max="6" width="15.42578125" customWidth="1"/>
    <col min="7" max="7" width="23.28515625" customWidth="1"/>
    <col min="8" max="8" width="22.42578125" customWidth="1"/>
    <col min="9" max="9" width="20.28515625" customWidth="1"/>
    <col min="10" max="10" width="14.5703125" customWidth="1"/>
    <col min="11" max="11" width="15.42578125" customWidth="1"/>
    <col min="12" max="12" width="16.28515625" customWidth="1"/>
  </cols>
  <sheetData>
    <row r="2" spans="1:16" x14ac:dyDescent="0.25">
      <c r="C2" s="13"/>
    </row>
    <row r="3" spans="1:16" s="1" customFormat="1" x14ac:dyDescent="0.25">
      <c r="C3" s="13"/>
      <c r="D3" s="35" t="s">
        <v>51</v>
      </c>
      <c r="M3" s="12"/>
      <c r="N3" s="12"/>
      <c r="O3" s="12"/>
    </row>
    <row r="4" spans="1:16" s="1" customFormat="1" ht="26.25" customHeight="1" x14ac:dyDescent="0.2">
      <c r="A4" s="37" t="s">
        <v>60</v>
      </c>
      <c r="C4" s="34" t="s">
        <v>58</v>
      </c>
      <c r="D4" s="34" t="s">
        <v>59</v>
      </c>
      <c r="E4" s="34" t="s">
        <v>9</v>
      </c>
      <c r="F4" s="34" t="s">
        <v>70</v>
      </c>
      <c r="G4" s="34" t="s">
        <v>68</v>
      </c>
      <c r="H4" s="34" t="s">
        <v>464</v>
      </c>
      <c r="I4" s="34" t="s">
        <v>10</v>
      </c>
      <c r="J4" s="21"/>
      <c r="K4" s="248" t="s">
        <v>474</v>
      </c>
      <c r="N4" s="12"/>
      <c r="O4" s="12"/>
      <c r="P4" s="12"/>
    </row>
    <row r="5" spans="1:16" s="1" customFormat="1" ht="14.25" x14ac:dyDescent="0.2">
      <c r="A5" s="19"/>
      <c r="C5" s="33">
        <f>COUNTIF('Kennzahlenbogen_(KB)'!$R$8:$R$49,C4)</f>
        <v>0</v>
      </c>
      <c r="D5" s="33">
        <f>COUNTIF('Kennzahlenbogen_(KB)'!$R$8:$R$49,D4)</f>
        <v>0</v>
      </c>
      <c r="E5" s="33">
        <f>COUNTIF('Kennzahlenbogen_(KB)'!$R$8:$R$49,E4)</f>
        <v>0</v>
      </c>
      <c r="F5" s="33">
        <f>COUNTIF('Kennzahlenbogen_(KB)'!$R$8:$R$49,F4)</f>
        <v>14</v>
      </c>
      <c r="G5" s="33">
        <f>COUNTIF('Kennzahlenbogen_(KB)'!$R$8:$R$49,G4)</f>
        <v>0</v>
      </c>
      <c r="H5" s="33">
        <f>COUNTIF('Kennzahlenbogen_(KB)'!$R$8:$R$49,H4)</f>
        <v>0</v>
      </c>
      <c r="I5" s="33">
        <f>SUM(C5:H5)</f>
        <v>14</v>
      </c>
      <c r="J5" s="21"/>
      <c r="K5" s="84">
        <f>D5+H5</f>
        <v>0</v>
      </c>
      <c r="N5" s="12"/>
      <c r="O5" s="12"/>
      <c r="P5" s="12"/>
    </row>
    <row r="6" spans="1:16" s="1" customFormat="1" ht="14.25" x14ac:dyDescent="0.2">
      <c r="A6" s="19"/>
      <c r="C6" s="33"/>
      <c r="D6" s="33">
        <f>C5+D5+H5</f>
        <v>0</v>
      </c>
      <c r="E6" s="33">
        <f>E5</f>
        <v>0</v>
      </c>
      <c r="F6" s="33"/>
      <c r="G6" s="33">
        <f>F5+G5</f>
        <v>14</v>
      </c>
      <c r="H6" s="33"/>
      <c r="I6" s="33">
        <f>SUM(C6:H6)</f>
        <v>14</v>
      </c>
      <c r="J6" s="21"/>
      <c r="N6" s="12"/>
      <c r="O6" s="12"/>
      <c r="P6" s="12"/>
    </row>
    <row r="7" spans="1:16" s="1" customFormat="1" ht="14.25" x14ac:dyDescent="0.2">
      <c r="A7" s="19"/>
      <c r="B7" s="1" t="s">
        <v>197</v>
      </c>
      <c r="C7" s="33"/>
      <c r="D7" s="33"/>
      <c r="E7" s="33">
        <f>D6+E6</f>
        <v>0</v>
      </c>
      <c r="F7" s="33"/>
      <c r="G7" s="33">
        <f>G6</f>
        <v>14</v>
      </c>
      <c r="H7" s="33"/>
      <c r="I7" s="33">
        <f>SUM(C7:H7)</f>
        <v>14</v>
      </c>
      <c r="J7" s="21"/>
      <c r="N7" s="12"/>
      <c r="O7" s="12"/>
      <c r="P7" s="12"/>
    </row>
    <row r="8" spans="1:16" s="1" customFormat="1" ht="14.25" x14ac:dyDescent="0.2">
      <c r="A8" s="19"/>
      <c r="B8" s="207">
        <v>14</v>
      </c>
      <c r="C8" s="171">
        <f t="shared" ref="C8:H8" si="0">ROUND(C5/$B$8,4)</f>
        <v>0</v>
      </c>
      <c r="D8" s="171">
        <f t="shared" si="0"/>
        <v>0</v>
      </c>
      <c r="E8" s="171">
        <f t="shared" si="0"/>
        <v>0</v>
      </c>
      <c r="F8" s="171">
        <f t="shared" si="0"/>
        <v>1</v>
      </c>
      <c r="G8" s="171">
        <f t="shared" si="0"/>
        <v>0</v>
      </c>
      <c r="H8" s="171">
        <f t="shared" si="0"/>
        <v>0</v>
      </c>
      <c r="I8" s="171"/>
      <c r="J8" s="22"/>
      <c r="K8" s="249">
        <f>D8+H8</f>
        <v>0</v>
      </c>
      <c r="N8" s="12"/>
      <c r="O8" s="12"/>
      <c r="P8" s="12"/>
    </row>
    <row r="9" spans="1:16" s="1" customFormat="1" ht="14.25" x14ac:dyDescent="0.2">
      <c r="A9" s="19"/>
      <c r="C9" s="171"/>
      <c r="D9" s="171">
        <f>ROUND((C5+D5+H5)/$B$8,4)</f>
        <v>0</v>
      </c>
      <c r="E9" s="171">
        <f>ROUND(E5/$B$8,4)</f>
        <v>0</v>
      </c>
      <c r="F9" s="171"/>
      <c r="G9" s="171">
        <f>ROUND((F5+G5)/$B$8,4)</f>
        <v>1</v>
      </c>
      <c r="H9" s="171"/>
      <c r="I9" s="171">
        <f>SUM(D9:G9)</f>
        <v>1</v>
      </c>
      <c r="J9" s="22"/>
      <c r="N9" s="12"/>
      <c r="O9" s="12"/>
      <c r="P9" s="12"/>
    </row>
    <row r="10" spans="1:16" s="1" customFormat="1" ht="14.25" x14ac:dyDescent="0.2">
      <c r="A10" s="19"/>
      <c r="C10" s="172"/>
      <c r="D10" s="172"/>
      <c r="E10" s="171">
        <f>ROUND((C5+D5+E5+H5)/$B$8,4)</f>
        <v>0</v>
      </c>
      <c r="F10" s="172"/>
      <c r="G10" s="171">
        <f>G9</f>
        <v>1</v>
      </c>
      <c r="H10" s="171"/>
      <c r="I10" s="171">
        <f>SUM(C10:H10)</f>
        <v>1</v>
      </c>
      <c r="J10" s="22"/>
      <c r="N10" s="12"/>
      <c r="O10" s="12"/>
      <c r="P10" s="12"/>
    </row>
    <row r="11" spans="1:16" s="1" customFormat="1" ht="14.25" x14ac:dyDescent="0.2">
      <c r="A11" s="19"/>
      <c r="E11" s="22"/>
      <c r="G11" s="22"/>
      <c r="H11" s="22"/>
      <c r="I11" s="22"/>
      <c r="M11" s="12"/>
      <c r="N11" s="12"/>
      <c r="O11" s="12"/>
    </row>
    <row r="12" spans="1:16" s="1" customFormat="1" ht="14.25" x14ac:dyDescent="0.2">
      <c r="A12" s="19"/>
      <c r="E12" s="22"/>
      <c r="G12" s="22"/>
      <c r="H12" s="22"/>
      <c r="I12" s="22"/>
      <c r="M12" s="12"/>
      <c r="N12" s="12"/>
      <c r="O12" s="12"/>
    </row>
    <row r="13" spans="1:16" s="1" customFormat="1" ht="14.25" x14ac:dyDescent="0.2">
      <c r="A13" s="19"/>
      <c r="M13" s="12"/>
      <c r="N13" s="12"/>
      <c r="O13" s="12"/>
    </row>
    <row r="14" spans="1:16" s="1" customFormat="1" ht="14.25" x14ac:dyDescent="0.2">
      <c r="A14" s="19"/>
      <c r="M14" s="12"/>
      <c r="N14" s="12"/>
      <c r="O14" s="12"/>
    </row>
    <row r="15" spans="1:16" s="1" customFormat="1" x14ac:dyDescent="0.25">
      <c r="A15" s="70"/>
      <c r="B15" s="71"/>
      <c r="C15" s="72"/>
      <c r="D15" s="71"/>
      <c r="E15" s="71"/>
      <c r="F15" s="71"/>
      <c r="G15" s="71"/>
      <c r="H15" s="71"/>
      <c r="M15" s="12"/>
      <c r="N15" s="12"/>
      <c r="O15" s="12"/>
    </row>
    <row r="16" spans="1:16" s="1" customFormat="1" ht="24" x14ac:dyDescent="0.2">
      <c r="A16" s="73" t="s">
        <v>61</v>
      </c>
      <c r="B16" s="71"/>
      <c r="C16" s="74" t="s">
        <v>62</v>
      </c>
      <c r="D16" s="74" t="s">
        <v>63</v>
      </c>
      <c r="E16" s="74" t="s">
        <v>64</v>
      </c>
      <c r="F16" s="74" t="s">
        <v>65</v>
      </c>
      <c r="G16" s="74" t="s">
        <v>66</v>
      </c>
      <c r="H16" s="74" t="s">
        <v>465</v>
      </c>
      <c r="I16" s="71"/>
      <c r="N16" s="12"/>
      <c r="O16" s="12"/>
      <c r="P16" s="12"/>
    </row>
    <row r="17" spans="1:15" s="1" customFormat="1" ht="14.25" x14ac:dyDescent="0.2">
      <c r="A17" s="70"/>
      <c r="B17" s="71"/>
      <c r="C17" s="75"/>
      <c r="D17" s="75"/>
      <c r="E17" s="75"/>
      <c r="F17" s="75"/>
      <c r="G17" s="75"/>
      <c r="H17" s="71"/>
      <c r="M17" s="12"/>
      <c r="N17" s="12"/>
      <c r="O17" s="12"/>
    </row>
    <row r="18" spans="1:15" s="1" customFormat="1" x14ac:dyDescent="0.2">
      <c r="A18" s="37"/>
      <c r="C18" s="14"/>
      <c r="D18" s="14"/>
      <c r="E18" s="14"/>
      <c r="F18" s="14"/>
      <c r="G18" s="14"/>
      <c r="M18" s="12"/>
      <c r="N18" s="12"/>
      <c r="O18" s="12"/>
    </row>
    <row r="19" spans="1:15" s="1" customFormat="1" x14ac:dyDescent="0.25">
      <c r="A19" s="19"/>
      <c r="C19" s="13"/>
      <c r="D19" s="14"/>
      <c r="E19" s="14"/>
      <c r="F19" s="14"/>
      <c r="G19" s="14"/>
      <c r="M19" s="12"/>
      <c r="N19" s="12"/>
      <c r="O19" s="12"/>
    </row>
    <row r="20" spans="1:15" s="1" customFormat="1" ht="14.25" x14ac:dyDescent="0.2">
      <c r="A20" s="19"/>
      <c r="D20" s="14"/>
      <c r="E20" s="14"/>
      <c r="F20" s="14"/>
      <c r="G20" s="14"/>
      <c r="M20" s="12"/>
      <c r="N20" s="12"/>
      <c r="O20" s="12"/>
    </row>
    <row r="21" spans="1:15" s="1" customFormat="1" ht="13.5" customHeight="1" x14ac:dyDescent="0.2">
      <c r="A21" s="19"/>
      <c r="C21" s="14"/>
      <c r="D21" s="14"/>
      <c r="E21" s="14"/>
      <c r="F21" s="14"/>
      <c r="G21" s="14"/>
      <c r="M21" s="12"/>
      <c r="N21" s="12"/>
      <c r="O21" s="12"/>
    </row>
    <row r="22" spans="1:15" s="1" customFormat="1" hidden="1" x14ac:dyDescent="0.2">
      <c r="A22" s="152" t="s">
        <v>84</v>
      </c>
      <c r="B22" s="153"/>
      <c r="C22" s="154" t="s">
        <v>6</v>
      </c>
      <c r="D22" s="155" t="s">
        <v>11</v>
      </c>
      <c r="G22" s="12"/>
      <c r="H22" s="12"/>
      <c r="I22" s="12"/>
    </row>
    <row r="23" spans="1:15" s="1" customFormat="1" ht="14.25" hidden="1" x14ac:dyDescent="0.2">
      <c r="A23" s="156" t="s">
        <v>55</v>
      </c>
      <c r="B23" s="153"/>
      <c r="C23" s="157" t="s">
        <v>6</v>
      </c>
      <c r="D23" s="158">
        <f>Basisdaten!H27</f>
        <v>0</v>
      </c>
      <c r="G23" s="12"/>
      <c r="H23" s="12"/>
      <c r="I23" s="12"/>
    </row>
    <row r="24" spans="1:15" s="1" customFormat="1" hidden="1" x14ac:dyDescent="0.25">
      <c r="A24" s="153"/>
      <c r="B24" s="153"/>
      <c r="C24" s="159"/>
      <c r="D24" s="160"/>
      <c r="G24" s="12"/>
      <c r="H24" s="12"/>
      <c r="I24" s="12"/>
    </row>
    <row r="25" spans="1:15" s="1" customFormat="1" ht="14.25" hidden="1" x14ac:dyDescent="0.2">
      <c r="A25" s="153"/>
      <c r="B25" s="153"/>
      <c r="C25" s="161" t="s">
        <v>123</v>
      </c>
      <c r="D25" s="158">
        <f>Basisdaten!H28</f>
        <v>0</v>
      </c>
      <c r="G25" s="12"/>
      <c r="H25" s="12"/>
      <c r="I25" s="12"/>
    </row>
    <row r="27" spans="1:15" s="1" customFormat="1" ht="14.25" x14ac:dyDescent="0.2">
      <c r="C27" s="14"/>
      <c r="D27" s="14"/>
      <c r="E27" s="14"/>
      <c r="F27" s="14"/>
      <c r="G27" s="14"/>
      <c r="M27" s="12"/>
      <c r="N27" s="12"/>
      <c r="O27" s="12"/>
    </row>
    <row r="28" spans="1:15" s="1" customFormat="1" ht="14.25" x14ac:dyDescent="0.2">
      <c r="C28" s="14"/>
      <c r="D28" s="14"/>
      <c r="E28" s="14"/>
      <c r="F28" s="14"/>
      <c r="G28" s="14"/>
      <c r="M28" s="12"/>
      <c r="N28" s="12"/>
      <c r="O28" s="12"/>
    </row>
    <row r="29" spans="1:15" s="1" customFormat="1" ht="14.25" x14ac:dyDescent="0.2">
      <c r="C29" s="14"/>
      <c r="D29" s="14"/>
      <c r="E29" s="14"/>
      <c r="F29" s="14"/>
      <c r="G29" s="14"/>
      <c r="M29" s="12"/>
      <c r="N29" s="12"/>
      <c r="O29" s="12"/>
    </row>
    <row r="30" spans="1:15" s="1" customFormat="1" ht="14.25" x14ac:dyDescent="0.2">
      <c r="C30" s="14"/>
      <c r="D30" s="14"/>
      <c r="E30" s="14"/>
      <c r="F30" s="14"/>
      <c r="G30" s="14"/>
      <c r="M30" s="12"/>
      <c r="N30" s="12"/>
      <c r="O30" s="12"/>
    </row>
    <row r="31" spans="1:15" s="1" customFormat="1" x14ac:dyDescent="0.25">
      <c r="A31" s="13" t="s">
        <v>49</v>
      </c>
      <c r="C31" s="28" t="s">
        <v>0</v>
      </c>
      <c r="D31" s="28" t="s">
        <v>71</v>
      </c>
      <c r="E31" s="28" t="s">
        <v>78</v>
      </c>
      <c r="F31" s="28" t="s">
        <v>77</v>
      </c>
      <c r="G31" s="28" t="s">
        <v>75</v>
      </c>
      <c r="H31" s="28" t="s">
        <v>76</v>
      </c>
      <c r="I31" s="28"/>
      <c r="J31" s="28" t="s">
        <v>79</v>
      </c>
      <c r="K31" s="28" t="s">
        <v>80</v>
      </c>
      <c r="L31" s="28" t="s">
        <v>74</v>
      </c>
      <c r="M31" s="10" t="s">
        <v>38</v>
      </c>
      <c r="N31" s="10" t="s">
        <v>37</v>
      </c>
      <c r="O31" s="11" t="s">
        <v>36</v>
      </c>
    </row>
    <row r="32" spans="1:15" s="1" customFormat="1" ht="14.25" x14ac:dyDescent="0.2">
      <c r="A32" s="8"/>
      <c r="C32" s="54"/>
      <c r="D32" s="54"/>
      <c r="E32" s="54"/>
      <c r="F32" s="54"/>
      <c r="G32" s="54"/>
      <c r="H32" s="54"/>
      <c r="I32" s="54"/>
      <c r="J32" s="54"/>
      <c r="K32" s="54"/>
      <c r="L32" s="54"/>
      <c r="M32" s="10"/>
      <c r="N32" s="10"/>
      <c r="O32" s="10"/>
    </row>
    <row r="33" spans="1:15" s="1" customFormat="1" ht="14.25" x14ac:dyDescent="0.2">
      <c r="A33" s="8"/>
      <c r="B33" s="1" t="s">
        <v>8</v>
      </c>
      <c r="C33" s="57" t="s">
        <v>453</v>
      </c>
      <c r="D33" s="57">
        <v>0</v>
      </c>
      <c r="E33" s="96">
        <v>0</v>
      </c>
      <c r="F33" s="58">
        <v>100000000</v>
      </c>
      <c r="G33" s="58">
        <v>100</v>
      </c>
      <c r="H33" s="58">
        <v>100000000</v>
      </c>
      <c r="I33" s="58"/>
      <c r="J33" s="58">
        <v>-100000000</v>
      </c>
      <c r="K33" s="58">
        <v>1000000</v>
      </c>
      <c r="L33" s="59">
        <f>'Kennzahlenbogen_(KB)'!Q8</f>
        <v>0</v>
      </c>
      <c r="M33" s="57">
        <f>IF('Kennzahlenbogen_(KB)'!R8=Berechnung1!$G$4,1,IF('Kennzahlenbogen_(KB)'!R8=Berechnung1!$F$4,1,IF('Kennzahlenbogen_(KB)'!R8=Berechnung1!$E$4,2,IF('Kennzahlenbogen_(KB)'!R8=Berechnung1!$D$4,3,IF('Kennzahlenbogen_(KB)'!R8=Berechnung1!$C$4,4,"")))))</f>
        <v>1</v>
      </c>
      <c r="N33" s="57">
        <f>IF(M33&gt;1,M33+3,M33)</f>
        <v>1</v>
      </c>
      <c r="O33" s="57">
        <f>IF('Kennzahlenbogen_(KB)'!T8="",0,1)</f>
        <v>0</v>
      </c>
    </row>
    <row r="34" spans="1:15" s="1" customFormat="1" ht="14.25" x14ac:dyDescent="0.2">
      <c r="A34" s="8"/>
      <c r="C34" s="20"/>
      <c r="D34" s="20"/>
      <c r="E34" s="175"/>
      <c r="F34" s="230"/>
      <c r="G34" s="230"/>
      <c r="H34" s="230"/>
      <c r="I34" s="230"/>
      <c r="J34" s="230"/>
      <c r="K34" s="230"/>
      <c r="L34" s="62"/>
      <c r="M34" s="20"/>
      <c r="N34" s="20"/>
      <c r="O34" s="20"/>
    </row>
    <row r="35" spans="1:15" s="1" customFormat="1" ht="14.25" x14ac:dyDescent="0.2">
      <c r="A35" s="8"/>
      <c r="C35" s="20"/>
      <c r="D35" s="20"/>
      <c r="E35" s="175"/>
      <c r="F35" s="230"/>
      <c r="G35" s="230"/>
      <c r="H35" s="230"/>
      <c r="I35" s="230"/>
      <c r="J35" s="230"/>
      <c r="K35" s="230"/>
      <c r="L35" s="62"/>
      <c r="M35" s="20"/>
      <c r="N35" s="20"/>
      <c r="O35" s="20"/>
    </row>
    <row r="36" spans="1:15" s="1" customFormat="1" ht="14.25" x14ac:dyDescent="0.2">
      <c r="A36" s="8"/>
      <c r="B36" s="1" t="s">
        <v>631</v>
      </c>
      <c r="C36" s="233" t="s">
        <v>455</v>
      </c>
      <c r="D36" s="233">
        <v>0</v>
      </c>
      <c r="E36" s="234">
        <v>0</v>
      </c>
      <c r="F36" s="235">
        <v>100000000</v>
      </c>
      <c r="G36" s="235">
        <v>-100000000</v>
      </c>
      <c r="H36" s="235">
        <v>100000000</v>
      </c>
      <c r="I36" s="235"/>
      <c r="J36" s="235">
        <v>-100000000</v>
      </c>
      <c r="K36" s="235">
        <v>1000000</v>
      </c>
      <c r="L36" s="236">
        <f>'Kennzahlenbogen_(KB)'!Q11</f>
        <v>0</v>
      </c>
      <c r="M36" s="233">
        <f>IF('Kennzahlenbogen_(KB)'!R11=Berechnung1!$H$4,5,IF('Kennzahlenbogen_(KB)'!R11=Berechnung1!$G$4,1,IF('Kennzahlenbogen_(KB)'!R11=Berechnung1!$F$4,1,IF('Kennzahlenbogen_(KB)'!R11=Berechnung1!$E$4,2,IF('Kennzahlenbogen_(KB)'!R11=Berechnung1!$D$4,3,IF('Kennzahlenbogen_(KB)'!R11=Berechnung1!$C$4,4,""))))))</f>
        <v>1</v>
      </c>
      <c r="N36" s="233">
        <f t="shared" ref="N36:N39" si="1">IF(M36&gt;1,M36+3,M36)</f>
        <v>1</v>
      </c>
      <c r="O36" s="233">
        <f>IF('Kennzahlenbogen_(KB)'!T11="",0,1)</f>
        <v>0</v>
      </c>
    </row>
    <row r="37" spans="1:15" s="1" customFormat="1" ht="14.25" x14ac:dyDescent="0.2">
      <c r="A37" s="8"/>
      <c r="C37" s="20"/>
      <c r="D37" s="20"/>
      <c r="E37" s="175"/>
      <c r="F37" s="230"/>
      <c r="G37" s="230"/>
      <c r="H37" s="230"/>
      <c r="I37" s="230"/>
      <c r="J37" s="230"/>
      <c r="K37" s="230"/>
      <c r="L37" s="62"/>
      <c r="M37" s="20"/>
      <c r="N37" s="20"/>
      <c r="O37" s="20"/>
    </row>
    <row r="38" spans="1:15" s="1" customFormat="1" ht="14.25" x14ac:dyDescent="0.2">
      <c r="A38" s="8"/>
      <c r="C38" s="20"/>
      <c r="D38" s="20"/>
      <c r="E38" s="175"/>
      <c r="F38" s="230"/>
      <c r="G38" s="230"/>
      <c r="H38" s="230"/>
      <c r="I38" s="230"/>
      <c r="J38" s="230"/>
      <c r="K38" s="230"/>
      <c r="L38" s="62"/>
      <c r="M38" s="20"/>
      <c r="N38" s="20"/>
      <c r="O38" s="20"/>
    </row>
    <row r="39" spans="1:15" s="1" customFormat="1" ht="14.25" x14ac:dyDescent="0.2">
      <c r="A39" s="8"/>
      <c r="B39" s="1" t="s">
        <v>631</v>
      </c>
      <c r="C39" s="233" t="s">
        <v>463</v>
      </c>
      <c r="D39" s="233">
        <v>0</v>
      </c>
      <c r="E39" s="234">
        <v>0</v>
      </c>
      <c r="F39" s="235">
        <v>100000000</v>
      </c>
      <c r="G39" s="235">
        <v>-100000000</v>
      </c>
      <c r="H39" s="235">
        <v>100000000</v>
      </c>
      <c r="I39" s="235"/>
      <c r="J39" s="235">
        <v>-100000000</v>
      </c>
      <c r="K39" s="235">
        <v>1000000</v>
      </c>
      <c r="L39" s="236">
        <f>'Kennzahlenbogen_(KB)'!Q14</f>
        <v>0</v>
      </c>
      <c r="M39" s="233">
        <f>IF('Kennzahlenbogen_(KB)'!R14=Berechnung1!$H$4,5,IF('Kennzahlenbogen_(KB)'!R14=Berechnung1!$G$4,1,IF('Kennzahlenbogen_(KB)'!R14=Berechnung1!$F$4,1,IF('Kennzahlenbogen_(KB)'!R14=Berechnung1!$E$4,2,IF('Kennzahlenbogen_(KB)'!R14=Berechnung1!$D$4,3,IF('Kennzahlenbogen_(KB)'!R14=Berechnung1!$C$4,4,""))))))</f>
        <v>1</v>
      </c>
      <c r="N39" s="233">
        <f t="shared" si="1"/>
        <v>1</v>
      </c>
      <c r="O39" s="233">
        <f>IF('Kennzahlenbogen_(KB)'!T14="",0,1)</f>
        <v>0</v>
      </c>
    </row>
    <row r="40" spans="1:15" s="1" customFormat="1" ht="14.25" x14ac:dyDescent="0.2">
      <c r="A40" s="8"/>
      <c r="C40" s="20"/>
      <c r="D40" s="20"/>
      <c r="E40" s="64"/>
      <c r="F40" s="64"/>
      <c r="G40" s="64"/>
      <c r="H40" s="64"/>
      <c r="I40" s="64"/>
      <c r="J40" s="64"/>
      <c r="K40" s="64"/>
      <c r="L40" s="20"/>
      <c r="M40" s="20"/>
      <c r="N40" s="20"/>
      <c r="O40" s="63"/>
    </row>
    <row r="41" spans="1:15" s="1" customFormat="1" ht="14.25" x14ac:dyDescent="0.2">
      <c r="A41" s="8"/>
      <c r="C41" s="20"/>
      <c r="D41" s="20"/>
      <c r="E41" s="64"/>
      <c r="F41" s="64"/>
      <c r="G41" s="64"/>
      <c r="H41" s="64"/>
      <c r="I41" s="64"/>
      <c r="J41" s="64"/>
      <c r="K41" s="64"/>
      <c r="L41" s="20"/>
      <c r="M41" s="20"/>
      <c r="N41" s="20"/>
      <c r="O41" s="63"/>
    </row>
    <row r="42" spans="1:15" s="1" customFormat="1" ht="14.25" x14ac:dyDescent="0.2">
      <c r="A42" s="8"/>
      <c r="C42" s="65" t="s">
        <v>457</v>
      </c>
      <c r="D42" s="65" t="s">
        <v>72</v>
      </c>
      <c r="E42" s="66">
        <v>0</v>
      </c>
      <c r="F42" s="66">
        <v>1</v>
      </c>
      <c r="G42" s="66">
        <v>-10000</v>
      </c>
      <c r="H42" s="66">
        <v>10000</v>
      </c>
      <c r="I42" s="66"/>
      <c r="J42" s="66">
        <v>-1000</v>
      </c>
      <c r="K42" s="66">
        <v>10000</v>
      </c>
      <c r="L42" s="139" t="str">
        <f>'Kennzahlenbogen_(KB)'!Q19</f>
        <v>n.d.</v>
      </c>
      <c r="M42" s="65">
        <f>IF('Kennzahlenbogen_(KB)'!R17=Berechnung1!$G$4,1,IF('Kennzahlenbogen_(KB)'!R17=Berechnung1!$F$4,1,IF('Kennzahlenbogen_(KB)'!R17=Berechnung1!$E$4,2,IF('Kennzahlenbogen_(KB)'!R17=Berechnung1!$D$4,3,IF('Kennzahlenbogen_(KB)'!R17=Berechnung1!$C$4,4,"")))))</f>
        <v>1</v>
      </c>
      <c r="N42" s="65">
        <f>IF(M42&gt;1,M42+3,M42)</f>
        <v>1</v>
      </c>
      <c r="O42" s="65">
        <f>IF('Kennzahlenbogen_(KB)'!T17="",0,1)</f>
        <v>0</v>
      </c>
    </row>
    <row r="43" spans="1:15" s="1" customFormat="1" ht="14.25" x14ac:dyDescent="0.2">
      <c r="A43" s="8"/>
      <c r="C43" s="20"/>
      <c r="D43" s="20"/>
      <c r="E43" s="175"/>
      <c r="F43" s="175"/>
      <c r="G43" s="175"/>
      <c r="H43" s="175"/>
      <c r="I43" s="230"/>
      <c r="J43" s="175"/>
      <c r="K43" s="175"/>
      <c r="L43" s="179"/>
      <c r="M43" s="20"/>
      <c r="N43" s="20"/>
      <c r="O43" s="20"/>
    </row>
    <row r="44" spans="1:15" s="1" customFormat="1" ht="14.25" x14ac:dyDescent="0.2">
      <c r="A44" s="8"/>
      <c r="C44" s="20"/>
      <c r="D44" s="20"/>
      <c r="E44" s="175"/>
      <c r="F44" s="175"/>
      <c r="G44" s="175"/>
      <c r="H44" s="175"/>
      <c r="I44" s="230"/>
      <c r="J44" s="175"/>
      <c r="K44" s="175"/>
      <c r="L44" s="179"/>
      <c r="M44" s="20"/>
      <c r="N44" s="20"/>
      <c r="O44" s="20"/>
    </row>
    <row r="45" spans="1:15" s="1" customFormat="1" ht="14.25" x14ac:dyDescent="0.2">
      <c r="A45" s="8"/>
      <c r="B45" s="1" t="s">
        <v>631</v>
      </c>
      <c r="C45" s="233" t="s">
        <v>458</v>
      </c>
      <c r="D45" s="233" t="s">
        <v>72</v>
      </c>
      <c r="E45" s="234">
        <v>0</v>
      </c>
      <c r="F45" s="234">
        <v>1</v>
      </c>
      <c r="G45" s="234">
        <v>0.95</v>
      </c>
      <c r="H45" s="234">
        <v>10000</v>
      </c>
      <c r="I45" s="234"/>
      <c r="J45" s="234">
        <v>-10000</v>
      </c>
      <c r="K45" s="234">
        <v>10000</v>
      </c>
      <c r="L45" s="240" t="str">
        <f>'Kennzahlenbogen_(KB)'!Q22</f>
        <v>n.d.</v>
      </c>
      <c r="M45" s="233">
        <f>IF('Kennzahlenbogen_(KB)'!R20=Berechnung1!$H$4,5,IF('Kennzahlenbogen_(KB)'!R20=Berechnung1!$G$4,1,IF('Kennzahlenbogen_(KB)'!R20=Berechnung1!$F$4,1,IF('Kennzahlenbogen_(KB)'!R20=Berechnung1!$E$4,2,IF('Kennzahlenbogen_(KB)'!R20=Berechnung1!$D$4,3,IF('Kennzahlenbogen_(KB)'!R20=Berechnung1!$C$4,4,""))))))</f>
        <v>1</v>
      </c>
      <c r="N45" s="233">
        <f t="shared" ref="N45" si="2">IF(M45&gt;1,M45+3,M45)</f>
        <v>1</v>
      </c>
      <c r="O45" s="233">
        <f>IF('Kennzahlenbogen_(KB)'!T20="",0,1)</f>
        <v>0</v>
      </c>
    </row>
    <row r="46" spans="1:15" s="1" customFormat="1" ht="14.25" x14ac:dyDescent="0.2">
      <c r="A46" s="8"/>
      <c r="C46" s="60"/>
      <c r="D46" s="20"/>
      <c r="E46" s="61"/>
      <c r="F46" s="61"/>
      <c r="G46" s="61"/>
      <c r="H46" s="61"/>
      <c r="I46" s="61"/>
      <c r="J46" s="61"/>
      <c r="K46" s="61"/>
      <c r="L46" s="102"/>
      <c r="M46" s="20"/>
      <c r="N46" s="20"/>
      <c r="O46" s="20"/>
    </row>
    <row r="47" spans="1:15" s="1" customFormat="1" ht="14.25" x14ac:dyDescent="0.2">
      <c r="A47" s="8"/>
      <c r="C47" s="60"/>
      <c r="D47" s="20"/>
      <c r="E47" s="61"/>
      <c r="F47" s="61"/>
      <c r="G47" s="61"/>
      <c r="H47" s="61"/>
      <c r="I47" s="61"/>
      <c r="J47" s="61"/>
      <c r="K47" s="61"/>
      <c r="L47" s="102"/>
      <c r="M47" s="20"/>
      <c r="N47" s="20"/>
      <c r="O47" s="20"/>
    </row>
    <row r="48" spans="1:15" s="1" customFormat="1" ht="14.25" x14ac:dyDescent="0.2">
      <c r="A48" s="8"/>
      <c r="C48" s="65">
        <v>3</v>
      </c>
      <c r="D48" s="65" t="s">
        <v>72</v>
      </c>
      <c r="E48" s="66">
        <v>0</v>
      </c>
      <c r="F48" s="66">
        <v>1</v>
      </c>
      <c r="G48" s="66">
        <v>0.65</v>
      </c>
      <c r="H48" s="66">
        <v>10000</v>
      </c>
      <c r="I48" s="67"/>
      <c r="J48" s="66">
        <v>-1000</v>
      </c>
      <c r="K48" s="66">
        <v>10000</v>
      </c>
      <c r="L48" s="139" t="str">
        <f>'Kennzahlenbogen_(KB)'!Q25</f>
        <v>n.d.</v>
      </c>
      <c r="M48" s="65">
        <f>IF('Kennzahlenbogen_(KB)'!R23=Berechnung1!$G$4,1,IF('Kennzahlenbogen_(KB)'!R23=Berechnung1!$F$4,1,IF('Kennzahlenbogen_(KB)'!R23=Berechnung1!$E$4,2,IF('Kennzahlenbogen_(KB)'!R23=Berechnung1!$D$4,3,IF('Kennzahlenbogen_(KB)'!R23=Berechnung1!$C$4,4,"")))))</f>
        <v>1</v>
      </c>
      <c r="N48" s="65">
        <f>IF(M48&gt;1,M48+3,M48)</f>
        <v>1</v>
      </c>
      <c r="O48" s="65">
        <f>IF('Kennzahlenbogen_(KB)'!T23="",0,1)</f>
        <v>0</v>
      </c>
    </row>
    <row r="49" spans="1:15" s="1" customFormat="1" ht="14.25" x14ac:dyDescent="0.2">
      <c r="A49" s="8"/>
      <c r="C49" s="60"/>
      <c r="D49" s="20"/>
      <c r="E49" s="61"/>
      <c r="F49" s="61"/>
      <c r="G49" s="61"/>
      <c r="H49" s="61"/>
      <c r="I49" s="61"/>
      <c r="J49" s="61"/>
      <c r="K49" s="61"/>
      <c r="L49" s="102"/>
      <c r="M49" s="20"/>
      <c r="N49" s="20"/>
      <c r="O49" s="20"/>
    </row>
    <row r="50" spans="1:15" s="1" customFormat="1" ht="14.25" x14ac:dyDescent="0.2">
      <c r="A50" s="8"/>
      <c r="C50" s="60"/>
      <c r="D50" s="20"/>
      <c r="E50" s="61"/>
      <c r="F50" s="61"/>
      <c r="G50" s="61"/>
      <c r="H50" s="61"/>
      <c r="I50" s="61"/>
      <c r="J50" s="61"/>
      <c r="K50" s="61"/>
      <c r="L50" s="102"/>
      <c r="M50" s="20"/>
      <c r="N50" s="20"/>
      <c r="O50" s="20"/>
    </row>
    <row r="51" spans="1:15" s="1" customFormat="1" ht="14.25" x14ac:dyDescent="0.2">
      <c r="A51" s="8"/>
      <c r="C51" s="65">
        <v>4</v>
      </c>
      <c r="D51" s="65" t="s">
        <v>72</v>
      </c>
      <c r="E51" s="66">
        <v>0</v>
      </c>
      <c r="F51" s="66">
        <v>1</v>
      </c>
      <c r="G51" s="66">
        <v>-10000</v>
      </c>
      <c r="H51" s="66">
        <v>10000</v>
      </c>
      <c r="I51" s="66"/>
      <c r="J51" s="66">
        <v>0.5</v>
      </c>
      <c r="K51" s="66">
        <v>10000</v>
      </c>
      <c r="L51" s="139" t="str">
        <f>'Kennzahlenbogen_(KB)'!Q28</f>
        <v>n.d.</v>
      </c>
      <c r="M51" s="65">
        <f>IF('Kennzahlenbogen_(KB)'!R26=Berechnung1!$G$4,1,IF('Kennzahlenbogen_(KB)'!R26=Berechnung1!$F$4,1,IF('Kennzahlenbogen_(KB)'!R26=Berechnung1!$E$4,2,IF('Kennzahlenbogen_(KB)'!R26=Berechnung1!$D$4,3,IF('Kennzahlenbogen_(KB)'!R26=Berechnung1!$C$4,4,"")))))</f>
        <v>1</v>
      </c>
      <c r="N51" s="65">
        <f>IF(M51&gt;1,M51+3,M51)</f>
        <v>1</v>
      </c>
      <c r="O51" s="65">
        <f>IF('Kennzahlenbogen_(KB)'!T26="",0,1)</f>
        <v>0</v>
      </c>
    </row>
    <row r="52" spans="1:15" s="1" customFormat="1" ht="14.25" x14ac:dyDescent="0.2">
      <c r="A52" s="8"/>
      <c r="C52" s="60"/>
      <c r="D52" s="20"/>
      <c r="E52" s="61"/>
      <c r="F52" s="61"/>
      <c r="G52" s="61"/>
      <c r="H52" s="61"/>
      <c r="I52" s="61"/>
      <c r="J52" s="61"/>
      <c r="K52" s="61"/>
      <c r="L52" s="102"/>
      <c r="M52" s="20"/>
      <c r="N52" s="20"/>
      <c r="O52" s="20"/>
    </row>
    <row r="53" spans="1:15" s="1" customFormat="1" ht="14.25" x14ac:dyDescent="0.2">
      <c r="A53" s="8"/>
      <c r="C53" s="60"/>
      <c r="D53" s="20"/>
      <c r="E53" s="61"/>
      <c r="F53" s="61"/>
      <c r="G53" s="61"/>
      <c r="H53" s="61"/>
      <c r="I53" s="61"/>
      <c r="J53" s="61"/>
      <c r="K53" s="61"/>
      <c r="L53" s="102"/>
      <c r="M53" s="20"/>
      <c r="N53" s="20"/>
      <c r="O53" s="20"/>
    </row>
    <row r="54" spans="1:15" s="1" customFormat="1" ht="14.25" x14ac:dyDescent="0.2">
      <c r="A54" s="8"/>
      <c r="C54" s="65">
        <v>5</v>
      </c>
      <c r="D54" s="65" t="s">
        <v>72</v>
      </c>
      <c r="E54" s="66">
        <v>0</v>
      </c>
      <c r="F54" s="66">
        <v>10</v>
      </c>
      <c r="G54" s="66">
        <v>0.05</v>
      </c>
      <c r="H54" s="66">
        <v>10000</v>
      </c>
      <c r="I54" s="66"/>
      <c r="J54" s="66">
        <v>-10000</v>
      </c>
      <c r="K54" s="66">
        <v>10000</v>
      </c>
      <c r="L54" s="139" t="str">
        <f>'Kennzahlenbogen_(KB)'!Q31</f>
        <v>n.d.</v>
      </c>
      <c r="M54" s="65">
        <f>IF('Kennzahlenbogen_(KB)'!R29=Berechnung1!$G$4,1,IF('Kennzahlenbogen_(KB)'!R29=Berechnung1!$F$4,1,IF('Kennzahlenbogen_(KB)'!R29=Berechnung1!$E$4,2,IF('Kennzahlenbogen_(KB)'!R29=Berechnung1!$D$4,3,IF('Kennzahlenbogen_(KB)'!R29=Berechnung1!$C$4,4,"")))))</f>
        <v>1</v>
      </c>
      <c r="N54" s="65">
        <f>IF(M54&gt;1,M54+3,M54)</f>
        <v>1</v>
      </c>
      <c r="O54" s="65">
        <f>IF('Kennzahlenbogen_(KB)'!T29="",0,1)</f>
        <v>0</v>
      </c>
    </row>
    <row r="55" spans="1:15" s="1" customFormat="1" ht="14.25" x14ac:dyDescent="0.2">
      <c r="A55" s="8"/>
      <c r="C55" s="60"/>
      <c r="D55" s="20"/>
      <c r="E55" s="61"/>
      <c r="F55" s="61"/>
      <c r="G55" s="61"/>
      <c r="H55" s="61"/>
      <c r="I55" s="61"/>
      <c r="J55" s="61"/>
      <c r="K55" s="61"/>
      <c r="L55" s="62"/>
      <c r="M55" s="20"/>
      <c r="N55" s="20"/>
      <c r="O55" s="20"/>
    </row>
    <row r="56" spans="1:15" s="1" customFormat="1" ht="14.25" x14ac:dyDescent="0.2">
      <c r="A56" s="8"/>
      <c r="C56" s="60"/>
      <c r="D56" s="20"/>
      <c r="E56" s="61"/>
      <c r="F56" s="61"/>
      <c r="G56" s="61"/>
      <c r="H56" s="61"/>
      <c r="I56" s="61"/>
      <c r="J56" s="61"/>
      <c r="K56" s="61"/>
      <c r="L56" s="62"/>
      <c r="M56" s="20"/>
      <c r="N56" s="20"/>
      <c r="O56" s="20"/>
    </row>
    <row r="57" spans="1:15" s="1" customFormat="1" ht="14.25" x14ac:dyDescent="0.2">
      <c r="A57" s="8"/>
      <c r="B57" s="1" t="s">
        <v>8</v>
      </c>
      <c r="C57" s="56" t="s">
        <v>211</v>
      </c>
      <c r="D57" s="57">
        <v>0</v>
      </c>
      <c r="E57" s="58">
        <v>0</v>
      </c>
      <c r="F57" s="58">
        <v>100000000</v>
      </c>
      <c r="G57" s="58">
        <v>60</v>
      </c>
      <c r="H57" s="58">
        <v>100000000</v>
      </c>
      <c r="I57" s="96"/>
      <c r="J57" s="58">
        <v>-100000000</v>
      </c>
      <c r="K57" s="58">
        <v>1000000</v>
      </c>
      <c r="L57" s="59">
        <f>'Kennzahlenbogen_(KB)'!Q32</f>
        <v>0</v>
      </c>
      <c r="M57" s="57">
        <f>IF('Kennzahlenbogen_(KB)'!R32=Berechnung1!$G$4,1,IF('Kennzahlenbogen_(KB)'!R32=Berechnung1!$F$4,1,IF('Kennzahlenbogen_(KB)'!R32=Berechnung1!$E$4,2,IF('Kennzahlenbogen_(KB)'!R32=Berechnung1!$D$4,3,IF('Kennzahlenbogen_(KB)'!R32=Berechnung1!$C$4,4,"")))))</f>
        <v>1</v>
      </c>
      <c r="N57" s="57">
        <f>IF(M57&gt;1,M57+3,M57)</f>
        <v>1</v>
      </c>
      <c r="O57" s="57">
        <f>IF('Kennzahlenbogen_(KB)'!T32="",0,1)</f>
        <v>0</v>
      </c>
    </row>
    <row r="58" spans="1:15" s="1" customFormat="1" ht="14.25" x14ac:dyDescent="0.2">
      <c r="A58" s="8"/>
      <c r="C58" s="60"/>
      <c r="D58" s="20"/>
      <c r="E58" s="61"/>
      <c r="F58" s="61"/>
      <c r="G58" s="61"/>
      <c r="H58" s="61"/>
      <c r="I58" s="61"/>
      <c r="J58" s="61"/>
      <c r="K58" s="61"/>
      <c r="L58" s="62"/>
      <c r="M58" s="20"/>
      <c r="N58" s="20"/>
      <c r="O58" s="20"/>
    </row>
    <row r="59" spans="1:15" s="1" customFormat="1" ht="14.25" x14ac:dyDescent="0.2">
      <c r="A59" s="8"/>
      <c r="C59" s="60"/>
      <c r="D59" s="20"/>
      <c r="E59" s="61"/>
      <c r="F59" s="61"/>
      <c r="G59" s="61"/>
      <c r="H59" s="61"/>
      <c r="I59" s="61"/>
      <c r="J59" s="61"/>
      <c r="K59" s="61"/>
      <c r="L59" s="62"/>
      <c r="M59" s="20"/>
      <c r="N59" s="20"/>
      <c r="O59" s="20"/>
    </row>
    <row r="60" spans="1:15" s="1" customFormat="1" ht="14.25" x14ac:dyDescent="0.2">
      <c r="A60" s="8"/>
      <c r="B60" s="1" t="s">
        <v>8</v>
      </c>
      <c r="C60" s="148" t="s">
        <v>230</v>
      </c>
      <c r="D60" s="149" t="s">
        <v>72</v>
      </c>
      <c r="E60" s="150">
        <v>0</v>
      </c>
      <c r="F60" s="58">
        <v>100000000</v>
      </c>
      <c r="G60" s="58">
        <v>-100000000</v>
      </c>
      <c r="H60" s="58">
        <v>100000000</v>
      </c>
      <c r="I60" s="151"/>
      <c r="J60" s="58">
        <v>-100000000</v>
      </c>
      <c r="K60" s="58">
        <v>1000000</v>
      </c>
      <c r="L60" s="336">
        <f>'Kennzahlenbogen_(KB)'!Q35</f>
        <v>0</v>
      </c>
      <c r="M60" s="57">
        <f>IF('Kennzahlenbogen_(KB)'!R35=Berechnung1!$G$4,1,IF('Kennzahlenbogen_(KB)'!R35=Berechnung1!$F$4,1,IF('Kennzahlenbogen_(KB)'!R35=Berechnung1!$E$4,2,IF('Kennzahlenbogen_(KB)'!R35=Berechnung1!$D$4,3,IF('Kennzahlenbogen_(KB)'!R35=Berechnung1!$C$4,4,"")))))</f>
        <v>1</v>
      </c>
      <c r="N60" s="57">
        <f>IF(M60&gt;1,M60+3,M60)</f>
        <v>1</v>
      </c>
      <c r="O60" s="57">
        <f>IF('Kennzahlenbogen_(KB)'!T35="",0,1)</f>
        <v>0</v>
      </c>
    </row>
    <row r="61" spans="1:15" s="1" customFormat="1" ht="14.25" x14ac:dyDescent="0.2">
      <c r="A61" s="8"/>
      <c r="C61" s="60"/>
      <c r="D61" s="20"/>
      <c r="E61" s="230"/>
      <c r="F61" s="230"/>
      <c r="G61" s="230"/>
      <c r="H61" s="230"/>
      <c r="I61" s="175"/>
      <c r="J61" s="230"/>
      <c r="K61" s="230"/>
      <c r="L61" s="62"/>
      <c r="M61" s="20"/>
      <c r="N61" s="20"/>
      <c r="O61" s="20"/>
    </row>
    <row r="62" spans="1:15" s="1" customFormat="1" ht="14.25" x14ac:dyDescent="0.2">
      <c r="A62" s="8"/>
      <c r="C62" s="60"/>
      <c r="D62" s="20"/>
      <c r="E62" s="230"/>
      <c r="F62" s="230"/>
      <c r="G62" s="230"/>
      <c r="H62" s="230"/>
      <c r="I62" s="175"/>
      <c r="J62" s="230"/>
      <c r="K62" s="230"/>
      <c r="L62" s="62"/>
      <c r="M62" s="20"/>
      <c r="N62" s="20"/>
      <c r="O62" s="20"/>
    </row>
    <row r="63" spans="1:15" s="1" customFormat="1" ht="14.25" x14ac:dyDescent="0.2">
      <c r="A63" s="8"/>
      <c r="B63" s="1" t="s">
        <v>8</v>
      </c>
      <c r="C63" s="148" t="s">
        <v>460</v>
      </c>
      <c r="D63" s="149" t="s">
        <v>72</v>
      </c>
      <c r="E63" s="150">
        <v>0</v>
      </c>
      <c r="F63" s="96">
        <v>1000000</v>
      </c>
      <c r="G63" s="96">
        <v>-100000</v>
      </c>
      <c r="H63" s="96">
        <v>1000000</v>
      </c>
      <c r="I63" s="151"/>
      <c r="J63" s="244">
        <v>0.1</v>
      </c>
      <c r="K63" s="244">
        <v>0.25</v>
      </c>
      <c r="L63" s="337" t="str">
        <f>'Kennzahlenbogen_(KB)'!Q40</f>
        <v>n.d.</v>
      </c>
      <c r="M63" s="57">
        <f>IF('Kennzahlenbogen_(KB)'!R38=Berechnung1!$G$4,1,IF('Kennzahlenbogen_(KB)'!R38=Berechnung1!$F$4,1,IF('Kennzahlenbogen_(KB)'!R38=Berechnung1!$E$4,2,IF('Kennzahlenbogen_(KB)'!R38=Berechnung1!$D$4,3,IF('Kennzahlenbogen_(KB)'!R38=Berechnung1!$C$4,4,"")))))</f>
        <v>1</v>
      </c>
      <c r="N63" s="57">
        <f t="shared" ref="N63" si="3">IF(M63&gt;1,M63+3,M63)</f>
        <v>1</v>
      </c>
      <c r="O63" s="57">
        <f>IF('Kennzahlenbogen_(KB)'!T38="",0,1)</f>
        <v>0</v>
      </c>
    </row>
    <row r="64" spans="1:15" s="1" customFormat="1" ht="14.25" x14ac:dyDescent="0.2">
      <c r="A64" s="8"/>
      <c r="C64" s="60"/>
      <c r="D64" s="20"/>
      <c r="E64" s="61"/>
      <c r="F64" s="61"/>
      <c r="G64" s="61"/>
      <c r="H64" s="61"/>
      <c r="I64" s="87"/>
      <c r="J64" s="61"/>
      <c r="K64" s="86"/>
      <c r="L64" s="62"/>
      <c r="M64" s="20"/>
      <c r="N64" s="20"/>
      <c r="O64" s="20"/>
    </row>
    <row r="65" spans="1:15" s="1" customFormat="1" ht="14.25" x14ac:dyDescent="0.2">
      <c r="A65" s="8"/>
      <c r="C65" s="60"/>
      <c r="D65" s="20"/>
      <c r="E65" s="61"/>
      <c r="F65" s="61"/>
      <c r="G65" s="61"/>
      <c r="H65" s="61"/>
      <c r="I65" s="87"/>
      <c r="J65" s="61"/>
      <c r="K65" s="86"/>
      <c r="L65" s="62"/>
      <c r="M65" s="20"/>
      <c r="N65" s="20"/>
      <c r="O65" s="20"/>
    </row>
    <row r="66" spans="1:15" s="1" customFormat="1" ht="14.25" x14ac:dyDescent="0.2">
      <c r="A66" s="8"/>
      <c r="C66" s="68" t="s">
        <v>716</v>
      </c>
      <c r="D66" s="65" t="s">
        <v>72</v>
      </c>
      <c r="E66" s="66">
        <v>0</v>
      </c>
      <c r="F66" s="66">
        <v>1</v>
      </c>
      <c r="G66" s="66">
        <v>-10000</v>
      </c>
      <c r="H66" s="66">
        <v>0.1</v>
      </c>
      <c r="I66" s="85"/>
      <c r="J66" s="66">
        <v>-10000</v>
      </c>
      <c r="K66" s="66">
        <v>10000</v>
      </c>
      <c r="L66" s="139" t="str">
        <f>'Kennzahlenbogen_(KB)'!Q43</f>
        <v>n.d.</v>
      </c>
      <c r="M66" s="65">
        <f>IF('Kennzahlenbogen_(KB)'!R41=Berechnung1!$G$4,1,IF('Kennzahlenbogen_(KB)'!R41=Berechnung1!$F$4,1,IF('Kennzahlenbogen_(KB)'!R41=Berechnung1!$E$4,2,IF('Kennzahlenbogen_(KB)'!R41=Berechnung1!$D$4,3,IF('Kennzahlenbogen_(KB)'!R41=Berechnung1!$C$4,4,"")))))</f>
        <v>1</v>
      </c>
      <c r="N66" s="65">
        <f>IF(M66&gt;1,M66+3,M66)</f>
        <v>1</v>
      </c>
      <c r="O66" s="65">
        <f>IF('Kennzahlenbogen_(KB)'!T41="",0,1)</f>
        <v>0</v>
      </c>
    </row>
    <row r="67" spans="1:15" s="1" customFormat="1" ht="14.25" x14ac:dyDescent="0.2">
      <c r="A67" s="8"/>
      <c r="C67" s="60"/>
      <c r="D67" s="20"/>
      <c r="E67" s="175"/>
      <c r="F67" s="175"/>
      <c r="G67" s="175"/>
      <c r="H67" s="175"/>
      <c r="I67" s="176"/>
      <c r="J67" s="177"/>
      <c r="K67" s="178"/>
      <c r="L67" s="179"/>
      <c r="M67" s="20"/>
      <c r="N67" s="20"/>
      <c r="O67" s="20"/>
    </row>
    <row r="68" spans="1:15" s="1" customFormat="1" ht="14.25" x14ac:dyDescent="0.2">
      <c r="A68" s="8"/>
      <c r="C68" s="60"/>
      <c r="D68" s="20"/>
      <c r="E68" s="175"/>
      <c r="F68" s="175"/>
      <c r="G68" s="175"/>
      <c r="H68" s="175"/>
      <c r="I68" s="176"/>
      <c r="J68" s="177"/>
      <c r="K68" s="178"/>
      <c r="L68" s="179"/>
      <c r="M68" s="20"/>
      <c r="N68" s="20"/>
      <c r="O68" s="20"/>
    </row>
    <row r="69" spans="1:15" s="1" customFormat="1" ht="14.25" x14ac:dyDescent="0.2">
      <c r="A69" s="8"/>
      <c r="B69" s="1" t="s">
        <v>631</v>
      </c>
      <c r="C69" s="233">
        <v>8</v>
      </c>
      <c r="D69" s="233" t="s">
        <v>72</v>
      </c>
      <c r="E69" s="234">
        <v>0</v>
      </c>
      <c r="F69" s="234">
        <v>1</v>
      </c>
      <c r="G69" s="235">
        <v>-100000000</v>
      </c>
      <c r="H69" s="235">
        <v>100000000</v>
      </c>
      <c r="I69" s="241"/>
      <c r="J69" s="234">
        <v>-10000</v>
      </c>
      <c r="K69" s="234">
        <v>10000</v>
      </c>
      <c r="L69" s="240" t="str">
        <f>'Kennzahlenbogen_(KB)'!Q46</f>
        <v>n.d.</v>
      </c>
      <c r="M69" s="233">
        <f>IF('Kennzahlenbogen_(KB)'!R44=Berechnung1!$H$4,5,IF('Kennzahlenbogen_(KB)'!R44=Berechnung1!$G$4,1,IF('Kennzahlenbogen_(KB)'!R44=Berechnung1!$F$4,1,IF('Kennzahlenbogen_(KB)'!R44=Berechnung1!$E$4,2,IF('Kennzahlenbogen_(KB)'!R44=Berechnung1!$D$4,3,IF('Kennzahlenbogen_(KB)'!R44=Berechnung1!$C$4,4,""))))))</f>
        <v>1</v>
      </c>
      <c r="N69" s="233">
        <f>IF(M69&gt;1,M69+3,M69)</f>
        <v>1</v>
      </c>
      <c r="O69" s="233">
        <f>IF('Kennzahlenbogen_(KB)'!T44="",0,1)</f>
        <v>0</v>
      </c>
    </row>
    <row r="70" spans="1:15" s="1" customFormat="1" ht="14.25" x14ac:dyDescent="0.2">
      <c r="A70" s="8"/>
      <c r="C70" s="20"/>
      <c r="D70" s="20"/>
      <c r="E70" s="175"/>
      <c r="F70" s="175"/>
      <c r="G70" s="175"/>
      <c r="H70" s="175"/>
      <c r="I70" s="176"/>
      <c r="J70" s="177"/>
      <c r="K70" s="178"/>
      <c r="L70" s="179"/>
      <c r="M70" s="20"/>
      <c r="N70" s="20"/>
      <c r="O70" s="20"/>
    </row>
    <row r="71" spans="1:15" s="1" customFormat="1" ht="14.25" x14ac:dyDescent="0.2">
      <c r="A71" s="8"/>
      <c r="C71" s="20"/>
      <c r="D71" s="20"/>
      <c r="E71" s="175"/>
      <c r="F71" s="175"/>
      <c r="G71" s="175"/>
      <c r="H71" s="175"/>
      <c r="I71" s="176"/>
      <c r="J71" s="177"/>
      <c r="K71" s="178"/>
      <c r="L71" s="179"/>
      <c r="M71" s="20"/>
      <c r="N71" s="20"/>
      <c r="O71" s="20"/>
    </row>
    <row r="72" spans="1:15" s="1" customFormat="1" ht="14.25" x14ac:dyDescent="0.2">
      <c r="A72" s="8"/>
      <c r="B72" s="1" t="s">
        <v>631</v>
      </c>
      <c r="C72" s="233">
        <v>9</v>
      </c>
      <c r="D72" s="233" t="s">
        <v>72</v>
      </c>
      <c r="E72" s="234">
        <v>0</v>
      </c>
      <c r="F72" s="234">
        <v>1</v>
      </c>
      <c r="G72" s="234">
        <v>-10000</v>
      </c>
      <c r="H72" s="234">
        <v>10000</v>
      </c>
      <c r="I72" s="241"/>
      <c r="J72" s="242">
        <v>0.59989999999999999</v>
      </c>
      <c r="K72" s="243">
        <v>10000</v>
      </c>
      <c r="L72" s="240" t="str">
        <f>'Kennzahlenbogen_(KB)'!Q49</f>
        <v>n.d.</v>
      </c>
      <c r="M72" s="233">
        <f>IF('Kennzahlenbogen_(KB)'!R47=Berechnung1!$H$4,5,IF('Kennzahlenbogen_(KB)'!R47=Berechnung1!$G$4,1,IF('Kennzahlenbogen_(KB)'!R47=Berechnung1!$F$4,1,IF('Kennzahlenbogen_(KB)'!R47=Berechnung1!$E$4,2,IF('Kennzahlenbogen_(KB)'!R47=Berechnung1!$D$4,3,IF('Kennzahlenbogen_(KB)'!R47=Berechnung1!$C$4,4,""))))))</f>
        <v>1</v>
      </c>
      <c r="N72" s="233">
        <f t="shared" ref="N72" si="4">IF(M72&gt;1,M72+3,M72)</f>
        <v>1</v>
      </c>
      <c r="O72" s="233">
        <f>IF('Kennzahlenbogen_(KB)'!T47="",0,1)</f>
        <v>0</v>
      </c>
    </row>
    <row r="73" spans="1:15" s="1" customFormat="1" ht="14.25" x14ac:dyDescent="0.2">
      <c r="A73" s="8"/>
      <c r="C73" s="60"/>
      <c r="D73" s="20"/>
      <c r="E73" s="61"/>
      <c r="F73" s="61"/>
      <c r="G73" s="61"/>
      <c r="H73" s="61"/>
      <c r="I73" s="61"/>
      <c r="J73" s="61"/>
      <c r="K73" s="61"/>
      <c r="L73" s="62"/>
      <c r="M73" s="20"/>
      <c r="N73" s="20"/>
      <c r="O73" s="20"/>
    </row>
    <row r="74" spans="1:15" s="1" customFormat="1" ht="14.25" x14ac:dyDescent="0.2">
      <c r="A74" s="8"/>
      <c r="C74" s="60"/>
      <c r="D74" s="20"/>
      <c r="E74" s="61"/>
      <c r="F74" s="61"/>
      <c r="G74" s="61"/>
      <c r="H74" s="61"/>
      <c r="I74" s="61"/>
      <c r="J74" s="61"/>
      <c r="K74" s="61"/>
      <c r="L74" s="62"/>
      <c r="M74" s="20"/>
      <c r="N74" s="20"/>
      <c r="O74" s="20"/>
    </row>
    <row r="75" spans="1:15" x14ac:dyDescent="0.25">
      <c r="C75" s="55"/>
      <c r="D75" s="55"/>
      <c r="E75" s="55"/>
      <c r="F75" s="55"/>
      <c r="G75" s="55"/>
      <c r="H75" s="55"/>
      <c r="I75" s="55"/>
      <c r="J75" s="55"/>
      <c r="K75" s="55"/>
      <c r="L75" s="55"/>
      <c r="M75" s="55"/>
      <c r="N75" s="55"/>
      <c r="O75" s="55"/>
    </row>
    <row r="76" spans="1:15" x14ac:dyDescent="0.25">
      <c r="C76" s="38" t="s">
        <v>103</v>
      </c>
    </row>
    <row r="78" spans="1:15" hidden="1" x14ac:dyDescent="0.25"/>
    <row r="79" spans="1:15" hidden="1" x14ac:dyDescent="0.25"/>
    <row r="80" spans="1:15" hidden="1" x14ac:dyDescent="0.25"/>
    <row r="81" hidden="1" x14ac:dyDescent="0.25"/>
    <row r="82" hidden="1" x14ac:dyDescent="0.25"/>
    <row r="83" hidden="1" x14ac:dyDescent="0.25"/>
    <row r="84" hidden="1" x14ac:dyDescent="0.25"/>
    <row r="85" hidden="1" x14ac:dyDescent="0.25"/>
    <row r="86" hidden="1" x14ac:dyDescent="0.25"/>
    <row r="87" hidden="1" x14ac:dyDescent="0.25"/>
    <row r="88" hidden="1" x14ac:dyDescent="0.25"/>
    <row r="89" hidden="1" x14ac:dyDescent="0.25"/>
    <row r="90" hidden="1" x14ac:dyDescent="0.25"/>
    <row r="91" hidden="1" x14ac:dyDescent="0.25"/>
    <row r="92" hidden="1" x14ac:dyDescent="0.25"/>
    <row r="93" hidden="1" x14ac:dyDescent="0.25"/>
    <row r="94" hidden="1" x14ac:dyDescent="0.25"/>
    <row r="95" hidden="1" x14ac:dyDescent="0.25"/>
    <row r="96" hidden="1" x14ac:dyDescent="0.25"/>
    <row r="97" spans="1:5" hidden="1" x14ac:dyDescent="0.25"/>
    <row r="98" spans="1:5" hidden="1" x14ac:dyDescent="0.25"/>
    <row r="99" spans="1:5" hidden="1" x14ac:dyDescent="0.25"/>
    <row r="100" spans="1:5" hidden="1" x14ac:dyDescent="0.25"/>
    <row r="101" spans="1:5" x14ac:dyDescent="0.25">
      <c r="C101" s="103"/>
    </row>
    <row r="102" spans="1:5" x14ac:dyDescent="0.25">
      <c r="B102" s="15"/>
      <c r="C102" s="15"/>
    </row>
    <row r="103" spans="1:5" hidden="1" x14ac:dyDescent="0.25">
      <c r="A103" s="13" t="s">
        <v>81</v>
      </c>
    </row>
    <row r="104" spans="1:5" hidden="1" x14ac:dyDescent="0.25">
      <c r="A104" s="36"/>
    </row>
    <row r="105" spans="1:5" hidden="1" x14ac:dyDescent="0.25">
      <c r="A105" s="95" t="s">
        <v>104</v>
      </c>
      <c r="B105" s="94"/>
      <c r="C105" s="94" t="s">
        <v>105</v>
      </c>
      <c r="D105" s="93" t="s">
        <v>81</v>
      </c>
      <c r="E105" s="93"/>
    </row>
    <row r="106" spans="1:5" hidden="1" x14ac:dyDescent="0.25">
      <c r="A106" s="92">
        <v>3</v>
      </c>
      <c r="B106" s="91"/>
      <c r="C106" s="91" t="s">
        <v>106</v>
      </c>
      <c r="D106" s="91" t="s">
        <v>107</v>
      </c>
      <c r="E106" s="91"/>
    </row>
    <row r="107" spans="1:5" hidden="1" x14ac:dyDescent="0.25">
      <c r="A107" s="92"/>
      <c r="B107" s="91"/>
      <c r="C107" s="91"/>
      <c r="D107" s="91" t="s">
        <v>108</v>
      </c>
      <c r="E107" s="91"/>
    </row>
    <row r="108" spans="1:5" hidden="1" x14ac:dyDescent="0.25">
      <c r="A108" s="92">
        <v>3</v>
      </c>
      <c r="B108" s="91"/>
      <c r="C108" s="91" t="s">
        <v>109</v>
      </c>
      <c r="D108" s="91" t="s">
        <v>110</v>
      </c>
      <c r="E108" s="91"/>
    </row>
    <row r="109" spans="1:5" hidden="1" x14ac:dyDescent="0.25">
      <c r="A109" s="90"/>
      <c r="B109" s="91"/>
      <c r="C109" s="91"/>
      <c r="D109" s="91" t="s">
        <v>111</v>
      </c>
      <c r="E109" s="91"/>
    </row>
    <row r="110" spans="1:5" hidden="1" x14ac:dyDescent="0.25">
      <c r="A110" s="90"/>
      <c r="B110" s="91"/>
      <c r="C110" s="91"/>
      <c r="D110" s="91"/>
      <c r="E110" s="91"/>
    </row>
    <row r="111" spans="1:5" hidden="1" x14ac:dyDescent="0.25">
      <c r="A111" s="90" t="s">
        <v>118</v>
      </c>
      <c r="B111" s="91"/>
      <c r="C111" s="91" t="s">
        <v>106</v>
      </c>
      <c r="D111" s="91" t="s">
        <v>107</v>
      </c>
      <c r="E111" s="91"/>
    </row>
    <row r="112" spans="1:5" hidden="1" x14ac:dyDescent="0.25">
      <c r="A112" s="90"/>
      <c r="B112" s="93"/>
      <c r="C112" s="91"/>
      <c r="D112" s="91" t="s">
        <v>108</v>
      </c>
      <c r="E112" s="91"/>
    </row>
    <row r="113" spans="1:5" hidden="1" x14ac:dyDescent="0.25">
      <c r="A113" s="89"/>
      <c r="B113" s="91"/>
      <c r="C113" s="91"/>
      <c r="D113" s="91" t="s">
        <v>112</v>
      </c>
      <c r="E113" s="91"/>
    </row>
    <row r="114" spans="1:5" hidden="1" x14ac:dyDescent="0.25">
      <c r="A114" s="90"/>
      <c r="B114" s="91"/>
      <c r="C114" s="91"/>
      <c r="D114" s="91"/>
      <c r="E114" s="91"/>
    </row>
    <row r="115" spans="1:5" hidden="1" x14ac:dyDescent="0.25">
      <c r="A115" s="90" t="s">
        <v>118</v>
      </c>
      <c r="B115" s="91"/>
      <c r="C115" s="91" t="s">
        <v>109</v>
      </c>
      <c r="D115" s="91" t="s">
        <v>110</v>
      </c>
      <c r="E115" s="91"/>
    </row>
    <row r="116" spans="1:5" hidden="1" x14ac:dyDescent="0.25">
      <c r="A116" s="90"/>
      <c r="B116" s="91"/>
      <c r="C116" s="91"/>
      <c r="D116" s="91" t="s">
        <v>111</v>
      </c>
      <c r="E116" s="91"/>
    </row>
    <row r="117" spans="1:5" hidden="1" x14ac:dyDescent="0.25">
      <c r="A117" s="90"/>
      <c r="B117" s="93"/>
      <c r="C117" s="91"/>
      <c r="D117" s="91" t="s">
        <v>113</v>
      </c>
      <c r="E117" s="91"/>
    </row>
    <row r="118" spans="1:5" hidden="1" x14ac:dyDescent="0.25">
      <c r="A118" s="89"/>
      <c r="B118" s="91"/>
      <c r="C118" s="91"/>
      <c r="D118" s="91"/>
      <c r="E118" s="91"/>
    </row>
    <row r="119" spans="1:5" hidden="1" x14ac:dyDescent="0.25">
      <c r="A119" s="91" t="s">
        <v>117</v>
      </c>
      <c r="B119" s="91"/>
      <c r="C119" s="91" t="s">
        <v>8</v>
      </c>
      <c r="D119" s="91" t="s">
        <v>114</v>
      </c>
      <c r="E119" s="91"/>
    </row>
    <row r="120" spans="1:5" hidden="1" x14ac:dyDescent="0.25">
      <c r="A120" s="91"/>
      <c r="B120" s="91"/>
      <c r="C120" s="91"/>
      <c r="D120" s="91" t="s">
        <v>115</v>
      </c>
      <c r="E120" s="91"/>
    </row>
    <row r="121" spans="1:5" hidden="1" x14ac:dyDescent="0.25">
      <c r="A121" s="91"/>
      <c r="B121" s="91"/>
      <c r="C121" s="91"/>
      <c r="D121" s="91"/>
      <c r="E121" s="91"/>
    </row>
    <row r="122" spans="1:5" hidden="1" x14ac:dyDescent="0.25">
      <c r="A122" s="91" t="s">
        <v>119</v>
      </c>
      <c r="B122" s="91"/>
      <c r="C122" s="91" t="s">
        <v>116</v>
      </c>
      <c r="D122" s="91" t="s">
        <v>107</v>
      </c>
      <c r="E122" s="91"/>
    </row>
    <row r="123" spans="1:5" hidden="1" x14ac:dyDescent="0.25">
      <c r="A123" s="91"/>
      <c r="B123" s="91"/>
      <c r="C123" s="91"/>
      <c r="D123" s="91" t="s">
        <v>108</v>
      </c>
      <c r="E123" s="91"/>
    </row>
    <row r="124" spans="1:5" hidden="1" x14ac:dyDescent="0.25">
      <c r="A124" s="69"/>
      <c r="B124" s="69"/>
      <c r="C124" s="69"/>
      <c r="D124" s="69"/>
      <c r="E124" s="69"/>
    </row>
    <row r="125" spans="1:5" hidden="1" x14ac:dyDescent="0.25">
      <c r="A125" s="69"/>
      <c r="B125" s="69"/>
      <c r="C125" s="69"/>
      <c r="D125" s="69"/>
      <c r="E125" s="69"/>
    </row>
    <row r="126" spans="1:5" hidden="1" x14ac:dyDescent="0.25">
      <c r="A126" s="69"/>
      <c r="B126" s="69"/>
      <c r="C126" s="69"/>
      <c r="D126" s="69"/>
      <c r="E126" s="69"/>
    </row>
    <row r="127" spans="1:5" hidden="1" x14ac:dyDescent="0.25">
      <c r="A127" s="69"/>
      <c r="B127" s="69"/>
      <c r="C127" s="69"/>
      <c r="D127" s="69"/>
      <c r="E127" s="69"/>
    </row>
    <row r="128" spans="1:5" hidden="1" x14ac:dyDescent="0.25">
      <c r="A128" s="89" t="s">
        <v>82</v>
      </c>
      <c r="B128" s="91"/>
      <c r="C128" s="91" t="s">
        <v>120</v>
      </c>
      <c r="D128" s="91"/>
      <c r="E128" s="91"/>
    </row>
    <row r="129" spans="1:5" hidden="1" x14ac:dyDescent="0.25">
      <c r="A129" s="91"/>
      <c r="B129" s="91"/>
      <c r="C129" s="91" t="s">
        <v>121</v>
      </c>
      <c r="D129" s="91"/>
      <c r="E129" s="91"/>
    </row>
    <row r="130" spans="1:5" hidden="1" x14ac:dyDescent="0.25">
      <c r="A130" s="91"/>
      <c r="B130" s="91"/>
      <c r="C130" s="91" t="s">
        <v>83</v>
      </c>
      <c r="D130" s="91"/>
      <c r="E130" s="91"/>
    </row>
    <row r="131" spans="1:5" hidden="1" x14ac:dyDescent="0.25">
      <c r="A131" s="88"/>
      <c r="B131" s="88"/>
      <c r="C131" s="88"/>
      <c r="D131" s="88"/>
      <c r="E131" s="88"/>
    </row>
    <row r="132" spans="1:5" hidden="1" x14ac:dyDescent="0.25"/>
  </sheetData>
  <customSheetViews>
    <customSheetView guid="{AD479C9E-06F7-4C03-8179-295428B49475}" scale="80">
      <selection activeCell="E38" sqref="E38"/>
      <pageMargins left="0.7" right="0.7" top="0.78740157499999996" bottom="0.78740157499999996" header="0.3" footer="0.3"/>
      <pageSetup paperSize="9" orientation="portrait" horizontalDpi="0" verticalDpi="0" copies="0" r:id="rId1"/>
    </customSheetView>
    <customSheetView guid="{DAA0C1F4-4D8F-4BD8-91F9-40281B589772}" scale="80" hiddenRows="1" state="hidden" topLeftCell="D51">
      <selection activeCell="G74" sqref="G74"/>
      <pageMargins left="0.7" right="0.7" top="0.78740157499999996" bottom="0.78740157499999996" header="0.3" footer="0.3"/>
      <pageSetup paperSize="9" orientation="portrait" horizontalDpi="0" verticalDpi="0" copies="0" r:id="rId2"/>
    </customSheetView>
  </customSheetViews>
  <phoneticPr fontId="33" type="noConversion"/>
  <conditionalFormatting sqref="D23">
    <cfRule type="containsBlanks" dxfId="19" priority="2">
      <formula>LEN(TRIM(D23))=0</formula>
    </cfRule>
  </conditionalFormatting>
  <conditionalFormatting sqref="D25">
    <cfRule type="containsBlanks" dxfId="18" priority="1">
      <formula>LEN(TRIM(D25))=0</formula>
    </cfRule>
  </conditionalFormatting>
  <conditionalFormatting sqref="M31:O32">
    <cfRule type="cellIs" dxfId="17" priority="1971" operator="equal">
      <formula>$G$4</formula>
    </cfRule>
    <cfRule type="cellIs" dxfId="16" priority="1972" operator="equal">
      <formula>$F$4</formula>
    </cfRule>
    <cfRule type="cellIs" dxfId="15" priority="1973" operator="equal">
      <formula>$E$4</formula>
    </cfRule>
    <cfRule type="cellIs" dxfId="14" priority="1974" operator="equal">
      <formula>$D$4</formula>
    </cfRule>
  </conditionalFormatting>
  <conditionalFormatting sqref="O40:O41">
    <cfRule type="cellIs" dxfId="13" priority="23" operator="equal">
      <formula>$G$4</formula>
    </cfRule>
    <cfRule type="cellIs" dxfId="12" priority="24" operator="equal">
      <formula>$F$4</formula>
    </cfRule>
    <cfRule type="cellIs" dxfId="11" priority="25" operator="equal">
      <formula>$E$4</formula>
    </cfRule>
    <cfRule type="cellIs" dxfId="10" priority="26" operator="equal">
      <formula>$D$4</formula>
    </cfRule>
  </conditionalFormatting>
  <dataValidations disablePrompts="1" count="1">
    <dataValidation type="whole" operator="greaterThanOrEqual" allowBlank="1" showInputMessage="1" showErrorMessage="1" errorTitle="Error" error="Eingabe nur von Zahlen möglich. " sqref="D25 D23" xr:uid="{00000000-0002-0000-0A00-000000000000}">
      <formula1>0</formula1>
    </dataValidation>
  </dataValidations>
  <pageMargins left="0.7" right="0.7" top="0.78740157499999996" bottom="0.78740157499999996" header="0.3" footer="0.3"/>
  <pageSetup paperSize="9" orientation="portrait" horizontalDpi="4294967295" verticalDpi="4294967295"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3"/>
  <dimension ref="A1:K26"/>
  <sheetViews>
    <sheetView workbookViewId="0">
      <selection activeCell="B1" sqref="B1"/>
    </sheetView>
  </sheetViews>
  <sheetFormatPr defaultColWidth="11.42578125" defaultRowHeight="12.75" x14ac:dyDescent="0.25"/>
  <cols>
    <col min="1" max="1" width="23.85546875" style="111" customWidth="1"/>
    <col min="2" max="2" width="22.28515625" style="111" customWidth="1"/>
    <col min="3" max="3" width="16.5703125" style="111" customWidth="1"/>
    <col min="4" max="4" width="18" style="112" customWidth="1"/>
    <col min="5" max="5" width="8.85546875" style="112" customWidth="1"/>
    <col min="6" max="6" width="34.7109375" style="111" customWidth="1"/>
    <col min="7" max="7" width="27.42578125" style="111" customWidth="1"/>
    <col min="8" max="8" width="10.85546875" style="111" customWidth="1"/>
    <col min="9" max="9" width="18" style="111" customWidth="1"/>
    <col min="10" max="10" width="19.140625" style="111" customWidth="1"/>
    <col min="11" max="11" width="20.42578125" style="111" customWidth="1"/>
    <col min="12" max="16384" width="11.42578125" style="111"/>
  </cols>
  <sheetData>
    <row r="1" spans="1:11" x14ac:dyDescent="0.25">
      <c r="A1" s="114" t="s">
        <v>44</v>
      </c>
      <c r="B1" s="716">
        <v>248</v>
      </c>
    </row>
    <row r="2" spans="1:11" x14ac:dyDescent="0.25">
      <c r="A2" s="114" t="s">
        <v>13</v>
      </c>
      <c r="B2" s="113" t="str">
        <f>IF(Basisdaten!C6=0,"",Basisdaten!C6)</f>
        <v/>
      </c>
      <c r="K2" s="99"/>
    </row>
    <row r="3" spans="1:11" x14ac:dyDescent="0.25">
      <c r="A3" s="114" t="s">
        <v>50</v>
      </c>
      <c r="B3" s="110" t="str">
        <f>IF(Basisdaten!L12=0,"",Basisdaten!L12)</f>
        <v/>
      </c>
    </row>
    <row r="5" spans="1:11" x14ac:dyDescent="0.25">
      <c r="A5" s="109" t="s">
        <v>171</v>
      </c>
      <c r="B5" s="113"/>
    </row>
    <row r="6" spans="1:11" x14ac:dyDescent="0.25">
      <c r="A6" s="109" t="s">
        <v>172</v>
      </c>
      <c r="B6" s="113"/>
    </row>
    <row r="7" spans="1:11" x14ac:dyDescent="0.25">
      <c r="A7" s="109" t="s">
        <v>173</v>
      </c>
      <c r="B7" s="113"/>
    </row>
    <row r="8" spans="1:11" x14ac:dyDescent="0.25">
      <c r="A8" s="109" t="s">
        <v>174</v>
      </c>
      <c r="B8" s="113"/>
    </row>
    <row r="9" spans="1:11" x14ac:dyDescent="0.25">
      <c r="A9" s="109" t="s">
        <v>175</v>
      </c>
      <c r="B9" s="113"/>
    </row>
    <row r="11" spans="1:11" s="112" customFormat="1" x14ac:dyDescent="0.25">
      <c r="A11" s="107" t="s">
        <v>43</v>
      </c>
      <c r="B11" s="107" t="s">
        <v>42</v>
      </c>
      <c r="C11" s="107" t="s">
        <v>4</v>
      </c>
      <c r="D11" s="107" t="s">
        <v>12</v>
      </c>
      <c r="E11" s="107" t="s">
        <v>41</v>
      </c>
      <c r="F11" s="107" t="s">
        <v>45</v>
      </c>
      <c r="G11" s="107" t="s">
        <v>39</v>
      </c>
      <c r="H11" s="107" t="s">
        <v>40</v>
      </c>
      <c r="I11" s="117" t="s">
        <v>176</v>
      </c>
      <c r="J11" s="117" t="s">
        <v>177</v>
      </c>
      <c r="K11" s="117" t="s">
        <v>178</v>
      </c>
    </row>
    <row r="12" spans="1:11" x14ac:dyDescent="0.25">
      <c r="A12" s="147" t="s">
        <v>453</v>
      </c>
      <c r="B12" s="106">
        <f>IF('Kennzahlenbogen_(KB)'!Q8="","n.d.",'Kennzahlenbogen_(KB)'!Q8)</f>
        <v>0</v>
      </c>
      <c r="C12" s="115"/>
      <c r="D12" s="137"/>
      <c r="E12" s="106">
        <f>Berechnung1!N33</f>
        <v>1</v>
      </c>
      <c r="F12" s="113" t="str">
        <f>IF('Kennzahlenbogen_(KB)'!S8=0,"",'Kennzahlenbogen_(KB)'!S8)</f>
        <v/>
      </c>
      <c r="G12" s="113" t="str">
        <f>IF('Kennzahlenbogen_(KB)'!T8=0,"",'Kennzahlenbogen_(KB)'!T8)</f>
        <v/>
      </c>
      <c r="H12" s="106">
        <f>Berechnung1!O33</f>
        <v>0</v>
      </c>
      <c r="I12" s="113"/>
      <c r="J12" s="113"/>
      <c r="K12" s="113"/>
    </row>
    <row r="13" spans="1:11" x14ac:dyDescent="0.25">
      <c r="A13" s="147" t="s">
        <v>455</v>
      </c>
      <c r="B13" s="239" t="str">
        <f>IF('Kennzahlenbogen_(KB)'!Q11=0,"n.d.",'Kennzahlenbogen_(KB)'!Q11)</f>
        <v>n.d.</v>
      </c>
      <c r="C13" s="115"/>
      <c r="D13" s="137"/>
      <c r="E13" s="106">
        <f>Berechnung1!N36</f>
        <v>1</v>
      </c>
      <c r="F13" s="113" t="str">
        <f>IF('Kennzahlenbogen_(KB)'!S11=0,"",'Kennzahlenbogen_(KB)'!S11)</f>
        <v/>
      </c>
      <c r="G13" s="113" t="str">
        <f>IF('Kennzahlenbogen_(KB)'!T11=0,"",'Kennzahlenbogen_(KB)'!T11)</f>
        <v/>
      </c>
      <c r="H13" s="106">
        <f>Berechnung1!O36</f>
        <v>0</v>
      </c>
      <c r="I13" s="113"/>
      <c r="J13" s="113"/>
      <c r="K13" s="113"/>
    </row>
    <row r="14" spans="1:11" x14ac:dyDescent="0.25">
      <c r="A14" s="147" t="s">
        <v>463</v>
      </c>
      <c r="B14" s="237" t="str">
        <f>IF('Kennzahlenbogen_(KB)'!Q14=0,"n.d.",'Kennzahlenbogen_(KB)'!Q14)</f>
        <v>n.d.</v>
      </c>
      <c r="C14" s="115"/>
      <c r="D14" s="137"/>
      <c r="E14" s="106">
        <f>Berechnung1!N39</f>
        <v>1</v>
      </c>
      <c r="F14" s="113" t="str">
        <f>IF('Kennzahlenbogen_(KB)'!S14=0,"",'Kennzahlenbogen_(KB)'!S14)</f>
        <v/>
      </c>
      <c r="G14" s="113" t="str">
        <f>IF('Kennzahlenbogen_(KB)'!T14=0,"",'Kennzahlenbogen_(KB)'!T14)</f>
        <v/>
      </c>
      <c r="H14" s="106">
        <f>Berechnung1!O39</f>
        <v>0</v>
      </c>
      <c r="I14" s="113"/>
      <c r="J14" s="113"/>
      <c r="K14" s="113"/>
    </row>
    <row r="15" spans="1:11" x14ac:dyDescent="0.25">
      <c r="A15" s="147" t="s">
        <v>457</v>
      </c>
      <c r="B15" s="106" t="str">
        <f>IF('Kennzahlenbogen_(KB)'!Q17="","",'Kennzahlenbogen_(KB)'!Q17)</f>
        <v/>
      </c>
      <c r="C15" s="106">
        <f>IF('Kennzahlenbogen_(KB)'!Q18="","",'Kennzahlenbogen_(KB)'!Q18)</f>
        <v>0</v>
      </c>
      <c r="D15" s="138" t="str">
        <f>IF('Kennzahlenbogen_(KB)'!Q19="n.d.","n.d.",'Kennzahlenbogen_(KB)'!Q19*100)</f>
        <v>n.d.</v>
      </c>
      <c r="E15" s="106">
        <f>Berechnung1!N42</f>
        <v>1</v>
      </c>
      <c r="F15" s="113" t="str">
        <f>IF('Kennzahlenbogen_(KB)'!S17=0,"",'Kennzahlenbogen_(KB)'!S17)</f>
        <v/>
      </c>
      <c r="G15" s="113" t="str">
        <f>IF('Kennzahlenbogen_(KB)'!T17=0,"",'Kennzahlenbogen_(KB)'!T17)</f>
        <v/>
      </c>
      <c r="H15" s="106">
        <f>Berechnung1!O42</f>
        <v>0</v>
      </c>
      <c r="I15" s="113"/>
      <c r="J15" s="113"/>
      <c r="K15" s="113"/>
    </row>
    <row r="16" spans="1:11" x14ac:dyDescent="0.25">
      <c r="A16" s="147" t="s">
        <v>458</v>
      </c>
      <c r="B16" s="106" t="str">
        <f>IF('Kennzahlenbogen_(KB)'!Q20="","",'Kennzahlenbogen_(KB)'!Q20)</f>
        <v/>
      </c>
      <c r="C16" s="106" t="str">
        <f>IF('Kennzahlenbogen_(KB)'!Q21="","",'Kennzahlenbogen_(KB)'!Q21)</f>
        <v/>
      </c>
      <c r="D16" s="238" t="str">
        <f>IF('Kennzahlenbogen_(KB)'!Q22="n.d.","n.d.",IF('Kennzahlenbogen_(KB)'!Q22="","n.d.",'Kennzahlenbogen_(KB)'!Q22*100))</f>
        <v>n.d.</v>
      </c>
      <c r="E16" s="106">
        <f>Berechnung1!N45</f>
        <v>1</v>
      </c>
      <c r="F16" s="113" t="str">
        <f>IF('Kennzahlenbogen_(KB)'!S20=0,"",'Kennzahlenbogen_(KB)'!S20)</f>
        <v/>
      </c>
      <c r="G16" s="113" t="str">
        <f>IF('Kennzahlenbogen_(KB)'!T20=0,"",'Kennzahlenbogen_(KB)'!T20)</f>
        <v/>
      </c>
      <c r="H16" s="106">
        <f>Berechnung1!O45</f>
        <v>0</v>
      </c>
      <c r="I16" s="113"/>
      <c r="J16" s="113"/>
      <c r="K16" s="113"/>
    </row>
    <row r="17" spans="1:11" x14ac:dyDescent="0.25">
      <c r="A17" s="106">
        <v>3</v>
      </c>
      <c r="B17" s="106" t="str">
        <f>IF('Kennzahlenbogen_(KB)'!Q23="","",'Kennzahlenbogen_(KB)'!Q23)</f>
        <v/>
      </c>
      <c r="C17" s="106">
        <f>IF('Kennzahlenbogen_(KB)'!Q24="","",'Kennzahlenbogen_(KB)'!Q24)</f>
        <v>0</v>
      </c>
      <c r="D17" s="138" t="str">
        <f>IF('Kennzahlenbogen_(KB)'!Q25="n.d.","n.d.",'Kennzahlenbogen_(KB)'!Q25*100)</f>
        <v>n.d.</v>
      </c>
      <c r="E17" s="106">
        <f>Berechnung1!N48</f>
        <v>1</v>
      </c>
      <c r="F17" s="113" t="str">
        <f>IF('Kennzahlenbogen_(KB)'!S23=0,"",'Kennzahlenbogen_(KB)'!S23)</f>
        <v/>
      </c>
      <c r="G17" s="113" t="str">
        <f>IF('Kennzahlenbogen_(KB)'!T23=0,"",'Kennzahlenbogen_(KB)'!T23)</f>
        <v/>
      </c>
      <c r="H17" s="106">
        <f>Berechnung1!O48</f>
        <v>0</v>
      </c>
      <c r="I17" s="113"/>
      <c r="J17" s="113"/>
      <c r="K17" s="116"/>
    </row>
    <row r="18" spans="1:11" x14ac:dyDescent="0.25">
      <c r="A18" s="106">
        <v>4</v>
      </c>
      <c r="B18" s="106" t="str">
        <f>IF('Kennzahlenbogen_(KB)'!Q26="","",'Kennzahlenbogen_(KB)'!Q26)</f>
        <v/>
      </c>
      <c r="C18" s="106">
        <f>IF('Kennzahlenbogen_(KB)'!Q27="","",'Kennzahlenbogen_(KB)'!Q27)</f>
        <v>0</v>
      </c>
      <c r="D18" s="138" t="str">
        <f>IF('Kennzahlenbogen_(KB)'!Q28="n.d.","n.d.",'Kennzahlenbogen_(KB)'!Q28*100)</f>
        <v>n.d.</v>
      </c>
      <c r="E18" s="106">
        <f>Berechnung1!N51</f>
        <v>1</v>
      </c>
      <c r="F18" s="113" t="str">
        <f>IF('Kennzahlenbogen_(KB)'!S26=0,"",'Kennzahlenbogen_(KB)'!S26)</f>
        <v/>
      </c>
      <c r="G18" s="113" t="str">
        <f>IF('Kennzahlenbogen_(KB)'!T26=0,"",'Kennzahlenbogen_(KB)'!T26)</f>
        <v/>
      </c>
      <c r="H18" s="106">
        <f>Berechnung1!O51</f>
        <v>0</v>
      </c>
      <c r="I18" s="113"/>
      <c r="J18" s="113"/>
      <c r="K18" s="116"/>
    </row>
    <row r="19" spans="1:11" x14ac:dyDescent="0.25">
      <c r="A19" s="106">
        <v>5</v>
      </c>
      <c r="B19" s="106">
        <f>IF('Kennzahlenbogen_(KB)'!Q29="","",'Kennzahlenbogen_(KB)'!Q29)</f>
        <v>0</v>
      </c>
      <c r="C19" s="106">
        <f>IF('Kennzahlenbogen_(KB)'!Q30="","",'Kennzahlenbogen_(KB)'!Q30)</f>
        <v>0</v>
      </c>
      <c r="D19" s="138" t="str">
        <f>IF('Kennzahlenbogen_(KB)'!Q31="n.d.","n.d.",'Kennzahlenbogen_(KB)'!Q31*100)</f>
        <v>n.d.</v>
      </c>
      <c r="E19" s="106">
        <f>Berechnung1!N54</f>
        <v>1</v>
      </c>
      <c r="F19" s="113" t="str">
        <f>IF('Kennzahlenbogen_(KB)'!S29=0,"",'Kennzahlenbogen_(KB)'!S29)</f>
        <v/>
      </c>
      <c r="G19" s="113" t="str">
        <f>IF('Kennzahlenbogen_(KB)'!T29=0,"",'Kennzahlenbogen_(KB)'!T29)</f>
        <v/>
      </c>
      <c r="H19" s="106">
        <f>Berechnung1!O54</f>
        <v>0</v>
      </c>
      <c r="I19" s="113"/>
      <c r="J19" s="113"/>
      <c r="K19" s="113"/>
    </row>
    <row r="20" spans="1:11" x14ac:dyDescent="0.25">
      <c r="A20" s="147" t="s">
        <v>211</v>
      </c>
      <c r="B20" s="106">
        <f>IF('Kennzahlenbogen_(KB)'!Q32="","n.d.",'Kennzahlenbogen_(KB)'!Q32)</f>
        <v>0</v>
      </c>
      <c r="C20" s="115"/>
      <c r="D20" s="137"/>
      <c r="E20" s="106">
        <f>Berechnung1!N57</f>
        <v>1</v>
      </c>
      <c r="F20" s="113" t="str">
        <f>IF('Kennzahlenbogen_(KB)'!S32=0,"",'Kennzahlenbogen_(KB)'!S32)</f>
        <v/>
      </c>
      <c r="G20" s="113" t="str">
        <f>IF('Kennzahlenbogen_(KB)'!T32=0,"",'Kennzahlenbogen_(KB)'!T32)</f>
        <v/>
      </c>
      <c r="H20" s="106">
        <f>Berechnung1!O57</f>
        <v>0</v>
      </c>
      <c r="I20" s="113"/>
      <c r="J20" s="113"/>
      <c r="K20" s="113"/>
    </row>
    <row r="21" spans="1:11" x14ac:dyDescent="0.25">
      <c r="A21" s="147" t="s">
        <v>230</v>
      </c>
      <c r="B21" s="106" t="str">
        <f>IF('Kennzahlenbogen_(KB)'!Q35="","n.d.",'Kennzahlenbogen_(KB)'!Q35)</f>
        <v>n.d.</v>
      </c>
      <c r="C21" s="115"/>
      <c r="D21" s="137"/>
      <c r="E21" s="106">
        <f>Berechnung1!N60</f>
        <v>1</v>
      </c>
      <c r="F21" s="113" t="str">
        <f>IF('Kennzahlenbogen_(KB)'!S35=0,"",'Kennzahlenbogen_(KB)'!S35)</f>
        <v/>
      </c>
      <c r="G21" s="113" t="str">
        <f>IF('Kennzahlenbogen_(KB)'!T35=0,"",'Kennzahlenbogen_(KB)'!T35)</f>
        <v/>
      </c>
      <c r="H21" s="106">
        <f>Berechnung1!O60</f>
        <v>0</v>
      </c>
      <c r="I21" s="113"/>
      <c r="J21" s="113"/>
      <c r="K21" s="113"/>
    </row>
    <row r="22" spans="1:11" x14ac:dyDescent="0.25">
      <c r="A22" s="147" t="s">
        <v>460</v>
      </c>
      <c r="B22" s="106">
        <f>IF('Kennzahlenbogen_(KB)'!Q38="","",'Kennzahlenbogen_(KB)'!Q38)</f>
        <v>0</v>
      </c>
      <c r="C22" s="106">
        <f>IF('Kennzahlenbogen_(KB)'!Q39="","",'Kennzahlenbogen_(KB)'!Q39)</f>
        <v>0</v>
      </c>
      <c r="D22" s="138" t="str">
        <f>IF('Kennzahlenbogen_(KB)'!Q40="n.d.","n.d.",'Kennzahlenbogen_(KB)'!Q40*100)</f>
        <v>n.d.</v>
      </c>
      <c r="E22" s="106">
        <f>Berechnung1!N63</f>
        <v>1</v>
      </c>
      <c r="F22" s="113" t="str">
        <f>IF('Kennzahlenbogen_(KB)'!S38=0,"",'Kennzahlenbogen_(KB)'!S38)</f>
        <v/>
      </c>
      <c r="G22" s="113" t="str">
        <f>IF('Kennzahlenbogen_(KB)'!T38=0,"",'Kennzahlenbogen_(KB)'!T38)</f>
        <v/>
      </c>
      <c r="H22" s="106">
        <f>Berechnung1!O63</f>
        <v>0</v>
      </c>
      <c r="I22" s="113"/>
      <c r="J22" s="113"/>
      <c r="K22" s="113"/>
    </row>
    <row r="23" spans="1:11" x14ac:dyDescent="0.25">
      <c r="A23" s="147">
        <v>7</v>
      </c>
      <c r="B23" s="106" t="str">
        <f>IF('Kennzahlenbogen_(KB)'!Q41="","",'Kennzahlenbogen_(KB)'!Q41)</f>
        <v/>
      </c>
      <c r="C23" s="106">
        <f>IF('Kennzahlenbogen_(KB)'!Q42="","",'Kennzahlenbogen_(KB)'!Q42)</f>
        <v>0</v>
      </c>
      <c r="D23" s="138" t="str">
        <f>IF('Kennzahlenbogen_(KB)'!Q43="n.d.","n.d.",'Kennzahlenbogen_(KB)'!Q43*100)</f>
        <v>n.d.</v>
      </c>
      <c r="E23" s="106">
        <f>Berechnung1!N66</f>
        <v>1</v>
      </c>
      <c r="F23" s="113" t="str">
        <f>IF('Kennzahlenbogen_(KB)'!S41=0,"",'Kennzahlenbogen_(KB)'!S41)</f>
        <v/>
      </c>
      <c r="G23" s="113" t="str">
        <f>IF('Kennzahlenbogen_(KB)'!T41=0,"",'Kennzahlenbogen_(KB)'!T41)</f>
        <v/>
      </c>
      <c r="H23" s="106">
        <f>Berechnung1!O66</f>
        <v>0</v>
      </c>
      <c r="I23" s="113"/>
      <c r="J23" s="113"/>
      <c r="K23" s="113"/>
    </row>
    <row r="24" spans="1:11" x14ac:dyDescent="0.25">
      <c r="A24" s="106">
        <v>8</v>
      </c>
      <c r="B24" s="106" t="str">
        <f>IF('Kennzahlenbogen_(KB)'!Q44="","",'Kennzahlenbogen_(KB)'!Q44)</f>
        <v/>
      </c>
      <c r="C24" s="106" t="str">
        <f>IF('Kennzahlenbogen_(KB)'!Q45="","",'Kennzahlenbogen_(KB)'!Q45)</f>
        <v/>
      </c>
      <c r="D24" s="238" t="str">
        <f>IF('Kennzahlenbogen_(KB)'!Q46="n.d.","n.d.",IF('Kennzahlenbogen_(KB)'!Q46="","n.d.",'Kennzahlenbogen_(KB)'!Q46*100))</f>
        <v>n.d.</v>
      </c>
      <c r="E24" s="106">
        <f>Berechnung1!N69</f>
        <v>1</v>
      </c>
      <c r="F24" s="113" t="str">
        <f>IF('Kennzahlenbogen_(KB)'!S44=0,"",'Kennzahlenbogen_(KB)'!S44)</f>
        <v/>
      </c>
      <c r="G24" s="113" t="str">
        <f>IF('Kennzahlenbogen_(KB)'!T44=0,"",'Kennzahlenbogen_(KB)'!T44)</f>
        <v/>
      </c>
      <c r="H24" s="106">
        <f>Berechnung1!O69</f>
        <v>0</v>
      </c>
      <c r="I24" s="113"/>
      <c r="J24" s="113"/>
      <c r="K24" s="113"/>
    </row>
    <row r="25" spans="1:11" x14ac:dyDescent="0.25">
      <c r="A25" s="106">
        <v>9</v>
      </c>
      <c r="B25" s="106" t="str">
        <f>IF('Kennzahlenbogen_(KB)'!Q47="","",'Kennzahlenbogen_(KB)'!Q47)</f>
        <v/>
      </c>
      <c r="C25" s="106" t="str">
        <f>IF('Kennzahlenbogen_(KB)'!Q48="","",'Kennzahlenbogen_(KB)'!Q48)</f>
        <v/>
      </c>
      <c r="D25" s="238" t="str">
        <f>IF('Kennzahlenbogen_(KB)'!Q49="n.d.","n.d.",IF('Kennzahlenbogen_(KB)'!Q49="","n.d.",'Kennzahlenbogen_(KB)'!Q49*100))</f>
        <v>n.d.</v>
      </c>
      <c r="E25" s="106">
        <f>Berechnung1!N72</f>
        <v>1</v>
      </c>
      <c r="F25" s="113" t="str">
        <f>IF('Kennzahlenbogen_(KB)'!S47=0,"",'Kennzahlenbogen_(KB)'!S47)</f>
        <v/>
      </c>
      <c r="G25" s="113" t="str">
        <f>IF('Kennzahlenbogen_(KB)'!T47=0,"",'Kennzahlenbogen_(KB)'!T47)</f>
        <v/>
      </c>
      <c r="H25" s="106">
        <f>Berechnung1!O72</f>
        <v>0</v>
      </c>
      <c r="I25" s="108"/>
      <c r="J25" s="108"/>
      <c r="K25" s="108"/>
    </row>
    <row r="26" spans="1:11" x14ac:dyDescent="0.25">
      <c r="H26" s="112"/>
    </row>
  </sheetData>
  <customSheetViews>
    <customSheetView guid="{AD479C9E-06F7-4C03-8179-295428B49475}" state="hidden">
      <selection activeCell="B6" sqref="B6"/>
      <pageMargins left="0.7" right="0.7" top="0.78740157499999996" bottom="0.78740157499999996" header="0.3" footer="0.3"/>
      <pageSetup paperSize="9" orientation="portrait" horizontalDpi="0" verticalDpi="0" r:id="rId1"/>
    </customSheetView>
    <customSheetView guid="{DAA0C1F4-4D8F-4BD8-91F9-40281B589772}" state="hidden">
      <selection activeCell="B6" sqref="B6"/>
      <pageMargins left="0.7" right="0.7" top="0.78740157499999996" bottom="0.78740157499999996" header="0.3" footer="0.3"/>
      <pageSetup paperSize="9" orientation="portrait" horizontalDpi="0" verticalDpi="0" r:id="rId2"/>
    </customSheetView>
  </customSheetViews>
  <phoneticPr fontId="33" type="noConversion"/>
  <pageMargins left="0.7" right="0.7" top="0.78740157499999996" bottom="0.78740157499999996" header="0.3" footer="0.3"/>
  <pageSetup paperSize="9" orientation="portrait" horizontalDpi="0" verticalDpi="0"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3"/>
  <dimension ref="B1:N90"/>
  <sheetViews>
    <sheetView showGridLines="0" showWhiteSpace="0" topLeftCell="A2" zoomScaleNormal="100" workbookViewId="0">
      <selection activeCell="Q15" sqref="Q15"/>
    </sheetView>
  </sheetViews>
  <sheetFormatPr defaultColWidth="11.42578125" defaultRowHeight="15" x14ac:dyDescent="0.25"/>
  <cols>
    <col min="1" max="1" width="0.85546875" style="223" customWidth="1"/>
    <col min="2" max="2" width="3.5703125" style="223" customWidth="1"/>
    <col min="3" max="3" width="17.7109375" style="223" customWidth="1"/>
    <col min="4" max="4" width="6.42578125" style="223" customWidth="1"/>
    <col min="5" max="5" width="13" style="223" customWidth="1"/>
    <col min="6" max="6" width="6" style="223" customWidth="1"/>
    <col min="7" max="7" width="7.140625" style="223" customWidth="1"/>
    <col min="8" max="8" width="6.42578125" style="223" customWidth="1"/>
    <col min="9" max="9" width="6.85546875" style="223" customWidth="1"/>
    <col min="10" max="10" width="10.28515625" style="223" customWidth="1"/>
    <col min="11" max="12" width="32.42578125" style="223" customWidth="1"/>
    <col min="13" max="13" width="0.42578125" style="223" customWidth="1"/>
    <col min="14" max="14" width="11.42578125" style="223" hidden="1" customWidth="1"/>
    <col min="15" max="16384" width="11.42578125" style="223"/>
  </cols>
  <sheetData>
    <row r="1" spans="2:14" s="208" customFormat="1" ht="15.75" hidden="1" customHeight="1" x14ac:dyDescent="0.2">
      <c r="C1" s="209" t="str">
        <f ca="1">IF($N$11=TRUE,"A1:L18",CONCATENATE("A1:L",MATCH("",B:B,-1)))</f>
        <v>A1:L27</v>
      </c>
    </row>
    <row r="2" spans="2:14" s="208" customFormat="1" ht="18.75" customHeight="1" x14ac:dyDescent="0.2">
      <c r="B2" s="227" t="s">
        <v>825</v>
      </c>
    </row>
    <row r="3" spans="2:14" s="208" customFormat="1" ht="20.25" customHeight="1" x14ac:dyDescent="0.25">
      <c r="B3" s="210" t="s">
        <v>142</v>
      </c>
      <c r="L3" s="211"/>
    </row>
    <row r="4" spans="2:14" s="208" customFormat="1" ht="14.25" x14ac:dyDescent="0.2">
      <c r="L4" s="211"/>
    </row>
    <row r="5" spans="2:14" s="208" customFormat="1" ht="15" customHeight="1" x14ac:dyDescent="0.2">
      <c r="D5" s="212"/>
      <c r="E5" s="212"/>
      <c r="F5" s="212"/>
      <c r="G5" s="212"/>
      <c r="H5" s="212"/>
      <c r="I5" s="212"/>
      <c r="J5" s="212"/>
      <c r="K5" s="212"/>
      <c r="L5" s="211"/>
    </row>
    <row r="6" spans="2:14" s="213" customFormat="1" ht="15" customHeight="1" x14ac:dyDescent="0.2">
      <c r="C6" s="214" t="s">
        <v>86</v>
      </c>
      <c r="D6" s="671" t="str">
        <f>IF(Basisdaten!C8=0,"",Basisdaten!C8)</f>
        <v/>
      </c>
      <c r="E6" s="672"/>
      <c r="F6" s="672"/>
      <c r="G6" s="672"/>
      <c r="H6" s="672"/>
      <c r="I6" s="672"/>
      <c r="J6" s="672"/>
      <c r="K6" s="673"/>
      <c r="L6" s="211"/>
    </row>
    <row r="7" spans="2:14" s="213" customFormat="1" ht="6.95" customHeight="1" x14ac:dyDescent="0.2">
      <c r="C7" s="215"/>
      <c r="D7" s="212"/>
      <c r="E7" s="212"/>
      <c r="F7" s="212"/>
      <c r="G7" s="212"/>
      <c r="H7" s="212"/>
      <c r="I7" s="212"/>
      <c r="J7" s="212"/>
      <c r="K7" s="212"/>
      <c r="L7" s="211"/>
    </row>
    <row r="8" spans="2:14" s="213" customFormat="1" ht="15" customHeight="1" x14ac:dyDescent="0.25">
      <c r="C8" s="214" t="s">
        <v>53</v>
      </c>
      <c r="D8" s="678" t="str">
        <f>IF(Basisdaten!C6=0,"",Basisdaten!C6)</f>
        <v/>
      </c>
      <c r="E8" s="679"/>
      <c r="F8" s="680"/>
      <c r="G8" s="211"/>
      <c r="I8" s="216" t="s">
        <v>196</v>
      </c>
      <c r="K8" s="217" t="str">
        <f>IF(Basisdaten!L12=0,"",Basisdaten!L12)</f>
        <v/>
      </c>
      <c r="L8" s="211"/>
    </row>
    <row r="9" spans="2:14" s="208" customFormat="1" ht="15" customHeight="1" x14ac:dyDescent="0.2">
      <c r="L9" s="211"/>
    </row>
    <row r="10" spans="2:14" s="208" customFormat="1" ht="15" customHeight="1" x14ac:dyDescent="0.2">
      <c r="C10" s="218" t="str">
        <f ca="1">IF($N$11=TRUE,"Kein Datendefizit vorhanden","")</f>
        <v/>
      </c>
      <c r="L10" s="211"/>
      <c r="N10" s="219" t="s">
        <v>194</v>
      </c>
    </row>
    <row r="11" spans="2:14" s="208" customFormat="1" ht="15" customHeight="1" x14ac:dyDescent="0.2">
      <c r="C11" s="220" t="str">
        <f ca="1">IF($N$11=TRUE,"","Übertragung erfolgt automatisch aus Kennzahlenbogen (Ist-Werte, Begründungen und Aktionen)")</f>
        <v>Übertragung erfolgt automatisch aus Kennzahlenbogen (Ist-Werte, Begründungen und Aktionen)</v>
      </c>
      <c r="L11" s="211"/>
      <c r="N11" s="219" t="b">
        <f t="array" aca="1" ref="N11" ca="1">$B$14:$L$27=""</f>
        <v>0</v>
      </c>
    </row>
    <row r="12" spans="2:14" ht="15.75" customHeight="1" x14ac:dyDescent="0.25">
      <c r="B12" s="674" t="str">
        <f ca="1">IF($N$11=TRUE,"","KN")</f>
        <v>KN</v>
      </c>
      <c r="C12" s="674" t="str">
        <f ca="1">IF($N$11=TRUE,"","Kennzahlendefinition")</f>
        <v>Kennzahlendefinition</v>
      </c>
      <c r="D12" s="674" t="str">
        <f ca="1">IF($N$11=TRUE,"","Vorgaben Datenqualität")</f>
        <v>Vorgaben Datenqualität</v>
      </c>
      <c r="E12" s="676"/>
      <c r="F12" s="676"/>
      <c r="G12" s="674" t="str">
        <f ca="1">IF($N$11=TRUE,"","Ist-Werte")</f>
        <v>Ist-Werte</v>
      </c>
      <c r="H12" s="676"/>
      <c r="I12" s="676"/>
      <c r="J12" s="674" t="str">
        <f ca="1">IF($N$11=TRUE,"","Daten-qualität")</f>
        <v>Daten-qualität</v>
      </c>
      <c r="K12" s="221" t="str">
        <f ca="1">IF($N$11=TRUE,"","Verifizierung Zentrum")</f>
        <v>Verifizierung Zentrum</v>
      </c>
      <c r="L12" s="222"/>
    </row>
    <row r="13" spans="2:14" ht="22.5" customHeight="1" x14ac:dyDescent="0.25">
      <c r="B13" s="675"/>
      <c r="C13" s="677"/>
      <c r="D13" s="252" t="str">
        <f ca="1">IF($N$11=TRUE,"","Plausi unklar")</f>
        <v>Plausi unklar</v>
      </c>
      <c r="E13" s="252" t="str">
        <f ca="1">IF($N$11=TRUE,"","Sollvorgabe")</f>
        <v>Sollvorgabe</v>
      </c>
      <c r="F13" s="252" t="str">
        <f ca="1">IF($N$11=TRUE,"","Plausi unklar")</f>
        <v>Plausi unklar</v>
      </c>
      <c r="G13" s="252" t="str">
        <f ca="1">IF($N$11=TRUE,"","Zähler / Anzahl")</f>
        <v>Zähler / Anzahl</v>
      </c>
      <c r="H13" s="252" t="str">
        <f ca="1">IF($N$11=TRUE,"","Nenner")</f>
        <v>Nenner</v>
      </c>
      <c r="I13" s="252" t="str">
        <f ca="1">IF($N$11=TRUE,"","Quote")</f>
        <v>Quote</v>
      </c>
      <c r="J13" s="677"/>
      <c r="K13" s="253" t="str">
        <f ca="1">IF($N$11=TRUE,"","Begründung / Ursache")</f>
        <v>Begründung / Ursache</v>
      </c>
      <c r="L13" s="254" t="str">
        <f ca="1">IF($N$11=TRUE,"","Eingeleitete / geplante Aktionen")</f>
        <v>Eingeleitete / geplante Aktionen</v>
      </c>
    </row>
    <row r="14" spans="2:14" ht="160.5" customHeight="1" x14ac:dyDescent="0.25">
      <c r="B14" s="255" t="str">
        <f ca="1">'Hilfstabelle Datendef_KB'!O2</f>
        <v>1a</v>
      </c>
      <c r="C14" s="256" t="str">
        <f ca="1">'Hilfstabelle Datendef_KB'!P2</f>
        <v>Primärfälle</v>
      </c>
      <c r="D14" s="257" t="str">
        <f ca="1">'Hilfstabelle Datendef_KB'!Q2</f>
        <v>-----</v>
      </c>
      <c r="E14" s="257" t="str">
        <f ca="1">'Hilfstabelle Datendef_KB'!R2</f>
        <v xml:space="preserve">≥ 100 </v>
      </c>
      <c r="F14" s="257" t="str">
        <f ca="1">'Hilfstabelle Datendef_KB'!S2</f>
        <v>-----</v>
      </c>
      <c r="G14" s="258">
        <f ca="1">'Hilfstabelle Datendef_KB'!T2</f>
        <v>0</v>
      </c>
      <c r="H14" s="258" t="str">
        <f ca="1">'Hilfstabelle Datendef_KB'!U2</f>
        <v>-----</v>
      </c>
      <c r="I14" s="259" t="str">
        <f ca="1">'Hilfstabelle Datendef_KB'!V2</f>
        <v>-----</v>
      </c>
      <c r="J14" s="255" t="str">
        <f ca="1">'Hilfstabelle Datendef_KB'!W2</f>
        <v>Unvollständig</v>
      </c>
      <c r="K14" s="260" t="str">
        <f ca="1">'Hilfstabelle Datendef_KB'!X2</f>
        <v>-----</v>
      </c>
      <c r="L14" s="256" t="str">
        <f ca="1">'Hilfstabelle Datendef_KB'!Y2</f>
        <v>-----</v>
      </c>
    </row>
    <row r="15" spans="2:14" ht="160.5" customHeight="1" x14ac:dyDescent="0.25">
      <c r="B15" s="255" t="str">
        <f ca="1">'Hilfstabelle Datendef_KB'!O3</f>
        <v>1b</v>
      </c>
      <c r="C15" s="256" t="str">
        <f ca="1">'Hilfstabelle Datendef_KB'!P3</f>
        <v>Pat. mit Rezidiv/ Progress</v>
      </c>
      <c r="D15" s="257" t="str">
        <f ca="1">'Hilfstabelle Datendef_KB'!Q3</f>
        <v>-----</v>
      </c>
      <c r="E15" s="257" t="str">
        <f ca="1">'Hilfstabelle Datendef_KB'!R3</f>
        <v>Derzeit keine Vorgaben</v>
      </c>
      <c r="F15" s="257" t="str">
        <f ca="1">'Hilfstabelle Datendef_KB'!S3</f>
        <v>-----</v>
      </c>
      <c r="G15" s="258" t="str">
        <f ca="1">'Hilfstabelle Datendef_KB'!T3</f>
        <v>-----</v>
      </c>
      <c r="H15" s="258" t="str">
        <f ca="1">'Hilfstabelle Datendef_KB'!U3</f>
        <v>-----</v>
      </c>
      <c r="I15" s="259" t="str">
        <f ca="1">'Hilfstabelle Datendef_KB'!V3</f>
        <v>-----</v>
      </c>
      <c r="J15" s="255" t="str">
        <f ca="1">'Hilfstabelle Datendef_KB'!W3</f>
        <v>Unvollständig</v>
      </c>
      <c r="K15" s="260" t="str">
        <f ca="1">'Hilfstabelle Datendef_KB'!X3</f>
        <v>-----</v>
      </c>
      <c r="L15" s="256" t="str">
        <f ca="1">'Hilfstabelle Datendef_KB'!Y3</f>
        <v>-----</v>
      </c>
    </row>
    <row r="16" spans="2:14" ht="160.5" customHeight="1" x14ac:dyDescent="0.25">
      <c r="B16" s="255" t="str">
        <f ca="1">'Hilfstabelle Datendef_KB'!O4</f>
        <v xml:space="preserve">1c 
</v>
      </c>
      <c r="C16" s="256" t="str">
        <f ca="1">'Hilfstabelle Datendef_KB'!P4</f>
        <v>Zerebrale Metastasierung</v>
      </c>
      <c r="D16" s="257" t="str">
        <f ca="1">'Hilfstabelle Datendef_KB'!Q4</f>
        <v>-----</v>
      </c>
      <c r="E16" s="257" t="str">
        <f ca="1">'Hilfstabelle Datendef_KB'!R4</f>
        <v>Derzeit keine Vorgaben</v>
      </c>
      <c r="F16" s="257" t="str">
        <f ca="1">'Hilfstabelle Datendef_KB'!S4</f>
        <v>-----</v>
      </c>
      <c r="G16" s="258" t="str">
        <f ca="1">'Hilfstabelle Datendef_KB'!T4</f>
        <v>-----</v>
      </c>
      <c r="H16" s="258" t="str">
        <f ca="1">'Hilfstabelle Datendef_KB'!U4</f>
        <v>-----</v>
      </c>
      <c r="I16" s="259" t="str">
        <f ca="1">'Hilfstabelle Datendef_KB'!V4</f>
        <v>-----</v>
      </c>
      <c r="J16" s="255" t="str">
        <f ca="1">'Hilfstabelle Datendef_KB'!W4</f>
        <v>Unvollständig</v>
      </c>
      <c r="K16" s="260" t="str">
        <f ca="1">'Hilfstabelle Datendef_KB'!X4</f>
        <v>-----</v>
      </c>
      <c r="L16" s="256" t="str">
        <f ca="1">'Hilfstabelle Datendef_KB'!Y4</f>
        <v>-----</v>
      </c>
    </row>
    <row r="17" spans="2:12" ht="160.5" customHeight="1" x14ac:dyDescent="0.25">
      <c r="B17" s="255" t="str">
        <f ca="1">'Hilfstabelle Datendef_KB'!O5</f>
        <v>2a</v>
      </c>
      <c r="C17" s="256" t="str">
        <f ca="1">'Hilfstabelle Datendef_KB'!P5</f>
        <v>Interdisziplinäre Tumorkonferenz (TK)</v>
      </c>
      <c r="D17" s="257" t="str">
        <f ca="1">'Hilfstabelle Datendef_KB'!Q5</f>
        <v>-----</v>
      </c>
      <c r="E17" s="257" t="str">
        <f ca="1">'Hilfstabelle Datendef_KB'!R5</f>
        <v>Derzeit keine Vorgaben</v>
      </c>
      <c r="F17" s="257" t="str">
        <f ca="1">'Hilfstabelle Datendef_KB'!S5</f>
        <v>-----</v>
      </c>
      <c r="G17" s="258" t="str">
        <f ca="1">'Hilfstabelle Datendef_KB'!T5</f>
        <v>-----</v>
      </c>
      <c r="H17" s="258">
        <f ca="1">'Hilfstabelle Datendef_KB'!U5</f>
        <v>0</v>
      </c>
      <c r="I17" s="259" t="str">
        <f ca="1">'Hilfstabelle Datendef_KB'!V5</f>
        <v>n.d.</v>
      </c>
      <c r="J17" s="255" t="str">
        <f ca="1">'Hilfstabelle Datendef_KB'!W5</f>
        <v>Unvollständig</v>
      </c>
      <c r="K17" s="260" t="str">
        <f ca="1">'Hilfstabelle Datendef_KB'!X5</f>
        <v>-----</v>
      </c>
      <c r="L17" s="256" t="str">
        <f ca="1">'Hilfstabelle Datendef_KB'!Y5</f>
        <v>-----</v>
      </c>
    </row>
    <row r="18" spans="2:12" ht="160.5" customHeight="1" x14ac:dyDescent="0.25">
      <c r="B18" s="255" t="str">
        <f ca="1">'Hilfstabelle Datendef_KB'!O6</f>
        <v xml:space="preserve">2b
</v>
      </c>
      <c r="C18" s="256" t="str">
        <f ca="1">'Hilfstabelle Datendef_KB'!P6</f>
        <v>Interdisziplinäre Tumorkonferenz (TK)</v>
      </c>
      <c r="D18" s="257" t="str">
        <f ca="1">'Hilfstabelle Datendef_KB'!Q6</f>
        <v>-----</v>
      </c>
      <c r="E18" s="257" t="str">
        <f ca="1">'Hilfstabelle Datendef_KB'!R6</f>
        <v>≥ 95%</v>
      </c>
      <c r="F18" s="257" t="str">
        <f ca="1">'Hilfstabelle Datendef_KB'!S6</f>
        <v>-----</v>
      </c>
      <c r="G18" s="258" t="str">
        <f ca="1">'Hilfstabelle Datendef_KB'!T6</f>
        <v>-----</v>
      </c>
      <c r="H18" s="258" t="str">
        <f ca="1">'Hilfstabelle Datendef_KB'!U6</f>
        <v>-----</v>
      </c>
      <c r="I18" s="259" t="str">
        <f ca="1">'Hilfstabelle Datendef_KB'!V6</f>
        <v>n.d.</v>
      </c>
      <c r="J18" s="255" t="str">
        <f ca="1">'Hilfstabelle Datendef_KB'!W6</f>
        <v>Unvollständig</v>
      </c>
      <c r="K18" s="260" t="str">
        <f ca="1">'Hilfstabelle Datendef_KB'!X6</f>
        <v>-----</v>
      </c>
      <c r="L18" s="256" t="str">
        <f ca="1">'Hilfstabelle Datendef_KB'!Y6</f>
        <v>-----</v>
      </c>
    </row>
    <row r="19" spans="2:12" ht="160.5" customHeight="1" x14ac:dyDescent="0.25">
      <c r="B19" s="255" t="str">
        <f ca="1">'Hilfstabelle Datendef_KB'!O7</f>
        <v xml:space="preserve">3 </v>
      </c>
      <c r="C19" s="256" t="str">
        <f ca="1">'Hilfstabelle Datendef_KB'!P7</f>
        <v xml:space="preserve">Psychoonkologisches Distress-Screening </v>
      </c>
      <c r="D19" s="257" t="str">
        <f ca="1">'Hilfstabelle Datendef_KB'!Q7</f>
        <v>-----</v>
      </c>
      <c r="E19" s="257" t="str">
        <f ca="1">'Hilfstabelle Datendef_KB'!R7</f>
        <v>≥ 65%</v>
      </c>
      <c r="F19" s="257" t="str">
        <f ca="1">'Hilfstabelle Datendef_KB'!S7</f>
        <v>-----</v>
      </c>
      <c r="G19" s="258" t="str">
        <f ca="1">'Hilfstabelle Datendef_KB'!T7</f>
        <v>-----</v>
      </c>
      <c r="H19" s="258">
        <f ca="1">'Hilfstabelle Datendef_KB'!U7</f>
        <v>0</v>
      </c>
      <c r="I19" s="259" t="str">
        <f ca="1">'Hilfstabelle Datendef_KB'!V7</f>
        <v>n.d.</v>
      </c>
      <c r="J19" s="255" t="str">
        <f ca="1">'Hilfstabelle Datendef_KB'!W7</f>
        <v>Unvollständig</v>
      </c>
      <c r="K19" s="260" t="str">
        <f ca="1">'Hilfstabelle Datendef_KB'!X7</f>
        <v>-----</v>
      </c>
      <c r="L19" s="256" t="str">
        <f ca="1">'Hilfstabelle Datendef_KB'!Y7</f>
        <v>-----</v>
      </c>
    </row>
    <row r="20" spans="2:12" ht="160.5" customHeight="1" x14ac:dyDescent="0.25">
      <c r="B20" s="255" t="str">
        <f ca="1">'Hilfstabelle Datendef_KB'!O8</f>
        <v>4</v>
      </c>
      <c r="C20" s="256" t="str">
        <f ca="1">'Hilfstabelle Datendef_KB'!P8</f>
        <v xml:space="preserve">Beratung Sozialarbeit </v>
      </c>
      <c r="D20" s="257" t="str">
        <f ca="1">'Hilfstabelle Datendef_KB'!Q8</f>
        <v>&lt; 50%</v>
      </c>
      <c r="E20" s="257" t="str">
        <f ca="1">'Hilfstabelle Datendef_KB'!R8</f>
        <v>Derzeit keine Vorgaben</v>
      </c>
      <c r="F20" s="257" t="str">
        <f ca="1">'Hilfstabelle Datendef_KB'!S8</f>
        <v>-----</v>
      </c>
      <c r="G20" s="258" t="str">
        <f ca="1">'Hilfstabelle Datendef_KB'!T8</f>
        <v>-----</v>
      </c>
      <c r="H20" s="258">
        <f ca="1">'Hilfstabelle Datendef_KB'!U8</f>
        <v>0</v>
      </c>
      <c r="I20" s="348" t="str">
        <f ca="1">'Hilfstabelle Datendef_KB'!V8</f>
        <v>n.d.</v>
      </c>
      <c r="J20" s="255" t="str">
        <f ca="1">'Hilfstabelle Datendef_KB'!W8</f>
        <v>Unvollständig</v>
      </c>
      <c r="K20" s="260" t="str">
        <f ca="1">'Hilfstabelle Datendef_KB'!X8</f>
        <v>-----</v>
      </c>
      <c r="L20" s="256" t="str">
        <f ca="1">'Hilfstabelle Datendef_KB'!Y8</f>
        <v>-----</v>
      </c>
    </row>
    <row r="21" spans="2:12" ht="160.5" customHeight="1" x14ac:dyDescent="0.25">
      <c r="B21" s="255" t="str">
        <f ca="1">'Hilfstabelle Datendef_KB'!O9</f>
        <v>5</v>
      </c>
      <c r="C21" s="256" t="str">
        <f ca="1">'Hilfstabelle Datendef_KB'!P9</f>
        <v>Anteil Studienpat.</v>
      </c>
      <c r="D21" s="257" t="str">
        <f ca="1">'Hilfstabelle Datendef_KB'!Q9</f>
        <v>-----</v>
      </c>
      <c r="E21" s="257" t="str">
        <f ca="1">'Hilfstabelle Datendef_KB'!R9</f>
        <v>≥ 5%</v>
      </c>
      <c r="F21" s="257" t="str">
        <f ca="1">'Hilfstabelle Datendef_KB'!S9</f>
        <v>-----</v>
      </c>
      <c r="G21" s="258">
        <f ca="1">'Hilfstabelle Datendef_KB'!T9</f>
        <v>0</v>
      </c>
      <c r="H21" s="258">
        <f ca="1">'Hilfstabelle Datendef_KB'!U9</f>
        <v>0</v>
      </c>
      <c r="I21" s="259" t="str">
        <f ca="1">'Hilfstabelle Datendef_KB'!V9</f>
        <v>n.d.</v>
      </c>
      <c r="J21" s="255" t="str">
        <f ca="1">'Hilfstabelle Datendef_KB'!W9</f>
        <v>Unvollständig</v>
      </c>
      <c r="K21" s="260" t="str">
        <f ca="1">'Hilfstabelle Datendef_KB'!X9</f>
        <v>-----</v>
      </c>
      <c r="L21" s="256" t="str">
        <f ca="1">'Hilfstabelle Datendef_KB'!Y9</f>
        <v>-----</v>
      </c>
    </row>
    <row r="22" spans="2:12" ht="160.5" customHeight="1" x14ac:dyDescent="0.25">
      <c r="B22" s="255" t="str">
        <f ca="1">'Hilfstabelle Datendef_KB'!O10</f>
        <v>6a</v>
      </c>
      <c r="C22" s="256" t="str">
        <f ca="1">'Hilfstabelle Datendef_KB'!P10</f>
        <v>Operative Primärfälle</v>
      </c>
      <c r="D22" s="257" t="str">
        <f ca="1">'Hilfstabelle Datendef_KB'!Q10</f>
        <v>-----</v>
      </c>
      <c r="E22" s="257" t="str">
        <f ca="1">'Hilfstabelle Datendef_KB'!R10</f>
        <v>≥ 60</v>
      </c>
      <c r="F22" s="257" t="str">
        <f ca="1">'Hilfstabelle Datendef_KB'!S10</f>
        <v>-----</v>
      </c>
      <c r="G22" s="258">
        <f ca="1">'Hilfstabelle Datendef_KB'!T10</f>
        <v>0</v>
      </c>
      <c r="H22" s="258" t="str">
        <f ca="1">'Hilfstabelle Datendef_KB'!U10</f>
        <v>-----</v>
      </c>
      <c r="I22" s="258">
        <f ca="1">'Hilfstabelle Datendef_KB'!V10</f>
        <v>0</v>
      </c>
      <c r="J22" s="255" t="str">
        <f ca="1">'Hilfstabelle Datendef_KB'!W10</f>
        <v>Unvollständig</v>
      </c>
      <c r="K22" s="260" t="str">
        <f ca="1">'Hilfstabelle Datendef_KB'!X10</f>
        <v>-----</v>
      </c>
      <c r="L22" s="256" t="str">
        <f ca="1">'Hilfstabelle Datendef_KB'!Y10</f>
        <v>-----</v>
      </c>
    </row>
    <row r="23" spans="2:12" ht="160.5" customHeight="1" x14ac:dyDescent="0.25">
      <c r="B23" s="255" t="str">
        <f ca="1">'Hilfstabelle Datendef_KB'!O11</f>
        <v>6b</v>
      </c>
      <c r="C23" s="256" t="str">
        <f ca="1">'Hilfstabelle Datendef_KB'!P11</f>
        <v>Biopsie</v>
      </c>
      <c r="D23" s="257" t="str">
        <f ca="1">'Hilfstabelle Datendef_KB'!Q11</f>
        <v>-----</v>
      </c>
      <c r="E23" s="257" t="str">
        <f ca="1">'Hilfstabelle Datendef_KB'!R11</f>
        <v>Derzeit keine Vorgaben</v>
      </c>
      <c r="F23" s="257" t="str">
        <f ca="1">'Hilfstabelle Datendef_KB'!S11</f>
        <v>-----</v>
      </c>
      <c r="G23" s="258" t="str">
        <f ca="1">'Hilfstabelle Datendef_KB'!T11</f>
        <v>-----</v>
      </c>
      <c r="H23" s="258" t="str">
        <f ca="1">'Hilfstabelle Datendef_KB'!U11</f>
        <v>-----</v>
      </c>
      <c r="I23" s="258">
        <f ca="1">'Hilfstabelle Datendef_KB'!V11</f>
        <v>0</v>
      </c>
      <c r="J23" s="255" t="str">
        <f ca="1">'Hilfstabelle Datendef_KB'!W11</f>
        <v>Unvollständig</v>
      </c>
      <c r="K23" s="260" t="str">
        <f ca="1">'Hilfstabelle Datendef_KB'!X11</f>
        <v>-----</v>
      </c>
      <c r="L23" s="256" t="str">
        <f ca="1">'Hilfstabelle Datendef_KB'!Y11</f>
        <v>-----</v>
      </c>
    </row>
    <row r="24" spans="2:12" ht="160.5" customHeight="1" x14ac:dyDescent="0.25">
      <c r="B24" s="255" t="str">
        <f ca="1">'Hilfstabelle Datendef_KB'!O12</f>
        <v>6c</v>
      </c>
      <c r="C24" s="256" t="str">
        <f ca="1">'Hilfstabelle Datendef_KB'!P12</f>
        <v>Verhältnis Biopsien/ Resektionen</v>
      </c>
      <c r="D24" s="257" t="str">
        <f ca="1">'Hilfstabelle Datendef_KB'!Q12</f>
        <v>&lt; 10%</v>
      </c>
      <c r="E24" s="257" t="str">
        <f ca="1">'Hilfstabelle Datendef_KB'!R12</f>
        <v>Derzeit keine Vorgaben</v>
      </c>
      <c r="F24" s="257" t="str">
        <f ca="1">'Hilfstabelle Datendef_KB'!S12</f>
        <v>&gt; 25%</v>
      </c>
      <c r="G24" s="258">
        <f ca="1">'Hilfstabelle Datendef_KB'!T12</f>
        <v>0</v>
      </c>
      <c r="H24" s="258">
        <f ca="1">'Hilfstabelle Datendef_KB'!U12</f>
        <v>0</v>
      </c>
      <c r="I24" s="259" t="str">
        <f ca="1">'Hilfstabelle Datendef_KB'!V12</f>
        <v>n.d.</v>
      </c>
      <c r="J24" s="255" t="str">
        <f ca="1">'Hilfstabelle Datendef_KB'!W12</f>
        <v>Unvollständig</v>
      </c>
      <c r="K24" s="260" t="str">
        <f ca="1">'Hilfstabelle Datendef_KB'!X12</f>
        <v>-----</v>
      </c>
      <c r="L24" s="256" t="str">
        <f ca="1">'Hilfstabelle Datendef_KB'!Y12</f>
        <v>-----</v>
      </c>
    </row>
    <row r="25" spans="2:12" ht="160.5" customHeight="1" x14ac:dyDescent="0.25">
      <c r="B25" s="255" t="str">
        <f ca="1">'Hilfstabelle Datendef_KB'!O13</f>
        <v>7</v>
      </c>
      <c r="C25" s="256" t="str">
        <f ca="1">'Hilfstabelle Datendef_KB'!P13</f>
        <v>Revisionsoperationen</v>
      </c>
      <c r="D25" s="257" t="str">
        <f ca="1">'Hilfstabelle Datendef_KB'!Q13</f>
        <v>-----</v>
      </c>
      <c r="E25" s="257" t="str">
        <f ca="1">'Hilfstabelle Datendef_KB'!R13</f>
        <v>≤ 10%</v>
      </c>
      <c r="F25" s="257" t="str">
        <f ca="1">'Hilfstabelle Datendef_KB'!S13</f>
        <v>-----</v>
      </c>
      <c r="G25" s="258" t="str">
        <f ca="1">'Hilfstabelle Datendef_KB'!T13</f>
        <v>-----</v>
      </c>
      <c r="H25" s="258">
        <f ca="1">'Hilfstabelle Datendef_KB'!U13</f>
        <v>0</v>
      </c>
      <c r="I25" s="259" t="str">
        <f ca="1">'Hilfstabelle Datendef_KB'!V13</f>
        <v>n.d.</v>
      </c>
      <c r="J25" s="255" t="str">
        <f ca="1">'Hilfstabelle Datendef_KB'!W13</f>
        <v>Unvollständig</v>
      </c>
      <c r="K25" s="260" t="str">
        <f ca="1">'Hilfstabelle Datendef_KB'!X13</f>
        <v>-----</v>
      </c>
      <c r="L25" s="256" t="str">
        <f ca="1">'Hilfstabelle Datendef_KB'!Y13</f>
        <v>-----</v>
      </c>
    </row>
    <row r="26" spans="2:12" ht="160.5" customHeight="1" x14ac:dyDescent="0.25">
      <c r="B26" s="255" t="str">
        <f ca="1">'Hilfstabelle Datendef_KB'!O14</f>
        <v>8</v>
      </c>
      <c r="C26" s="256" t="str">
        <f ca="1">'Hilfstabelle Datendef_KB'!P14</f>
        <v>Gliome:
Empfehlung Kombinationstherapie in Tumorkonferenz</v>
      </c>
      <c r="D26" s="257" t="str">
        <f ca="1">'Hilfstabelle Datendef_KB'!Q14</f>
        <v>-----</v>
      </c>
      <c r="E26" s="257" t="str">
        <f ca="1">'Hilfstabelle Datendef_KB'!R14</f>
        <v>Derzeit keine Vorgaben</v>
      </c>
      <c r="F26" s="257" t="str">
        <f ca="1">'Hilfstabelle Datendef_KB'!S14</f>
        <v>-----</v>
      </c>
      <c r="G26" s="258" t="str">
        <f ca="1">'Hilfstabelle Datendef_KB'!T14</f>
        <v>-----</v>
      </c>
      <c r="H26" s="258" t="str">
        <f ca="1">'Hilfstabelle Datendef_KB'!U14</f>
        <v>-----</v>
      </c>
      <c r="I26" s="259" t="str">
        <f ca="1">'Hilfstabelle Datendef_KB'!V14</f>
        <v>n.d.</v>
      </c>
      <c r="J26" s="255" t="str">
        <f ca="1">'Hilfstabelle Datendef_KB'!W14</f>
        <v>Unvollständig</v>
      </c>
      <c r="K26" s="260" t="str">
        <f ca="1">'Hilfstabelle Datendef_KB'!X14</f>
        <v>-----</v>
      </c>
      <c r="L26" s="256" t="str">
        <f ca="1">'Hilfstabelle Datendef_KB'!Y14</f>
        <v>-----</v>
      </c>
    </row>
    <row r="27" spans="2:12" ht="166.5" customHeight="1" x14ac:dyDescent="0.25">
      <c r="B27" s="255" t="str">
        <f ca="1">'Hilfstabelle Datendef_KB'!O15</f>
        <v xml:space="preserve">9
 </v>
      </c>
      <c r="C27" s="256" t="str">
        <f ca="1">'Hilfstabelle Datendef_KB'!P15</f>
        <v>Symptomerfassung mittels MIDOS oder IPOS</v>
      </c>
      <c r="D27" s="257" t="str">
        <f ca="1">'Hilfstabelle Datendef_KB'!Q15</f>
        <v>&lt; 60%</v>
      </c>
      <c r="E27" s="257" t="str">
        <f ca="1">'Hilfstabelle Datendef_KB'!R15</f>
        <v>Derzeit keine Vorgaben</v>
      </c>
      <c r="F27" s="257" t="str">
        <f ca="1">'Hilfstabelle Datendef_KB'!S15</f>
        <v>-----</v>
      </c>
      <c r="G27" s="258" t="str">
        <f ca="1">'Hilfstabelle Datendef_KB'!T15</f>
        <v>-----</v>
      </c>
      <c r="H27" s="258" t="str">
        <f ca="1">'Hilfstabelle Datendef_KB'!U15</f>
        <v>-----</v>
      </c>
      <c r="I27" s="259" t="str">
        <f ca="1">'Hilfstabelle Datendef_KB'!V15</f>
        <v>n.d.</v>
      </c>
      <c r="J27" s="255" t="str">
        <f ca="1">'Hilfstabelle Datendef_KB'!W15</f>
        <v>Unvollständig</v>
      </c>
      <c r="K27" s="260" t="str">
        <f ca="1">'Hilfstabelle Datendef_KB'!X15</f>
        <v>-----</v>
      </c>
      <c r="L27" s="256" t="str">
        <f ca="1">'Hilfstabelle Datendef_KB'!Y15</f>
        <v>-----</v>
      </c>
    </row>
    <row r="28" spans="2:12" x14ac:dyDescent="0.25">
      <c r="B28" s="255"/>
      <c r="C28" s="256"/>
      <c r="D28" s="257"/>
      <c r="E28" s="257"/>
      <c r="F28" s="257"/>
      <c r="G28" s="258"/>
      <c r="H28" s="258"/>
      <c r="I28" s="259"/>
      <c r="J28" s="255"/>
      <c r="K28" s="260"/>
      <c r="L28" s="256"/>
    </row>
    <row r="29" spans="2:12" x14ac:dyDescent="0.25">
      <c r="B29" s="255"/>
      <c r="C29" s="256"/>
      <c r="D29" s="257"/>
      <c r="E29" s="257"/>
      <c r="F29" s="257"/>
      <c r="G29" s="258"/>
      <c r="H29" s="258"/>
      <c r="I29" s="259"/>
      <c r="J29" s="255"/>
      <c r="K29" s="260"/>
      <c r="L29" s="256"/>
    </row>
    <row r="30" spans="2:12" x14ac:dyDescent="0.25">
      <c r="B30" s="255"/>
      <c r="C30" s="256"/>
      <c r="D30" s="257"/>
      <c r="E30" s="257"/>
      <c r="F30" s="257"/>
      <c r="G30" s="258"/>
      <c r="H30" s="258"/>
      <c r="I30" s="259"/>
      <c r="J30" s="255"/>
      <c r="K30" s="260"/>
      <c r="L30" s="256"/>
    </row>
    <row r="31" spans="2:12" x14ac:dyDescent="0.25">
      <c r="B31" s="255"/>
      <c r="C31" s="256"/>
      <c r="D31" s="257"/>
      <c r="E31" s="257"/>
      <c r="F31" s="257"/>
      <c r="G31" s="258"/>
      <c r="H31" s="258"/>
      <c r="I31" s="259"/>
      <c r="J31" s="255"/>
      <c r="K31" s="260"/>
      <c r="L31" s="256"/>
    </row>
    <row r="32" spans="2:12" x14ac:dyDescent="0.25">
      <c r="B32" s="255"/>
      <c r="C32" s="256"/>
      <c r="D32" s="257"/>
      <c r="E32" s="257"/>
      <c r="F32" s="257"/>
      <c r="G32" s="258"/>
      <c r="H32" s="258"/>
      <c r="I32" s="259"/>
      <c r="J32" s="255"/>
      <c r="K32" s="260"/>
      <c r="L32" s="256"/>
    </row>
    <row r="33" spans="2:12" x14ac:dyDescent="0.25">
      <c r="B33" s="255"/>
      <c r="C33" s="256"/>
      <c r="D33" s="257"/>
      <c r="E33" s="257"/>
      <c r="F33" s="257"/>
      <c r="G33" s="258"/>
      <c r="H33" s="258"/>
      <c r="I33" s="259"/>
      <c r="J33" s="255"/>
      <c r="K33" s="260"/>
      <c r="L33" s="256"/>
    </row>
    <row r="34" spans="2:12" x14ac:dyDescent="0.25">
      <c r="B34" s="255"/>
      <c r="C34" s="256"/>
      <c r="D34" s="257"/>
      <c r="E34" s="257"/>
      <c r="F34" s="257"/>
      <c r="G34" s="258"/>
      <c r="H34" s="258"/>
      <c r="I34" s="259"/>
      <c r="J34" s="255"/>
      <c r="K34" s="260"/>
      <c r="L34" s="256"/>
    </row>
    <row r="35" spans="2:12" x14ac:dyDescent="0.25">
      <c r="B35" s="255"/>
      <c r="C35" s="256"/>
      <c r="D35" s="257"/>
      <c r="E35" s="257"/>
      <c r="F35" s="257"/>
      <c r="G35" s="258"/>
      <c r="H35" s="258"/>
      <c r="I35" s="259"/>
      <c r="J35" s="255"/>
      <c r="K35" s="260"/>
      <c r="L35" s="256"/>
    </row>
    <row r="36" spans="2:12" x14ac:dyDescent="0.25">
      <c r="B36" s="255"/>
      <c r="C36" s="256"/>
      <c r="D36" s="257"/>
      <c r="E36" s="257"/>
      <c r="F36" s="257"/>
      <c r="G36" s="258"/>
      <c r="H36" s="258"/>
      <c r="I36" s="259"/>
      <c r="J36" s="255"/>
      <c r="K36" s="260"/>
      <c r="L36" s="256"/>
    </row>
    <row r="37" spans="2:12" x14ac:dyDescent="0.25">
      <c r="B37" s="255"/>
      <c r="C37" s="256"/>
      <c r="D37" s="257"/>
      <c r="E37" s="257"/>
      <c r="F37" s="257"/>
      <c r="G37" s="258"/>
      <c r="H37" s="258"/>
      <c r="I37" s="259"/>
      <c r="J37" s="255"/>
      <c r="K37" s="260"/>
      <c r="L37" s="256"/>
    </row>
    <row r="38" spans="2:12" x14ac:dyDescent="0.25">
      <c r="B38" s="255"/>
      <c r="C38" s="256"/>
      <c r="D38" s="257"/>
      <c r="E38" s="257"/>
      <c r="F38" s="257"/>
      <c r="G38" s="258"/>
      <c r="H38" s="258"/>
      <c r="I38" s="259"/>
      <c r="J38" s="255"/>
      <c r="K38" s="260"/>
      <c r="L38" s="256"/>
    </row>
    <row r="39" spans="2:12" x14ac:dyDescent="0.25">
      <c r="B39" s="255"/>
      <c r="C39" s="256"/>
      <c r="D39" s="257"/>
      <c r="E39" s="257"/>
      <c r="F39" s="257"/>
      <c r="G39" s="258"/>
      <c r="H39" s="258"/>
      <c r="I39" s="259"/>
      <c r="J39" s="255"/>
      <c r="K39" s="260"/>
      <c r="L39" s="256"/>
    </row>
    <row r="40" spans="2:12" x14ac:dyDescent="0.25">
      <c r="B40" s="255"/>
      <c r="C40" s="256"/>
      <c r="D40" s="257"/>
      <c r="E40" s="257"/>
      <c r="F40" s="257"/>
      <c r="G40" s="258"/>
      <c r="H40" s="258"/>
      <c r="I40" s="259"/>
      <c r="J40" s="255"/>
      <c r="K40" s="260"/>
      <c r="L40" s="256"/>
    </row>
    <row r="41" spans="2:12" x14ac:dyDescent="0.25">
      <c r="B41" s="255"/>
      <c r="C41" s="256"/>
      <c r="D41" s="257"/>
      <c r="E41" s="257"/>
      <c r="F41" s="257"/>
      <c r="G41" s="258"/>
      <c r="H41" s="258"/>
      <c r="I41" s="259"/>
      <c r="J41" s="255"/>
      <c r="K41" s="260"/>
      <c r="L41" s="256"/>
    </row>
    <row r="42" spans="2:12" x14ac:dyDescent="0.25">
      <c r="B42" s="255"/>
      <c r="C42" s="256"/>
      <c r="D42" s="257"/>
      <c r="E42" s="257"/>
      <c r="F42" s="257"/>
      <c r="G42" s="258"/>
      <c r="H42" s="258"/>
      <c r="I42" s="259"/>
      <c r="J42" s="255"/>
      <c r="K42" s="260"/>
      <c r="L42" s="256"/>
    </row>
    <row r="43" spans="2:12" x14ac:dyDescent="0.25">
      <c r="B43" s="255"/>
      <c r="C43" s="256"/>
      <c r="D43" s="257"/>
      <c r="E43" s="257"/>
      <c r="F43" s="257"/>
      <c r="G43" s="258"/>
      <c r="H43" s="258"/>
      <c r="I43" s="259"/>
      <c r="J43" s="255"/>
      <c r="K43" s="260"/>
      <c r="L43" s="256"/>
    </row>
    <row r="44" spans="2:12" x14ac:dyDescent="0.25">
      <c r="B44" s="255"/>
      <c r="C44" s="256"/>
      <c r="D44" s="257"/>
      <c r="E44" s="257"/>
      <c r="F44" s="257"/>
      <c r="G44" s="258"/>
      <c r="H44" s="258"/>
      <c r="I44" s="259"/>
      <c r="J44" s="255"/>
      <c r="K44" s="260"/>
      <c r="L44" s="256"/>
    </row>
    <row r="45" spans="2:12" x14ac:dyDescent="0.25">
      <c r="B45" s="255"/>
      <c r="C45" s="256"/>
      <c r="D45" s="257"/>
      <c r="E45" s="257"/>
      <c r="F45" s="257"/>
      <c r="G45" s="258"/>
      <c r="H45" s="258"/>
      <c r="I45" s="259"/>
      <c r="J45" s="255"/>
      <c r="K45" s="260"/>
      <c r="L45" s="256"/>
    </row>
    <row r="46" spans="2:12" x14ac:dyDescent="0.25">
      <c r="B46" s="255"/>
      <c r="C46" s="256"/>
      <c r="D46" s="257"/>
      <c r="E46" s="257"/>
      <c r="F46" s="257"/>
      <c r="G46" s="258"/>
      <c r="H46" s="258"/>
      <c r="I46" s="259"/>
      <c r="J46" s="255"/>
      <c r="K46" s="260"/>
      <c r="L46" s="256"/>
    </row>
    <row r="47" spans="2:12" x14ac:dyDescent="0.25">
      <c r="B47" s="255"/>
      <c r="C47" s="256"/>
      <c r="D47" s="257"/>
      <c r="E47" s="257"/>
      <c r="F47" s="257"/>
      <c r="G47" s="258"/>
      <c r="H47" s="258"/>
      <c r="I47" s="259"/>
      <c r="J47" s="255"/>
      <c r="K47" s="260"/>
      <c r="L47" s="256"/>
    </row>
    <row r="48" spans="2:12" x14ac:dyDescent="0.25">
      <c r="B48" s="255"/>
      <c r="C48" s="256"/>
      <c r="D48" s="257"/>
      <c r="E48" s="257"/>
      <c r="F48" s="257"/>
      <c r="G48" s="258"/>
      <c r="H48" s="258"/>
      <c r="I48" s="259"/>
      <c r="J48" s="255"/>
      <c r="K48" s="260"/>
      <c r="L48" s="256"/>
    </row>
    <row r="49" spans="2:12" x14ac:dyDescent="0.25">
      <c r="B49" s="255"/>
      <c r="C49" s="256"/>
      <c r="D49" s="257"/>
      <c r="E49" s="257"/>
      <c r="F49" s="257"/>
      <c r="G49" s="258"/>
      <c r="H49" s="258"/>
      <c r="I49" s="259"/>
      <c r="J49" s="255"/>
      <c r="K49" s="260"/>
      <c r="L49" s="256"/>
    </row>
    <row r="50" spans="2:12" x14ac:dyDescent="0.25">
      <c r="B50" s="255"/>
      <c r="C50" s="256"/>
      <c r="D50" s="257"/>
      <c r="E50" s="257"/>
      <c r="F50" s="257"/>
      <c r="G50" s="258"/>
      <c r="H50" s="258"/>
      <c r="I50" s="259"/>
      <c r="J50" s="255"/>
      <c r="K50" s="260"/>
      <c r="L50" s="256"/>
    </row>
    <row r="51" spans="2:12" x14ac:dyDescent="0.25">
      <c r="B51" s="255"/>
      <c r="C51" s="256"/>
      <c r="D51" s="257"/>
      <c r="E51" s="257"/>
      <c r="F51" s="257"/>
      <c r="G51" s="258"/>
      <c r="H51" s="258"/>
      <c r="I51" s="259"/>
      <c r="J51" s="255"/>
      <c r="K51" s="260"/>
      <c r="L51" s="256"/>
    </row>
    <row r="52" spans="2:12" x14ac:dyDescent="0.25">
      <c r="B52" s="255"/>
      <c r="C52" s="256"/>
      <c r="D52" s="257"/>
      <c r="E52" s="257"/>
      <c r="F52" s="257"/>
      <c r="G52" s="258"/>
      <c r="H52" s="258"/>
      <c r="I52" s="259"/>
      <c r="J52" s="255"/>
      <c r="K52" s="260"/>
      <c r="L52" s="256"/>
    </row>
    <row r="53" spans="2:12" x14ac:dyDescent="0.25">
      <c r="B53" s="255"/>
      <c r="C53" s="256"/>
      <c r="D53" s="257"/>
      <c r="E53" s="257"/>
      <c r="F53" s="257"/>
      <c r="G53" s="258"/>
      <c r="H53" s="258"/>
      <c r="I53" s="259"/>
      <c r="J53" s="255"/>
      <c r="K53" s="260"/>
      <c r="L53" s="256"/>
    </row>
    <row r="54" spans="2:12" x14ac:dyDescent="0.25">
      <c r="B54" s="255"/>
      <c r="C54" s="256"/>
      <c r="D54" s="257"/>
      <c r="E54" s="257"/>
      <c r="F54" s="257"/>
      <c r="G54" s="258"/>
      <c r="H54" s="258"/>
      <c r="I54" s="259"/>
      <c r="J54" s="255"/>
      <c r="K54" s="260"/>
      <c r="L54" s="256"/>
    </row>
    <row r="55" spans="2:12" x14ac:dyDescent="0.25">
      <c r="B55" s="255"/>
      <c r="C55" s="256"/>
      <c r="D55" s="257"/>
      <c r="E55" s="257"/>
      <c r="F55" s="257"/>
      <c r="G55" s="258"/>
      <c r="H55" s="258"/>
      <c r="I55" s="259"/>
      <c r="J55" s="255"/>
      <c r="K55" s="260"/>
      <c r="L55" s="256"/>
    </row>
    <row r="56" spans="2:12" x14ac:dyDescent="0.25">
      <c r="B56" s="255"/>
      <c r="C56" s="256"/>
      <c r="D56" s="257"/>
      <c r="E56" s="257"/>
      <c r="F56" s="257"/>
      <c r="G56" s="258"/>
      <c r="H56" s="258"/>
      <c r="I56" s="259"/>
      <c r="J56" s="255"/>
      <c r="K56" s="260"/>
      <c r="L56" s="256"/>
    </row>
    <row r="57" spans="2:12" x14ac:dyDescent="0.25">
      <c r="B57" s="255"/>
      <c r="C57" s="256"/>
      <c r="D57" s="257"/>
      <c r="E57" s="257"/>
      <c r="F57" s="257"/>
      <c r="G57" s="258"/>
      <c r="H57" s="258"/>
      <c r="I57" s="259"/>
      <c r="J57" s="255"/>
      <c r="K57" s="260"/>
      <c r="L57" s="256"/>
    </row>
    <row r="58" spans="2:12" x14ac:dyDescent="0.25">
      <c r="B58" s="255"/>
      <c r="C58" s="256"/>
      <c r="D58" s="257"/>
      <c r="E58" s="257"/>
      <c r="F58" s="257"/>
      <c r="G58" s="258"/>
      <c r="H58" s="258"/>
      <c r="I58" s="259"/>
      <c r="J58" s="255"/>
      <c r="K58" s="260"/>
      <c r="L58" s="256"/>
    </row>
    <row r="59" spans="2:12" x14ac:dyDescent="0.25">
      <c r="B59" s="255"/>
      <c r="C59" s="256"/>
      <c r="D59" s="257"/>
      <c r="E59" s="257"/>
      <c r="F59" s="257"/>
      <c r="G59" s="258"/>
      <c r="H59" s="258"/>
      <c r="I59" s="259"/>
      <c r="J59" s="255"/>
      <c r="K59" s="260"/>
      <c r="L59" s="256"/>
    </row>
    <row r="60" spans="2:12" x14ac:dyDescent="0.25">
      <c r="B60" s="255"/>
      <c r="C60" s="256"/>
      <c r="D60" s="257"/>
      <c r="E60" s="257"/>
      <c r="F60" s="257"/>
      <c r="G60" s="258"/>
      <c r="H60" s="258"/>
      <c r="I60" s="259"/>
      <c r="J60" s="255"/>
      <c r="K60" s="260"/>
      <c r="L60" s="256"/>
    </row>
    <row r="61" spans="2:12" x14ac:dyDescent="0.25">
      <c r="B61" s="255"/>
      <c r="C61" s="256"/>
      <c r="D61" s="257"/>
      <c r="E61" s="257"/>
      <c r="F61" s="257"/>
      <c r="G61" s="258"/>
      <c r="H61" s="258"/>
      <c r="I61" s="259"/>
      <c r="J61" s="255"/>
      <c r="K61" s="260"/>
      <c r="L61" s="256"/>
    </row>
    <row r="62" spans="2:12" x14ac:dyDescent="0.25">
      <c r="B62" s="255"/>
      <c r="C62" s="256"/>
      <c r="D62" s="257"/>
      <c r="E62" s="257"/>
      <c r="F62" s="257"/>
      <c r="G62" s="258"/>
      <c r="H62" s="258"/>
      <c r="I62" s="259"/>
      <c r="J62" s="255"/>
      <c r="K62" s="260"/>
      <c r="L62" s="256"/>
    </row>
    <row r="63" spans="2:12" x14ac:dyDescent="0.25">
      <c r="B63" s="255"/>
      <c r="C63" s="256"/>
      <c r="D63" s="257"/>
      <c r="E63" s="257"/>
      <c r="F63" s="257"/>
      <c r="G63" s="258"/>
      <c r="H63" s="258"/>
      <c r="I63" s="259"/>
      <c r="J63" s="255"/>
      <c r="K63" s="260"/>
      <c r="L63" s="256"/>
    </row>
    <row r="64" spans="2:12" x14ac:dyDescent="0.25">
      <c r="B64" s="255"/>
      <c r="C64" s="256"/>
      <c r="D64" s="257"/>
      <c r="E64" s="257"/>
      <c r="F64" s="257"/>
      <c r="G64" s="258"/>
      <c r="H64" s="258"/>
      <c r="I64" s="259"/>
      <c r="J64" s="255"/>
      <c r="K64" s="260"/>
      <c r="L64" s="256"/>
    </row>
    <row r="65" spans="2:12" x14ac:dyDescent="0.25">
      <c r="B65" s="255"/>
      <c r="C65" s="256"/>
      <c r="D65" s="257"/>
      <c r="E65" s="257"/>
      <c r="F65" s="257"/>
      <c r="G65" s="258"/>
      <c r="H65" s="258"/>
      <c r="I65" s="259"/>
      <c r="J65" s="255"/>
      <c r="K65" s="260"/>
      <c r="L65" s="256"/>
    </row>
    <row r="66" spans="2:12" x14ac:dyDescent="0.25">
      <c r="B66" s="255"/>
      <c r="C66" s="256"/>
      <c r="D66" s="257"/>
      <c r="E66" s="257"/>
      <c r="F66" s="257"/>
      <c r="G66" s="258"/>
      <c r="H66" s="258"/>
      <c r="I66" s="259"/>
      <c r="J66" s="255"/>
      <c r="K66" s="260"/>
      <c r="L66" s="256"/>
    </row>
    <row r="67" spans="2:12" x14ac:dyDescent="0.25">
      <c r="B67" s="255"/>
      <c r="C67" s="256"/>
      <c r="D67" s="257"/>
      <c r="E67" s="257"/>
      <c r="F67" s="257"/>
      <c r="G67" s="258"/>
      <c r="H67" s="258"/>
      <c r="I67" s="259"/>
      <c r="J67" s="255"/>
      <c r="K67" s="260"/>
      <c r="L67" s="256"/>
    </row>
    <row r="68" spans="2:12" x14ac:dyDescent="0.25">
      <c r="B68" s="255"/>
      <c r="C68" s="256"/>
      <c r="D68" s="257"/>
      <c r="E68" s="257"/>
      <c r="F68" s="257"/>
      <c r="G68" s="258"/>
      <c r="H68" s="258"/>
      <c r="I68" s="259"/>
      <c r="J68" s="255"/>
      <c r="K68" s="260"/>
      <c r="L68" s="256"/>
    </row>
    <row r="69" spans="2:12" x14ac:dyDescent="0.25">
      <c r="B69" s="255"/>
      <c r="C69" s="256"/>
      <c r="D69" s="257"/>
      <c r="E69" s="257"/>
      <c r="F69" s="257"/>
      <c r="G69" s="258"/>
      <c r="H69" s="258"/>
      <c r="I69" s="259"/>
      <c r="J69" s="255"/>
      <c r="K69" s="260"/>
      <c r="L69" s="256"/>
    </row>
    <row r="70" spans="2:12" x14ac:dyDescent="0.25">
      <c r="B70" s="255"/>
      <c r="C70" s="256"/>
      <c r="D70" s="257"/>
      <c r="E70" s="257"/>
      <c r="F70" s="257"/>
      <c r="G70" s="258"/>
      <c r="H70" s="258"/>
      <c r="I70" s="259"/>
      <c r="J70" s="255"/>
      <c r="K70" s="260"/>
      <c r="L70" s="256"/>
    </row>
    <row r="71" spans="2:12" x14ac:dyDescent="0.25">
      <c r="B71" s="255"/>
      <c r="C71" s="256"/>
      <c r="D71" s="257"/>
      <c r="E71" s="257"/>
      <c r="F71" s="257"/>
      <c r="G71" s="258"/>
      <c r="H71" s="258"/>
      <c r="I71" s="259"/>
      <c r="J71" s="255"/>
      <c r="K71" s="260"/>
      <c r="L71" s="256"/>
    </row>
    <row r="72" spans="2:12" x14ac:dyDescent="0.25">
      <c r="B72" s="255"/>
      <c r="C72" s="256"/>
      <c r="D72" s="257"/>
      <c r="E72" s="257"/>
      <c r="F72" s="257"/>
      <c r="G72" s="258"/>
      <c r="H72" s="258"/>
      <c r="I72" s="259"/>
      <c r="J72" s="255"/>
      <c r="K72" s="260"/>
      <c r="L72" s="256"/>
    </row>
    <row r="73" spans="2:12" x14ac:dyDescent="0.25">
      <c r="B73" s="255"/>
      <c r="C73" s="256"/>
      <c r="D73" s="257"/>
      <c r="E73" s="257"/>
      <c r="F73" s="257"/>
      <c r="G73" s="258"/>
      <c r="H73" s="258"/>
      <c r="I73" s="259"/>
      <c r="J73" s="255"/>
      <c r="K73" s="260"/>
      <c r="L73" s="256"/>
    </row>
    <row r="74" spans="2:12" x14ac:dyDescent="0.25">
      <c r="B74" s="255"/>
      <c r="C74" s="256"/>
      <c r="D74" s="257"/>
      <c r="E74" s="257"/>
      <c r="F74" s="257"/>
      <c r="G74" s="258"/>
      <c r="H74" s="258"/>
      <c r="I74" s="259"/>
      <c r="J74" s="255"/>
      <c r="K74" s="260"/>
      <c r="L74" s="256"/>
    </row>
    <row r="75" spans="2:12" x14ac:dyDescent="0.25">
      <c r="B75" s="255"/>
      <c r="C75" s="256"/>
      <c r="D75" s="257"/>
      <c r="E75" s="257"/>
      <c r="F75" s="257"/>
      <c r="G75" s="258"/>
      <c r="H75" s="258"/>
      <c r="I75" s="259"/>
      <c r="J75" s="255"/>
      <c r="K75" s="260"/>
      <c r="L75" s="256"/>
    </row>
    <row r="76" spans="2:12" x14ac:dyDescent="0.25">
      <c r="B76" s="255"/>
      <c r="C76" s="256"/>
      <c r="D76" s="257"/>
      <c r="E76" s="257"/>
      <c r="F76" s="257"/>
      <c r="G76" s="258"/>
      <c r="H76" s="258"/>
      <c r="I76" s="259"/>
      <c r="J76" s="255"/>
      <c r="K76" s="260"/>
      <c r="L76" s="256"/>
    </row>
    <row r="77" spans="2:12" x14ac:dyDescent="0.25">
      <c r="B77" s="255"/>
      <c r="C77" s="256"/>
      <c r="D77" s="257"/>
      <c r="E77" s="257"/>
      <c r="F77" s="257"/>
      <c r="G77" s="258"/>
      <c r="H77" s="258"/>
      <c r="I77" s="259"/>
      <c r="J77" s="255"/>
      <c r="K77" s="260"/>
      <c r="L77" s="256"/>
    </row>
    <row r="78" spans="2:12" x14ac:dyDescent="0.25">
      <c r="B78" s="255"/>
      <c r="C78" s="256"/>
      <c r="D78" s="257"/>
      <c r="E78" s="257"/>
      <c r="F78" s="257"/>
      <c r="G78" s="258"/>
      <c r="H78" s="258"/>
      <c r="I78" s="259"/>
      <c r="J78" s="255"/>
      <c r="K78" s="260"/>
      <c r="L78" s="256"/>
    </row>
    <row r="79" spans="2:12" x14ac:dyDescent="0.25">
      <c r="B79" s="255"/>
      <c r="C79" s="256"/>
      <c r="D79" s="257"/>
      <c r="E79" s="257"/>
      <c r="F79" s="257"/>
      <c r="G79" s="258"/>
      <c r="H79" s="258"/>
      <c r="I79" s="259"/>
      <c r="J79" s="255"/>
      <c r="K79" s="260"/>
      <c r="L79" s="256"/>
    </row>
    <row r="80" spans="2:12" x14ac:dyDescent="0.25">
      <c r="B80" s="255"/>
      <c r="C80" s="256"/>
      <c r="D80" s="257"/>
      <c r="E80" s="257"/>
      <c r="F80" s="257"/>
      <c r="G80" s="258"/>
      <c r="H80" s="258"/>
      <c r="I80" s="259"/>
      <c r="J80" s="255"/>
      <c r="K80" s="260"/>
      <c r="L80" s="256"/>
    </row>
    <row r="81" spans="2:12" x14ac:dyDescent="0.25">
      <c r="B81" s="255"/>
      <c r="C81" s="256"/>
      <c r="D81" s="257"/>
      <c r="E81" s="257"/>
      <c r="F81" s="257"/>
      <c r="G81" s="258"/>
      <c r="H81" s="258"/>
      <c r="I81" s="259"/>
      <c r="J81" s="255"/>
      <c r="K81" s="260"/>
      <c r="L81" s="256"/>
    </row>
    <row r="82" spans="2:12" x14ac:dyDescent="0.25">
      <c r="B82" s="255"/>
      <c r="C82" s="256"/>
      <c r="D82" s="257"/>
      <c r="E82" s="257"/>
      <c r="F82" s="257"/>
      <c r="G82" s="258"/>
      <c r="H82" s="258"/>
      <c r="I82" s="259"/>
      <c r="J82" s="255"/>
      <c r="K82" s="260"/>
      <c r="L82" s="256"/>
    </row>
    <row r="83" spans="2:12" x14ac:dyDescent="0.25">
      <c r="B83" s="255"/>
      <c r="C83" s="256"/>
      <c r="D83" s="257"/>
      <c r="E83" s="257"/>
      <c r="F83" s="257"/>
      <c r="G83" s="258"/>
      <c r="H83" s="258"/>
      <c r="I83" s="259"/>
      <c r="J83" s="255"/>
      <c r="K83" s="260"/>
      <c r="L83" s="256"/>
    </row>
    <row r="84" spans="2:12" x14ac:dyDescent="0.25">
      <c r="B84" s="255"/>
      <c r="C84" s="256"/>
      <c r="D84" s="257"/>
      <c r="E84" s="257"/>
      <c r="F84" s="257"/>
      <c r="G84" s="258"/>
      <c r="H84" s="258"/>
      <c r="I84" s="259"/>
      <c r="J84" s="255"/>
      <c r="K84" s="260"/>
      <c r="L84" s="256"/>
    </row>
    <row r="85" spans="2:12" x14ac:dyDescent="0.25">
      <c r="B85" s="255"/>
      <c r="C85" s="256"/>
      <c r="D85" s="257"/>
      <c r="E85" s="257"/>
      <c r="F85" s="257"/>
      <c r="G85" s="258"/>
      <c r="H85" s="258"/>
      <c r="I85" s="259"/>
      <c r="J85" s="255"/>
      <c r="K85" s="260"/>
      <c r="L85" s="256"/>
    </row>
    <row r="86" spans="2:12" x14ac:dyDescent="0.25">
      <c r="B86" s="255"/>
      <c r="C86" s="256"/>
      <c r="D86" s="257"/>
      <c r="E86" s="257"/>
      <c r="F86" s="257"/>
      <c r="G86" s="258"/>
      <c r="H86" s="258"/>
      <c r="I86" s="259"/>
      <c r="J86" s="255"/>
      <c r="K86" s="260"/>
      <c r="L86" s="256"/>
    </row>
    <row r="87" spans="2:12" x14ac:dyDescent="0.25">
      <c r="B87" s="255"/>
      <c r="C87" s="256"/>
      <c r="D87" s="257"/>
      <c r="E87" s="257"/>
      <c r="F87" s="257"/>
      <c r="G87" s="258"/>
      <c r="H87" s="258"/>
      <c r="I87" s="259"/>
      <c r="J87" s="255"/>
      <c r="K87" s="260"/>
      <c r="L87" s="256"/>
    </row>
    <row r="88" spans="2:12" x14ac:dyDescent="0.25">
      <c r="B88" s="255"/>
      <c r="C88" s="256"/>
      <c r="D88" s="257"/>
      <c r="E88" s="257"/>
      <c r="F88" s="257"/>
      <c r="G88" s="258"/>
      <c r="H88" s="258"/>
      <c r="I88" s="259"/>
      <c r="J88" s="255"/>
      <c r="K88" s="260"/>
      <c r="L88" s="256"/>
    </row>
    <row r="89" spans="2:12" x14ac:dyDescent="0.25">
      <c r="B89" s="255"/>
      <c r="C89" s="256"/>
      <c r="D89" s="257"/>
      <c r="E89" s="257"/>
      <c r="F89" s="257"/>
      <c r="G89" s="258"/>
      <c r="H89" s="258"/>
      <c r="I89" s="259"/>
      <c r="J89" s="255"/>
      <c r="K89" s="260"/>
      <c r="L89" s="256"/>
    </row>
    <row r="90" spans="2:12" x14ac:dyDescent="0.25">
      <c r="B90" s="255"/>
      <c r="C90" s="256"/>
      <c r="D90" s="257"/>
      <c r="E90" s="257"/>
      <c r="F90" s="257"/>
      <c r="G90" s="258"/>
      <c r="H90" s="258"/>
      <c r="I90" s="259"/>
      <c r="J90" s="255"/>
      <c r="K90" s="260"/>
      <c r="L90" s="256"/>
    </row>
  </sheetData>
  <sheetProtection algorithmName="SHA-512" hashValue="9AaK/mnEg1f3qwKhHCO/mljeq/TCuShYW6h1nJyEdAHzi172dvvUvXwDcqlZOmwTLEYtyCObZLlhsisxBaCWNA==" saltValue="7GhYQ3i2CKaqVg5f/LGslw==" spinCount="100000" sheet="1" objects="1" scenarios="1" selectLockedCells="1"/>
  <customSheetViews>
    <customSheetView guid="{AD479C9E-06F7-4C03-8179-295428B49475}" showGridLines="0">
      <selection activeCell="G20" sqref="G20"/>
      <pageMargins left="7.874015748031496E-2" right="7.874015748031496E-2" top="0.19685039370078741" bottom="0.27559055118110237" header="0.11811023622047245" footer="0.11811023622047245"/>
      <pageSetup paperSize="9" orientation="landscape" horizontalDpi="0" verticalDpi="0" r:id="rId1"/>
      <headerFooter>
        <oddFooter>&amp;L&amp;"Arial,Standard"&amp;7&amp;F&amp;C&amp;"Arial,Standard"&amp;7 © DKG  Alle Rechte vorbehalten&amp;R&amp;"Arial,Standard"&amp;7&amp;P</oddFooter>
      </headerFooter>
    </customSheetView>
    <customSheetView guid="{DAA0C1F4-4D8F-4BD8-91F9-40281B589772}" showGridLines="0" topLeftCell="A23">
      <selection activeCell="K19" sqref="K19"/>
      <pageMargins left="7.874015748031496E-2" right="7.874015748031496E-2" top="0.19685039370078741" bottom="0.27559055118110237" header="0.11811023622047245" footer="0.11811023622047245"/>
      <pageSetup paperSize="9" orientation="landscape" horizontalDpi="0" verticalDpi="0" r:id="rId2"/>
      <headerFooter>
        <oddFooter>&amp;L&amp;"Arial,Standard"&amp;7&amp;F&amp;C&amp;"Arial,Standard"&amp;7 © DKG  Alle Rechte vorbehalten&amp;R&amp;"Arial,Standard"&amp;7&amp;P</oddFooter>
      </headerFooter>
    </customSheetView>
  </customSheetViews>
  <mergeCells count="7">
    <mergeCell ref="D6:K6"/>
    <mergeCell ref="B12:B13"/>
    <mergeCell ref="D12:F12"/>
    <mergeCell ref="G12:I12"/>
    <mergeCell ref="J12:J13"/>
    <mergeCell ref="C12:C13"/>
    <mergeCell ref="D8:F8"/>
  </mergeCells>
  <phoneticPr fontId="33" type="noConversion"/>
  <conditionalFormatting sqref="B14:I90 K14:L90">
    <cfRule type="notContainsBlanks" dxfId="9" priority="24" stopIfTrue="1">
      <formula>LEN(TRIM(B14))&gt;0</formula>
    </cfRule>
  </conditionalFormatting>
  <conditionalFormatting sqref="B12:J13">
    <cfRule type="expression" dxfId="8" priority="12" stopIfTrue="1">
      <formula>$C$10="Kein Datendefizit vorhanden"</formula>
    </cfRule>
  </conditionalFormatting>
  <conditionalFormatting sqref="J14:J90">
    <cfRule type="cellIs" dxfId="7" priority="1" operator="equal">
      <formula>"Ausnahme (Plausibilität unklar)"</formula>
    </cfRule>
    <cfRule type="expression" dxfId="6" priority="4" stopIfTrue="1">
      <formula>OR(AND($J14&lt;&gt;"",$J14="Unvollständig"),AND($J14&lt;&gt;"",$J14="Inkorrekt"))</formula>
    </cfRule>
    <cfRule type="expression" dxfId="5" priority="5" stopIfTrue="1">
      <formula>AND($J14&lt;&gt;"",$J14="Sollvorgabe nicht erfüllt")</formula>
    </cfRule>
    <cfRule type="expression" dxfId="4" priority="6" stopIfTrue="1">
      <formula>AND($J14&lt;&gt;"",$J14="I.O. (Plausibilität unklar)")</formula>
    </cfRule>
  </conditionalFormatting>
  <conditionalFormatting sqref="K12">
    <cfRule type="expression" dxfId="3" priority="22" stopIfTrue="1">
      <formula>$C$10="Kein Datendefizit vorhanden"</formula>
    </cfRule>
  </conditionalFormatting>
  <conditionalFormatting sqref="K13">
    <cfRule type="expression" dxfId="2" priority="10" stopIfTrue="1">
      <formula>$C$10="Kein Datendefizit vorhanden"</formula>
    </cfRule>
  </conditionalFormatting>
  <conditionalFormatting sqref="L12">
    <cfRule type="expression" dxfId="1" priority="3" stopIfTrue="1">
      <formula>$C$10="Kein Datendefizit vorhanden"</formula>
    </cfRule>
  </conditionalFormatting>
  <conditionalFormatting sqref="L13">
    <cfRule type="expression" dxfId="0" priority="9" stopIfTrue="1">
      <formula>$C$10="Kein Datendefizit vorhanden"</formula>
    </cfRule>
  </conditionalFormatting>
  <pageMargins left="7.874015748031496E-2" right="7.874015748031496E-2" top="0.19685039370078741" bottom="0.27559055118110237" header="0.11811023622047245" footer="0.11811023622047245"/>
  <pageSetup paperSize="9" orientation="landscape" r:id="rId3"/>
  <headerFooter>
    <oddFooter>&amp;L&amp;"Arial,Standard"&amp;7&amp;F&amp;C&amp;"Arial,Standard"&amp;7 © DKG  Alle Rechte vorbehalten&amp;R&amp;"Arial,Standard"&amp;7&amp;P</oddFooter>
  </headerFooter>
  <ignoredErrors>
    <ignoredError sqref="E13" formula="1"/>
  </ignoredErrors>
  <drawing r:id="rId4"/>
  <legacy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4"/>
  <dimension ref="A1:N10"/>
  <sheetViews>
    <sheetView workbookViewId="0">
      <selection activeCell="A10" sqref="A10"/>
    </sheetView>
  </sheetViews>
  <sheetFormatPr defaultColWidth="11.42578125" defaultRowHeight="12" x14ac:dyDescent="0.2"/>
  <cols>
    <col min="1" max="1" width="30.5703125" style="140" customWidth="1"/>
    <col min="2" max="2" width="15.85546875" style="141" customWidth="1"/>
    <col min="3" max="3" width="14.85546875" style="141" customWidth="1"/>
    <col min="4" max="10" width="15.85546875" style="141" customWidth="1"/>
    <col min="11" max="13" width="15.85546875" style="140" customWidth="1"/>
    <col min="14" max="16384" width="11.42578125" style="140"/>
  </cols>
  <sheetData>
    <row r="1" spans="1:14" ht="117" customHeight="1" x14ac:dyDescent="0.2">
      <c r="B1" s="346" t="str">
        <f>CONCATENATE(LEFT(Basisdaten!C25,7)," - ",Basisdaten!C26)</f>
        <v>Benigne - Operative Primärfälle</v>
      </c>
      <c r="C1" s="346" t="str">
        <f>CONCATENATE(LEFT(Basisdaten!C25,7)," - ",LEFT(Basisdaten!D26,45))</f>
        <v>Benigne - Interventionelle/ nicht-operative Primärfälle</v>
      </c>
      <c r="D1" s="346" t="str">
        <f>CONCATENATE(LEFT(Basisdaten!C25,7)," - ",LEFT(Basisdaten!E26,51))</f>
        <v>Benigne - Nicht-interventionelle/ nicht-operative Primärfälle</v>
      </c>
      <c r="E1" s="346" t="str">
        <f>CONCATENATE(LEFT(Basisdaten!F25,7)," - ",LEFT(Basisdaten!F26,51))</f>
        <v>Maligne - Operative Primärfälle</v>
      </c>
      <c r="F1" s="346" t="str">
        <f>CONCATENATE(LEFT(Basisdaten!F25,7)," - ",LEFT(Basisdaten!G26,45))</f>
        <v>Maligne - Interventionelle/ nicht-operative Primärfälle</v>
      </c>
      <c r="G1" s="346" t="str">
        <f>CONCATENATE(LEFT(Basisdaten!F25,7)," - ",LEFT(Basisdaten!H26,51))</f>
        <v>Maligne - Nicht-interventionelle/ nicht-operative Primärfälle</v>
      </c>
      <c r="H1" s="346" t="str">
        <f>CONCATENATE(LEFT(Basisdaten!I25,18)," - ",LEFT(Basisdaten!I26,51))</f>
        <v>Unklares Verhalten - Operative Primärfälle</v>
      </c>
      <c r="I1" s="346" t="str">
        <f>CONCATENATE(LEFT(Basisdaten!I25,18)," - ",LEFT(Basisdaten!J26,45))</f>
        <v>Unklares Verhalten - Interventionelle/ nicht-operative Primärfälle</v>
      </c>
      <c r="J1" s="346" t="str">
        <f>CONCATENATE(LEFT(Basisdaten!I25,18)," - ",LEFT(Basisdaten!K26,51))</f>
        <v>Unklares Verhalten - Nicht-interventionelle/ nicht-operative Primärfälle</v>
      </c>
      <c r="K1" s="346" t="str">
        <f>CONCATENATE(LEFT(Basisdaten!L24,8)," - ",LEFT(Basisdaten!L26,21))</f>
        <v>Gesamt - Operative Primärfälle</v>
      </c>
      <c r="L1" s="346" t="str">
        <f>CONCATENATE(LEFT(Basisdaten!L24,8)," - ",LEFT(Basisdaten!M26,45))</f>
        <v>Gesamt - Interventionelle/ nicht-operative Primärfälle</v>
      </c>
      <c r="M1" s="346" t="str">
        <f>CONCATENATE(LEFT(Basisdaten!L24,8)," - ",LEFT(Basisdaten!N26,51))</f>
        <v>Gesamt - Nicht-interventionelle/ nicht-operative Primärfälle</v>
      </c>
      <c r="N1" s="247" t="s">
        <v>738</v>
      </c>
    </row>
    <row r="2" spans="1:14" x14ac:dyDescent="0.2">
      <c r="A2" s="168" t="str">
        <f>Basisdaten!B27</f>
        <v>C70</v>
      </c>
      <c r="B2" s="169" t="str">
        <f>IF(Basisdaten!C27="","",Basisdaten!C27)</f>
        <v/>
      </c>
      <c r="C2" s="169" t="str">
        <f>IF(Basisdaten!D27="","",Basisdaten!D27)</f>
        <v/>
      </c>
      <c r="D2" s="169" t="str">
        <f>IF(Basisdaten!E27="","",Basisdaten!E27)</f>
        <v/>
      </c>
      <c r="E2" s="169" t="str">
        <f>IF(Basisdaten!F27="","",Basisdaten!F27)</f>
        <v/>
      </c>
      <c r="F2" s="169" t="str">
        <f>IF(Basisdaten!G27="","",Basisdaten!G27)</f>
        <v/>
      </c>
      <c r="G2" s="169" t="str">
        <f>IF(Basisdaten!H27="","",Basisdaten!H27)</f>
        <v/>
      </c>
      <c r="H2" s="169" t="str">
        <f>IF(Basisdaten!I27="","",Basisdaten!I27)</f>
        <v/>
      </c>
      <c r="I2" s="169" t="str">
        <f>IF(Basisdaten!J27="","",Basisdaten!J27)</f>
        <v/>
      </c>
      <c r="J2" s="169" t="str">
        <f>IF(Basisdaten!K27="","",Basisdaten!K27)</f>
        <v/>
      </c>
      <c r="K2" s="169" t="str">
        <f>IF(Basisdaten!L27="","",Basisdaten!L27)</f>
        <v/>
      </c>
      <c r="L2" s="169" t="str">
        <f>IF(Basisdaten!M27="","",Basisdaten!M27)</f>
        <v/>
      </c>
      <c r="M2" s="169" t="str">
        <f>IF(Basisdaten!N27="","",Basisdaten!N27)</f>
        <v/>
      </c>
      <c r="N2" s="245"/>
    </row>
    <row r="3" spans="1:14" x14ac:dyDescent="0.2">
      <c r="A3" s="168" t="str">
        <f>Basisdaten!B28</f>
        <v>C71</v>
      </c>
      <c r="B3" s="169" t="str">
        <f>IF(Basisdaten!C28="","",Basisdaten!C28)</f>
        <v/>
      </c>
      <c r="C3" s="169" t="str">
        <f>IF(Basisdaten!D28="","",Basisdaten!D28)</f>
        <v/>
      </c>
      <c r="D3" s="169" t="str">
        <f>IF(Basisdaten!E28="","",Basisdaten!E28)</f>
        <v/>
      </c>
      <c r="E3" s="169" t="str">
        <f>IF(Basisdaten!F28="","",Basisdaten!F28)</f>
        <v/>
      </c>
      <c r="F3" s="169" t="str">
        <f>IF(Basisdaten!G28="","",Basisdaten!G28)</f>
        <v/>
      </c>
      <c r="G3" s="169" t="str">
        <f>IF(Basisdaten!H28="","",Basisdaten!H28)</f>
        <v/>
      </c>
      <c r="H3" s="169" t="str">
        <f>IF(Basisdaten!I28="","",Basisdaten!I28)</f>
        <v/>
      </c>
      <c r="I3" s="169" t="str">
        <f>IF(Basisdaten!J28="","",Basisdaten!J28)</f>
        <v/>
      </c>
      <c r="J3" s="169" t="str">
        <f>IF(Basisdaten!K28="","",Basisdaten!K28)</f>
        <v/>
      </c>
      <c r="K3" s="169" t="str">
        <f>IF(Basisdaten!L28="","",Basisdaten!L28)</f>
        <v/>
      </c>
      <c r="L3" s="169" t="str">
        <f>IF(Basisdaten!M28="","",Basisdaten!M28)</f>
        <v/>
      </c>
      <c r="M3" s="169" t="str">
        <f>IF(Basisdaten!N28="","",Basisdaten!N28)</f>
        <v/>
      </c>
      <c r="N3" s="245"/>
    </row>
    <row r="4" spans="1:14" x14ac:dyDescent="0.2">
      <c r="A4" s="168" t="str">
        <f>Basisdaten!B29</f>
        <v>C72</v>
      </c>
      <c r="B4" s="169" t="str">
        <f>IF(Basisdaten!C29="","",Basisdaten!C29)</f>
        <v/>
      </c>
      <c r="C4" s="169" t="str">
        <f>IF(Basisdaten!D29="","",Basisdaten!D29)</f>
        <v/>
      </c>
      <c r="D4" s="169" t="str">
        <f>IF(Basisdaten!E29="","",Basisdaten!E29)</f>
        <v/>
      </c>
      <c r="E4" s="169" t="str">
        <f>IF(Basisdaten!F29="","",Basisdaten!F29)</f>
        <v/>
      </c>
      <c r="F4" s="169" t="str">
        <f>IF(Basisdaten!G29="","",Basisdaten!G29)</f>
        <v/>
      </c>
      <c r="G4" s="169" t="str">
        <f>IF(Basisdaten!H29="","",Basisdaten!H29)</f>
        <v/>
      </c>
      <c r="H4" s="169" t="str">
        <f>IF(Basisdaten!I29="","",Basisdaten!I29)</f>
        <v/>
      </c>
      <c r="I4" s="169" t="str">
        <f>IF(Basisdaten!J29="","",Basisdaten!J29)</f>
        <v/>
      </c>
      <c r="J4" s="169" t="str">
        <f>IF(Basisdaten!K29="","",Basisdaten!K29)</f>
        <v/>
      </c>
      <c r="K4" s="169" t="str">
        <f>IF(Basisdaten!L29="","",Basisdaten!L29)</f>
        <v/>
      </c>
      <c r="L4" s="169" t="str">
        <f>IF(Basisdaten!M29="","",Basisdaten!M29)</f>
        <v/>
      </c>
      <c r="M4" s="169" t="str">
        <f>IF(Basisdaten!N29="","",Basisdaten!N29)</f>
        <v/>
      </c>
      <c r="N4" s="245"/>
    </row>
    <row r="5" spans="1:14" x14ac:dyDescent="0.2">
      <c r="A5" s="168" t="str">
        <f>Basisdaten!B30</f>
        <v>C75</v>
      </c>
      <c r="B5" s="169" t="str">
        <f>IF(Basisdaten!C30="","",Basisdaten!C30)</f>
        <v/>
      </c>
      <c r="C5" s="169" t="str">
        <f>IF(Basisdaten!D30="","",Basisdaten!D30)</f>
        <v/>
      </c>
      <c r="D5" s="169" t="str">
        <f>IF(Basisdaten!E30="","",Basisdaten!E30)</f>
        <v/>
      </c>
      <c r="E5" s="169" t="str">
        <f>IF(Basisdaten!F30="","",Basisdaten!F30)</f>
        <v/>
      </c>
      <c r="F5" s="169" t="str">
        <f>IF(Basisdaten!G30="","",Basisdaten!G30)</f>
        <v/>
      </c>
      <c r="G5" s="169" t="str">
        <f>IF(Basisdaten!H30="","",Basisdaten!H30)</f>
        <v/>
      </c>
      <c r="H5" s="169" t="str">
        <f>IF(Basisdaten!I30="","",Basisdaten!I30)</f>
        <v/>
      </c>
      <c r="I5" s="169" t="str">
        <f>IF(Basisdaten!J30="","",Basisdaten!J30)</f>
        <v/>
      </c>
      <c r="J5" s="169" t="str">
        <f>IF(Basisdaten!K30="","",Basisdaten!K30)</f>
        <v/>
      </c>
      <c r="K5" s="169" t="str">
        <f>IF(Basisdaten!L30="","",Basisdaten!L30)</f>
        <v/>
      </c>
      <c r="L5" s="169" t="str">
        <f>IF(Basisdaten!M30="","",Basisdaten!M30)</f>
        <v/>
      </c>
      <c r="M5" s="169" t="str">
        <f>IF(Basisdaten!N30="","",Basisdaten!N30)</f>
        <v/>
      </c>
      <c r="N5" s="245"/>
    </row>
    <row r="6" spans="1:14" x14ac:dyDescent="0.2">
      <c r="A6" s="180" t="s">
        <v>340</v>
      </c>
      <c r="B6" s="169" t="str">
        <f>IF(Basisdaten!C31="","",Basisdaten!C31)</f>
        <v/>
      </c>
      <c r="C6" s="169" t="str">
        <f>IF(Basisdaten!D31="","",Basisdaten!D31)</f>
        <v/>
      </c>
      <c r="D6" s="169" t="str">
        <f>IF(Basisdaten!E31="","",Basisdaten!E31)</f>
        <v/>
      </c>
      <c r="E6" s="169" t="str">
        <f>IF(Basisdaten!F31="","",Basisdaten!F31)</f>
        <v/>
      </c>
      <c r="F6" s="169" t="str">
        <f>IF(Basisdaten!G31="","",Basisdaten!G31)</f>
        <v/>
      </c>
      <c r="G6" s="169" t="str">
        <f>IF(Basisdaten!H31="","",Basisdaten!H31)</f>
        <v/>
      </c>
      <c r="H6" s="169" t="str">
        <f>IF(Basisdaten!I31="","",Basisdaten!I31)</f>
        <v/>
      </c>
      <c r="I6" s="169" t="str">
        <f>IF(Basisdaten!J31="","",Basisdaten!J31)</f>
        <v/>
      </c>
      <c r="J6" s="169" t="str">
        <f>IF(Basisdaten!K31="","",Basisdaten!K31)</f>
        <v/>
      </c>
      <c r="K6" s="169" t="str">
        <f>IF(Basisdaten!L31="","",Basisdaten!L31)</f>
        <v/>
      </c>
      <c r="L6" s="169" t="str">
        <f>IF(Basisdaten!M31="","",Basisdaten!M31)</f>
        <v/>
      </c>
      <c r="M6" s="169" t="str">
        <f>IF(Basisdaten!N31="","",Basisdaten!N31)</f>
        <v/>
      </c>
      <c r="N6" s="245"/>
    </row>
    <row r="7" spans="1:14" x14ac:dyDescent="0.2">
      <c r="A7" s="180" t="s">
        <v>341</v>
      </c>
      <c r="B7" s="443" t="str">
        <f>Basisdaten!C32</f>
        <v/>
      </c>
      <c r="C7" s="444"/>
      <c r="D7" s="338"/>
      <c r="E7" s="443" t="str">
        <f>Basisdaten!F32</f>
        <v/>
      </c>
      <c r="F7" s="445"/>
      <c r="G7" s="444"/>
      <c r="H7" s="443" t="str">
        <f>Basisdaten!I32</f>
        <v/>
      </c>
      <c r="I7" s="445"/>
      <c r="J7" s="444"/>
      <c r="K7" s="443" t="str">
        <f>Basisdaten!L32</f>
        <v/>
      </c>
      <c r="L7" s="445"/>
      <c r="M7" s="444"/>
      <c r="N7" s="245"/>
    </row>
    <row r="8" spans="1:14" ht="36" x14ac:dyDescent="0.2">
      <c r="A8" s="246" t="str">
        <f>LEFT(Basisdaten!B34,86)</f>
        <v>Operative Expertise - Anzahl Biopsien (gezählt werden die Prozeduren pro Kalenderjahr)</v>
      </c>
      <c r="B8" s="245"/>
      <c r="C8" s="245"/>
      <c r="D8" s="245"/>
      <c r="E8" s="245"/>
      <c r="F8" s="245"/>
      <c r="G8" s="245"/>
      <c r="H8" s="245"/>
      <c r="I8" s="245"/>
      <c r="J8" s="245"/>
      <c r="K8" s="245"/>
      <c r="L8" s="245"/>
      <c r="M8" s="245"/>
      <c r="N8" s="170" t="str">
        <f>IF(Basisdaten!L34="","",Basisdaten!L34)</f>
        <v/>
      </c>
    </row>
    <row r="9" spans="1:14" ht="36" x14ac:dyDescent="0.2">
      <c r="A9" s="246" t="str">
        <f>LEFT(Basisdaten!B35,89)</f>
        <v>Operative Expertise - Anzahl Resektionen (gezählt werden die Prozeduren pro Kalenderjahr)</v>
      </c>
      <c r="B9" s="245"/>
      <c r="C9" s="245"/>
      <c r="D9" s="245"/>
      <c r="E9" s="245"/>
      <c r="F9" s="245"/>
      <c r="G9" s="245"/>
      <c r="H9" s="245"/>
      <c r="I9" s="245"/>
      <c r="J9" s="245"/>
      <c r="K9" s="245"/>
      <c r="L9" s="245"/>
      <c r="M9" s="245"/>
      <c r="N9" s="170" t="str">
        <f>IF(Basisdaten!L35="","",Basisdaten!L35)</f>
        <v/>
      </c>
    </row>
    <row r="10" spans="1:14" ht="53.25" customHeight="1" x14ac:dyDescent="0.2">
      <c r="A10" s="246" t="str">
        <f>LEFT(Basisdaten!B36,130)</f>
        <v xml:space="preserve">               Davon operative Expertise – Anzahl Resektion zerebraler Metastasen (gezählt werden die Prozeduren pro Kalenderjahr)</v>
      </c>
      <c r="B10" s="245"/>
      <c r="C10" s="245"/>
      <c r="D10" s="245"/>
      <c r="E10" s="245"/>
      <c r="F10" s="245"/>
      <c r="G10" s="245"/>
      <c r="H10" s="245"/>
      <c r="I10" s="245"/>
      <c r="J10" s="245"/>
      <c r="K10" s="245"/>
      <c r="L10" s="245"/>
      <c r="M10" s="245"/>
      <c r="N10" s="170" t="str">
        <f>IF(Basisdaten!L36="","",Basisdaten!L36)</f>
        <v/>
      </c>
    </row>
  </sheetData>
  <mergeCells count="4">
    <mergeCell ref="B7:C7"/>
    <mergeCell ref="E7:G7"/>
    <mergeCell ref="H7:J7"/>
    <mergeCell ref="K7:M7"/>
  </mergeCells>
  <phoneticPr fontId="33" type="noConversion"/>
  <pageMargins left="0.7" right="0.7" top="0.78740157499999996" bottom="0.78740157499999996" header="0.3" footer="0.3"/>
  <pageSetup paperSize="9" orientation="landscape"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dimension ref="A1:F7"/>
  <sheetViews>
    <sheetView workbookViewId="0">
      <selection activeCell="A22" sqref="A22"/>
    </sheetView>
  </sheetViews>
  <sheetFormatPr defaultColWidth="11.42578125" defaultRowHeight="15" x14ac:dyDescent="0.25"/>
  <cols>
    <col min="1" max="1" width="28" customWidth="1"/>
    <col min="2" max="2" width="49.140625" customWidth="1"/>
    <col min="3" max="3" width="33" customWidth="1"/>
    <col min="4" max="4" width="19.28515625" customWidth="1"/>
    <col min="5" max="5" width="48.85546875" customWidth="1"/>
    <col min="6" max="6" width="46.5703125" customWidth="1"/>
    <col min="7" max="7" width="38.28515625" customWidth="1"/>
    <col min="8" max="8" width="42.85546875" customWidth="1"/>
    <col min="9" max="9" width="43.7109375" customWidth="1"/>
    <col min="10" max="10" width="36" customWidth="1"/>
    <col min="11" max="11" width="16.5703125" customWidth="1"/>
    <col min="12" max="12" width="24.140625" customWidth="1"/>
    <col min="13" max="13" width="35" customWidth="1"/>
    <col min="14" max="14" width="28.140625" customWidth="1"/>
    <col min="15" max="15" width="27.7109375" customWidth="1"/>
    <col min="16" max="16" width="30.140625" customWidth="1"/>
    <col min="17" max="17" width="28.140625" customWidth="1"/>
    <col min="18" max="18" width="29.7109375" customWidth="1"/>
    <col min="19" max="19" width="15.28515625" customWidth="1"/>
    <col min="20" max="20" width="17.28515625" customWidth="1"/>
  </cols>
  <sheetData>
    <row r="1" spans="1:6" x14ac:dyDescent="0.25">
      <c r="A1" s="105" t="s">
        <v>169</v>
      </c>
      <c r="B1" s="104" t="str">
        <f>IF(Basisdaten!C16="","",Basisdaten!C16)</f>
        <v/>
      </c>
    </row>
    <row r="2" spans="1:6" x14ac:dyDescent="0.25">
      <c r="A2" s="105" t="s">
        <v>50</v>
      </c>
      <c r="B2" s="174" t="str">
        <f>IF(Basisdaten!L12="","",Basisdaten!L12)</f>
        <v/>
      </c>
    </row>
    <row r="3" spans="1:6" x14ac:dyDescent="0.25">
      <c r="A3" s="105" t="s">
        <v>219</v>
      </c>
      <c r="B3" s="174" t="str">
        <f>IF(Basisdaten!L14="","",Basisdaten!L14)</f>
        <v/>
      </c>
    </row>
    <row r="6" spans="1:6" x14ac:dyDescent="0.25">
      <c r="A6" s="97" t="s">
        <v>14</v>
      </c>
      <c r="B6" s="97" t="s">
        <v>668</v>
      </c>
      <c r="C6" s="98" t="s">
        <v>17</v>
      </c>
      <c r="D6" s="98" t="s">
        <v>338</v>
      </c>
      <c r="E6" s="98" t="s">
        <v>669</v>
      </c>
      <c r="F6" s="98" t="s">
        <v>670</v>
      </c>
    </row>
    <row r="7" spans="1:6" s="100" customFormat="1" ht="29.25" customHeight="1" x14ac:dyDescent="0.25">
      <c r="A7" s="101" t="str">
        <f>IF(Basisdaten!B19=0,"",Basisdaten!B19)</f>
        <v/>
      </c>
      <c r="B7" s="101" t="str">
        <f>IF(Basisdaten!H19=0,"",Basisdaten!H19)</f>
        <v/>
      </c>
      <c r="C7" s="101" t="str">
        <f>IF(Basisdaten!H22=0,"",Basisdaten!H22)</f>
        <v/>
      </c>
      <c r="D7" s="101" t="str">
        <f>IF(Basisdaten!B22=0,"",Basisdaten!B22)</f>
        <v>Noch nicht vorhanden</v>
      </c>
      <c r="E7" s="303" t="str">
        <f>IF(Basisdaten!C12=0,"",Basisdaten!C12)</f>
        <v/>
      </c>
      <c r="F7" s="303" t="str">
        <f>IF(Basisdaten!C14=0,"",Basisdaten!C14)</f>
        <v/>
      </c>
    </row>
  </sheetData>
  <customSheetViews>
    <customSheetView guid="{AD479C9E-06F7-4C03-8179-295428B49475}">
      <selection activeCell="E8" sqref="E8"/>
      <pageMargins left="0.7" right="0.7" top="0.78740157499999996" bottom="0.78740157499999996" header="0.3" footer="0.3"/>
    </customSheetView>
    <customSheetView guid="{DAA0C1F4-4D8F-4BD8-91F9-40281B589772}" state="hidden">
      <selection activeCell="C26" sqref="C26"/>
      <pageMargins left="0.7" right="0.7" top="0.78740157499999996" bottom="0.78740157499999996" header="0.3" footer="0.3"/>
    </customSheetView>
  </customSheetViews>
  <phoneticPr fontId="33" type="noConversion"/>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8"/>
  <dimension ref="A1:W418"/>
  <sheetViews>
    <sheetView topLeftCell="A52" zoomScaleNormal="100" workbookViewId="0">
      <selection activeCell="A66" sqref="A66"/>
    </sheetView>
  </sheetViews>
  <sheetFormatPr defaultColWidth="11.42578125" defaultRowHeight="15" x14ac:dyDescent="0.25"/>
  <cols>
    <col min="1" max="1" width="26.42578125" customWidth="1"/>
    <col min="2" max="2" width="51.5703125" customWidth="1"/>
    <col min="3" max="3" width="45.7109375" customWidth="1"/>
    <col min="4" max="4" width="15.85546875" style="40" customWidth="1"/>
    <col min="5" max="5" width="37.42578125" style="40" customWidth="1"/>
    <col min="6" max="6" width="37" customWidth="1"/>
    <col min="7" max="7" width="36.28515625" customWidth="1"/>
    <col min="8" max="8" width="36.7109375" customWidth="1"/>
    <col min="9" max="9" width="28.5703125" customWidth="1"/>
    <col min="10" max="10" width="25.7109375" customWidth="1"/>
    <col min="11" max="11" width="36.7109375" customWidth="1"/>
    <col min="12" max="12" width="32.140625" customWidth="1"/>
    <col min="13" max="13" width="37.5703125" customWidth="1"/>
    <col min="14" max="15" width="36.85546875" customWidth="1"/>
    <col min="16" max="16" width="33.5703125" customWidth="1"/>
    <col min="17" max="17" width="32.42578125" customWidth="1"/>
    <col min="18" max="18" width="23.140625" customWidth="1"/>
    <col min="19" max="19" width="37.5703125" customWidth="1"/>
    <col min="20" max="20" width="18.5703125" customWidth="1"/>
    <col min="21" max="21" width="36" customWidth="1"/>
    <col min="22" max="22" width="16" customWidth="1"/>
    <col min="23" max="23" width="14.5703125" customWidth="1"/>
    <col min="24" max="24" width="17.28515625" customWidth="1"/>
    <col min="25" max="31" width="9.140625" customWidth="1"/>
    <col min="32" max="32" width="13.5703125" customWidth="1"/>
    <col min="33" max="44" width="9.140625" customWidth="1"/>
    <col min="45" max="45" width="16.140625" customWidth="1"/>
    <col min="46" max="46" width="13.85546875" customWidth="1"/>
    <col min="47" max="47" width="9.140625" customWidth="1"/>
    <col min="48" max="48" width="15" customWidth="1"/>
    <col min="49" max="49" width="19.7109375" customWidth="1"/>
    <col min="50" max="50" width="15.7109375" customWidth="1"/>
    <col min="51" max="104" width="9.140625" customWidth="1"/>
    <col min="105" max="106" width="16.5703125" customWidth="1"/>
    <col min="107" max="107" width="15.5703125" customWidth="1"/>
    <col min="108" max="108" width="19" customWidth="1"/>
  </cols>
  <sheetData>
    <row r="1" spans="1:5" x14ac:dyDescent="0.25">
      <c r="A1" s="31" t="s">
        <v>17</v>
      </c>
      <c r="B1" s="63" t="s">
        <v>47</v>
      </c>
      <c r="C1" s="162"/>
      <c r="D1" s="299"/>
      <c r="E1"/>
    </row>
    <row r="2" spans="1:5" x14ac:dyDescent="0.25">
      <c r="A2" s="289" t="s">
        <v>821</v>
      </c>
      <c r="B2" s="63" t="s">
        <v>150</v>
      </c>
      <c r="C2" s="162"/>
      <c r="D2" s="229"/>
      <c r="E2"/>
    </row>
    <row r="3" spans="1:5" x14ac:dyDescent="0.25">
      <c r="A3" s="25"/>
      <c r="B3" s="63" t="s">
        <v>151</v>
      </c>
      <c r="C3" s="162"/>
      <c r="D3" s="229"/>
      <c r="E3" s="41"/>
    </row>
    <row r="4" spans="1:5" x14ac:dyDescent="0.25">
      <c r="A4" s="25"/>
      <c r="B4" s="63" t="s">
        <v>424</v>
      </c>
      <c r="C4" s="162"/>
      <c r="D4" s="229"/>
      <c r="E4" s="41"/>
    </row>
    <row r="5" spans="1:5" x14ac:dyDescent="0.25">
      <c r="A5" s="25"/>
      <c r="B5" s="63" t="s">
        <v>199</v>
      </c>
      <c r="C5" s="162"/>
      <c r="D5" s="229"/>
      <c r="E5" s="41"/>
    </row>
    <row r="6" spans="1:5" x14ac:dyDescent="0.25">
      <c r="A6" s="25"/>
      <c r="B6" s="63" t="s">
        <v>152</v>
      </c>
      <c r="C6" s="162"/>
      <c r="D6" s="229"/>
      <c r="E6" s="41"/>
    </row>
    <row r="7" spans="1:5" x14ac:dyDescent="0.25">
      <c r="A7" s="25"/>
      <c r="B7" s="63" t="s">
        <v>425</v>
      </c>
      <c r="C7" s="162"/>
      <c r="D7" s="229"/>
      <c r="E7" s="41"/>
    </row>
    <row r="8" spans="1:5" x14ac:dyDescent="0.25">
      <c r="A8" s="25"/>
      <c r="B8" s="63" t="s">
        <v>153</v>
      </c>
      <c r="C8" s="162"/>
      <c r="D8" s="229"/>
      <c r="E8" s="41"/>
    </row>
    <row r="9" spans="1:5" x14ac:dyDescent="0.25">
      <c r="A9" s="25"/>
      <c r="B9" s="63" t="s">
        <v>426</v>
      </c>
      <c r="C9" s="162"/>
      <c r="D9" s="229"/>
      <c r="E9" s="41"/>
    </row>
    <row r="10" spans="1:5" x14ac:dyDescent="0.25">
      <c r="A10" s="25"/>
      <c r="B10" s="63" t="s">
        <v>154</v>
      </c>
      <c r="C10" s="162"/>
      <c r="D10" s="229"/>
      <c r="E10" s="41"/>
    </row>
    <row r="11" spans="1:5" x14ac:dyDescent="0.25">
      <c r="A11" s="25"/>
      <c r="B11" s="63" t="s">
        <v>820</v>
      </c>
      <c r="C11" s="162"/>
      <c r="D11" s="229"/>
      <c r="E11" s="41"/>
    </row>
    <row r="12" spans="1:5" x14ac:dyDescent="0.25">
      <c r="A12" s="25"/>
      <c r="B12" s="63" t="s">
        <v>427</v>
      </c>
      <c r="C12" s="162"/>
      <c r="D12" s="229"/>
      <c r="E12" s="41"/>
    </row>
    <row r="13" spans="1:5" x14ac:dyDescent="0.25">
      <c r="A13" s="25"/>
      <c r="B13" s="63" t="s">
        <v>200</v>
      </c>
      <c r="C13" s="162"/>
      <c r="D13" s="229"/>
      <c r="E13" s="41"/>
    </row>
    <row r="14" spans="1:5" x14ac:dyDescent="0.25">
      <c r="A14" s="25"/>
      <c r="B14" s="63" t="s">
        <v>201</v>
      </c>
      <c r="C14" s="162"/>
      <c r="D14" s="229"/>
      <c r="E14" s="41"/>
    </row>
    <row r="15" spans="1:5" x14ac:dyDescent="0.25">
      <c r="A15" s="25"/>
      <c r="B15" s="63" t="s">
        <v>16</v>
      </c>
      <c r="C15" s="162"/>
      <c r="D15" s="229"/>
      <c r="E15" s="41"/>
    </row>
    <row r="16" spans="1:5" x14ac:dyDescent="0.25">
      <c r="A16" s="25"/>
      <c r="B16" s="63" t="s">
        <v>155</v>
      </c>
      <c r="C16" s="162"/>
      <c r="D16" s="229"/>
      <c r="E16" s="41"/>
    </row>
    <row r="17" spans="1:5" x14ac:dyDescent="0.25">
      <c r="A17" s="25"/>
      <c r="B17" s="63" t="s">
        <v>189</v>
      </c>
      <c r="C17" s="162"/>
      <c r="D17" s="229"/>
      <c r="E17" s="41"/>
    </row>
    <row r="18" spans="1:5" x14ac:dyDescent="0.25">
      <c r="A18" s="25"/>
      <c r="B18" s="63" t="s">
        <v>156</v>
      </c>
      <c r="C18" s="162"/>
      <c r="D18" s="229"/>
      <c r="E18" s="41"/>
    </row>
    <row r="19" spans="1:5" x14ac:dyDescent="0.25">
      <c r="A19" s="25"/>
      <c r="B19" s="63" t="s">
        <v>195</v>
      </c>
      <c r="C19" s="162"/>
      <c r="D19" s="229"/>
      <c r="E19" s="41"/>
    </row>
    <row r="20" spans="1:5" x14ac:dyDescent="0.25">
      <c r="A20" s="25"/>
      <c r="B20" s="63" t="s">
        <v>18</v>
      </c>
      <c r="C20" s="162"/>
      <c r="D20" s="300"/>
      <c r="E20" s="41"/>
    </row>
    <row r="21" spans="1:5" x14ac:dyDescent="0.25">
      <c r="A21" s="25"/>
      <c r="B21" s="63" t="s">
        <v>157</v>
      </c>
      <c r="C21" s="162"/>
      <c r="D21" s="229"/>
      <c r="E21" s="41"/>
    </row>
    <row r="22" spans="1:5" x14ac:dyDescent="0.25">
      <c r="A22" s="25"/>
      <c r="B22" s="63" t="s">
        <v>428</v>
      </c>
      <c r="C22" s="162"/>
      <c r="D22" s="229"/>
      <c r="E22" s="41"/>
    </row>
    <row r="23" spans="1:5" x14ac:dyDescent="0.25">
      <c r="A23" s="25"/>
      <c r="B23" s="63" t="s">
        <v>210</v>
      </c>
      <c r="C23" s="162"/>
      <c r="D23" s="229"/>
      <c r="E23" s="41"/>
    </row>
    <row r="24" spans="1:5" x14ac:dyDescent="0.25">
      <c r="A24" s="25"/>
      <c r="B24" s="63" t="s">
        <v>48</v>
      </c>
      <c r="C24" s="371"/>
      <c r="D24" s="229"/>
      <c r="E24" s="41"/>
    </row>
    <row r="25" spans="1:5" x14ac:dyDescent="0.25">
      <c r="A25" s="25"/>
      <c r="B25" s="63" t="s">
        <v>220</v>
      </c>
      <c r="C25" s="371"/>
      <c r="D25" s="229"/>
      <c r="E25" s="41"/>
    </row>
    <row r="26" spans="1:5" x14ac:dyDescent="0.25">
      <c r="A26" s="25"/>
      <c r="B26" s="374" t="s">
        <v>360</v>
      </c>
      <c r="C26" s="371"/>
      <c r="D26" s="229"/>
      <c r="E26" s="41"/>
    </row>
    <row r="27" spans="1:5" x14ac:dyDescent="0.25">
      <c r="A27" s="25"/>
      <c r="B27" s="63" t="s">
        <v>671</v>
      </c>
      <c r="C27" s="371"/>
      <c r="D27" s="229"/>
      <c r="E27" s="41"/>
    </row>
    <row r="28" spans="1:5" x14ac:dyDescent="0.25">
      <c r="A28" s="25"/>
      <c r="B28" s="63" t="s">
        <v>158</v>
      </c>
      <c r="C28" s="372"/>
      <c r="D28" s="229"/>
      <c r="E28" s="41"/>
    </row>
    <row r="29" spans="1:5" x14ac:dyDescent="0.25">
      <c r="A29" s="25"/>
      <c r="B29" s="63" t="s">
        <v>202</v>
      </c>
      <c r="C29" s="372"/>
      <c r="D29" s="229"/>
      <c r="E29" s="41"/>
    </row>
    <row r="30" spans="1:5" x14ac:dyDescent="0.25">
      <c r="A30" s="25"/>
      <c r="B30" s="63" t="s">
        <v>159</v>
      </c>
      <c r="C30" s="371"/>
      <c r="D30" s="229"/>
      <c r="E30" s="41"/>
    </row>
    <row r="31" spans="1:5" x14ac:dyDescent="0.25">
      <c r="A31" s="25"/>
      <c r="B31" s="63" t="s">
        <v>98</v>
      </c>
      <c r="C31" s="371"/>
      <c r="D31" s="229"/>
      <c r="E31" s="41"/>
    </row>
    <row r="32" spans="1:5" x14ac:dyDescent="0.25">
      <c r="A32" s="25"/>
      <c r="B32" s="63" t="s">
        <v>429</v>
      </c>
      <c r="C32" s="373"/>
      <c r="D32" s="229"/>
      <c r="E32" s="41"/>
    </row>
    <row r="33" spans="1:5" x14ac:dyDescent="0.25">
      <c r="A33" s="25"/>
      <c r="B33" s="63" t="s">
        <v>160</v>
      </c>
      <c r="C33" s="373"/>
      <c r="D33" s="229"/>
      <c r="E33" s="41"/>
    </row>
    <row r="34" spans="1:5" x14ac:dyDescent="0.25">
      <c r="A34" s="25"/>
      <c r="B34" s="63" t="s">
        <v>205</v>
      </c>
      <c r="C34" s="373"/>
      <c r="D34" s="229"/>
      <c r="E34" s="41"/>
    </row>
    <row r="35" spans="1:5" x14ac:dyDescent="0.25">
      <c r="A35" s="25"/>
      <c r="B35" s="63" t="s">
        <v>161</v>
      </c>
      <c r="C35" s="373"/>
      <c r="D35" s="229"/>
      <c r="E35" s="41"/>
    </row>
    <row r="36" spans="1:5" x14ac:dyDescent="0.25">
      <c r="A36" s="25"/>
      <c r="B36" s="63" t="s">
        <v>162</v>
      </c>
      <c r="C36" s="373"/>
      <c r="D36" s="229"/>
      <c r="E36" s="41"/>
    </row>
    <row r="37" spans="1:5" x14ac:dyDescent="0.25">
      <c r="A37" s="25"/>
      <c r="B37" s="63" t="s">
        <v>163</v>
      </c>
      <c r="C37" s="373"/>
      <c r="D37" s="229"/>
      <c r="E37" s="41"/>
    </row>
    <row r="38" spans="1:5" x14ac:dyDescent="0.25">
      <c r="A38" s="25"/>
      <c r="B38" s="63" t="s">
        <v>97</v>
      </c>
      <c r="C38" s="373"/>
      <c r="D38" s="229"/>
      <c r="E38" s="41"/>
    </row>
    <row r="39" spans="1:5" x14ac:dyDescent="0.25">
      <c r="A39" s="25"/>
      <c r="B39" s="63" t="s">
        <v>204</v>
      </c>
      <c r="C39" s="373"/>
      <c r="D39" s="229"/>
      <c r="E39" s="41"/>
    </row>
    <row r="40" spans="1:5" x14ac:dyDescent="0.25">
      <c r="A40" s="25"/>
      <c r="B40" s="63" t="s">
        <v>164</v>
      </c>
      <c r="C40" s="373"/>
      <c r="D40" s="229"/>
      <c r="E40" s="41"/>
    </row>
    <row r="41" spans="1:5" x14ac:dyDescent="0.25">
      <c r="A41" s="25"/>
      <c r="B41" s="247" t="s">
        <v>203</v>
      </c>
      <c r="C41" s="373"/>
      <c r="D41" s="229"/>
      <c r="E41" s="41"/>
    </row>
    <row r="42" spans="1:5" x14ac:dyDescent="0.25">
      <c r="A42" s="25"/>
      <c r="B42" s="247" t="s">
        <v>190</v>
      </c>
      <c r="C42" s="373"/>
      <c r="D42" s="229"/>
      <c r="E42" s="41"/>
    </row>
    <row r="43" spans="1:5" x14ac:dyDescent="0.25">
      <c r="A43" s="25"/>
      <c r="B43" s="247" t="s">
        <v>206</v>
      </c>
      <c r="C43" s="373"/>
      <c r="D43" s="229"/>
      <c r="E43" s="41"/>
    </row>
    <row r="44" spans="1:5" x14ac:dyDescent="0.25">
      <c r="A44" s="25"/>
      <c r="B44" s="63" t="s">
        <v>434</v>
      </c>
      <c r="C44" s="373"/>
      <c r="D44" s="301"/>
      <c r="E44" s="41"/>
    </row>
    <row r="45" spans="1:5" x14ac:dyDescent="0.25">
      <c r="A45" s="25"/>
      <c r="B45" s="63" t="s">
        <v>207</v>
      </c>
      <c r="C45" s="373"/>
      <c r="D45" s="229"/>
      <c r="E45" s="41"/>
    </row>
    <row r="46" spans="1:5" x14ac:dyDescent="0.25">
      <c r="A46" s="25"/>
      <c r="B46" s="374" t="s">
        <v>208</v>
      </c>
      <c r="C46" s="371"/>
      <c r="D46" s="229"/>
      <c r="E46" s="41"/>
    </row>
    <row r="47" spans="1:5" x14ac:dyDescent="0.25">
      <c r="A47" s="25"/>
      <c r="B47" s="374" t="s">
        <v>165</v>
      </c>
      <c r="C47" s="373"/>
      <c r="D47" s="229"/>
      <c r="E47" s="41"/>
    </row>
    <row r="48" spans="1:5" x14ac:dyDescent="0.25">
      <c r="A48" s="25"/>
      <c r="B48" s="374" t="s">
        <v>209</v>
      </c>
      <c r="C48" s="302"/>
      <c r="D48" s="229"/>
      <c r="E48" s="41"/>
    </row>
    <row r="49" spans="1:23" x14ac:dyDescent="0.25">
      <c r="A49" s="25"/>
      <c r="B49" s="374" t="s">
        <v>430</v>
      </c>
      <c r="C49" s="302"/>
      <c r="D49" s="229"/>
      <c r="E49" s="41"/>
    </row>
    <row r="50" spans="1:23" x14ac:dyDescent="0.25">
      <c r="A50" s="25"/>
      <c r="B50" s="374" t="s">
        <v>331</v>
      </c>
      <c r="C50" s="302"/>
      <c r="D50" s="229"/>
      <c r="E50" s="41"/>
    </row>
    <row r="51" spans="1:23" x14ac:dyDescent="0.25">
      <c r="A51" s="25"/>
      <c r="B51" s="374" t="s">
        <v>166</v>
      </c>
      <c r="C51" s="302"/>
      <c r="D51" s="229"/>
      <c r="E51" s="42"/>
    </row>
    <row r="52" spans="1:23" x14ac:dyDescent="0.25">
      <c r="A52" s="25"/>
      <c r="B52" s="374" t="s">
        <v>139</v>
      </c>
      <c r="C52" s="302"/>
      <c r="D52" s="229"/>
      <c r="E52" s="42"/>
    </row>
    <row r="53" spans="1:23" x14ac:dyDescent="0.25">
      <c r="A53" s="25"/>
      <c r="B53" s="374" t="s">
        <v>140</v>
      </c>
      <c r="C53" s="302"/>
      <c r="D53" s="229"/>
      <c r="E53" s="42"/>
    </row>
    <row r="54" spans="1:23" x14ac:dyDescent="0.25">
      <c r="A54" s="25"/>
      <c r="B54" s="162"/>
      <c r="C54" s="162"/>
      <c r="D54" s="229"/>
      <c r="E54" s="42"/>
    </row>
    <row r="55" spans="1:23" x14ac:dyDescent="0.25">
      <c r="A55" s="25"/>
      <c r="B55" s="162"/>
      <c r="C55" s="162"/>
      <c r="D55" s="229"/>
      <c r="E55" s="42"/>
    </row>
    <row r="56" spans="1:23" x14ac:dyDescent="0.25">
      <c r="A56" s="25"/>
      <c r="B56" s="3"/>
      <c r="C56" s="123"/>
      <c r="D56" s="124"/>
      <c r="E56" s="123"/>
      <c r="F56" s="16"/>
      <c r="G56" s="16"/>
      <c r="H56" s="16"/>
      <c r="I56" s="16"/>
      <c r="J56" s="16"/>
      <c r="K56" s="16"/>
      <c r="L56" s="16"/>
      <c r="M56" s="16"/>
      <c r="N56" s="36"/>
      <c r="O56" s="36"/>
      <c r="P56" s="36"/>
      <c r="Q56" s="36"/>
      <c r="R56" s="36"/>
      <c r="S56" s="36"/>
      <c r="T56" s="36"/>
      <c r="U56" s="36"/>
      <c r="V56" s="36"/>
      <c r="W56" s="36"/>
    </row>
    <row r="57" spans="1:23" x14ac:dyDescent="0.25">
      <c r="A57" s="26"/>
      <c r="B57" s="27"/>
    </row>
    <row r="58" spans="1:23" ht="25.5" customHeight="1" x14ac:dyDescent="0.25">
      <c r="A58" s="32" t="s">
        <v>46</v>
      </c>
      <c r="B58" s="290" t="s">
        <v>663</v>
      </c>
      <c r="E58" s="446"/>
      <c r="F58" s="378"/>
    </row>
    <row r="59" spans="1:23" ht="22.5" x14ac:dyDescent="0.25">
      <c r="A59" s="26"/>
      <c r="B59" s="290" t="s">
        <v>664</v>
      </c>
      <c r="E59" s="446"/>
      <c r="F59" s="378"/>
    </row>
    <row r="60" spans="1:23" ht="22.5" x14ac:dyDescent="0.25">
      <c r="A60" s="26"/>
      <c r="B60" s="290" t="s">
        <v>667</v>
      </c>
    </row>
    <row r="61" spans="1:23" ht="27" customHeight="1" x14ac:dyDescent="0.25">
      <c r="A61" s="26"/>
      <c r="B61" s="290" t="s">
        <v>665</v>
      </c>
      <c r="E61" s="298"/>
    </row>
    <row r="62" spans="1:23" ht="22.5" x14ac:dyDescent="0.25">
      <c r="B62" s="290" t="s">
        <v>666</v>
      </c>
    </row>
    <row r="63" spans="1:23" x14ac:dyDescent="0.25">
      <c r="B63" s="290" t="s">
        <v>646</v>
      </c>
    </row>
    <row r="65" spans="1:12" ht="15.75" thickBot="1" x14ac:dyDescent="0.3">
      <c r="A65" s="355" t="s">
        <v>864</v>
      </c>
    </row>
    <row r="66" spans="1:12" s="45" customFormat="1" ht="15.75" thickBot="1" x14ac:dyDescent="0.3">
      <c r="A66" s="47" t="s">
        <v>13</v>
      </c>
      <c r="B66" s="47" t="s">
        <v>86</v>
      </c>
      <c r="C66" s="47" t="s">
        <v>88</v>
      </c>
      <c r="D66" s="48" t="s">
        <v>89</v>
      </c>
      <c r="E66" s="48" t="s">
        <v>90</v>
      </c>
      <c r="F66" s="47" t="s">
        <v>14</v>
      </c>
      <c r="G66" s="47" t="s">
        <v>54</v>
      </c>
      <c r="H66" s="47" t="s">
        <v>91</v>
      </c>
      <c r="I66" s="47" t="s">
        <v>92</v>
      </c>
      <c r="J66" s="47" t="s">
        <v>93</v>
      </c>
      <c r="K66" s="49" t="s">
        <v>94</v>
      </c>
      <c r="L66" s="49" t="s">
        <v>96</v>
      </c>
    </row>
    <row r="67" spans="1:12" s="45" customFormat="1" ht="15.75" thickBot="1" x14ac:dyDescent="0.3">
      <c r="A67" s="50" t="str">
        <f>IF(Basisdaten!C6="","",Basisdaten!C6)</f>
        <v/>
      </c>
      <c r="B67" s="51" t="str">
        <f>IF($A$67="","",VLOOKUP($A$67,$A$70:$J$227,2,FALSE))</f>
        <v/>
      </c>
      <c r="C67" s="51" t="str">
        <f>IF($A$67="","",VLOOKUP($A$67,$A$70:$J$227,3,FALSE))</f>
        <v/>
      </c>
      <c r="D67" s="52" t="str">
        <f>IF($A$67="","",VLOOKUP($A$67,$A$70:$J$227,4,FALSE))</f>
        <v/>
      </c>
      <c r="E67" s="52" t="str">
        <f>IF($A$67="","",VLOOKUP($A$67,$A$70:$J$227,5,FALSE))</f>
        <v/>
      </c>
      <c r="F67" s="51" t="str">
        <f>IF($A$67="","",VLOOKUP($A$67,$A$70:$J$227,6,FALSE))</f>
        <v/>
      </c>
      <c r="G67" s="53" t="str">
        <f>IF($A$67="","",VLOOKUP($A$67,$A$70:$J$227,7,FALSE))</f>
        <v/>
      </c>
      <c r="H67" s="51"/>
      <c r="I67" s="51"/>
      <c r="J67" s="53"/>
      <c r="K67" s="53"/>
      <c r="L67" s="51"/>
    </row>
    <row r="69" spans="1:12" s="45" customFormat="1" x14ac:dyDescent="0.25">
      <c r="A69" s="54" t="s">
        <v>13</v>
      </c>
      <c r="B69" s="54" t="s">
        <v>86</v>
      </c>
      <c r="C69" s="54" t="s">
        <v>88</v>
      </c>
      <c r="D69" s="54" t="s">
        <v>89</v>
      </c>
      <c r="E69" s="54" t="s">
        <v>90</v>
      </c>
      <c r="F69" s="54" t="s">
        <v>14</v>
      </c>
      <c r="G69" s="54" t="s">
        <v>54</v>
      </c>
      <c r="H69" s="46" t="s">
        <v>91</v>
      </c>
      <c r="I69" s="46" t="s">
        <v>95</v>
      </c>
      <c r="J69" s="46" t="s">
        <v>93</v>
      </c>
      <c r="K69" s="46"/>
      <c r="L69" s="46"/>
    </row>
    <row r="70" spans="1:12" s="81" customFormat="1" ht="18.75" customHeight="1" x14ac:dyDescent="0.2">
      <c r="A70" s="83" t="s">
        <v>740</v>
      </c>
      <c r="B70" s="83" t="s">
        <v>132</v>
      </c>
      <c r="C70" s="83" t="s">
        <v>416</v>
      </c>
      <c r="D70" s="83"/>
      <c r="E70" s="83" t="s">
        <v>131</v>
      </c>
      <c r="F70" s="83" t="s">
        <v>21</v>
      </c>
      <c r="G70" s="280">
        <v>41039</v>
      </c>
    </row>
    <row r="71" spans="1:12" s="81" customFormat="1" ht="18.75" customHeight="1" x14ac:dyDescent="0.2">
      <c r="A71" s="83" t="s">
        <v>741</v>
      </c>
      <c r="B71" s="83" t="s">
        <v>132</v>
      </c>
      <c r="C71" s="83" t="s">
        <v>468</v>
      </c>
      <c r="D71" s="83"/>
      <c r="E71" s="83" t="s">
        <v>131</v>
      </c>
      <c r="F71" s="83" t="s">
        <v>21</v>
      </c>
      <c r="G71" s="280">
        <v>41039</v>
      </c>
    </row>
    <row r="72" spans="1:12" s="81" customFormat="1" ht="18.75" customHeight="1" x14ac:dyDescent="0.2">
      <c r="A72" s="83" t="s">
        <v>742</v>
      </c>
      <c r="B72" s="83" t="s">
        <v>435</v>
      </c>
      <c r="C72" s="281" t="s">
        <v>634</v>
      </c>
      <c r="D72" s="354"/>
      <c r="E72" s="83" t="s">
        <v>131</v>
      </c>
      <c r="F72" s="83" t="s">
        <v>19</v>
      </c>
      <c r="G72" s="280">
        <v>41180</v>
      </c>
    </row>
    <row r="73" spans="1:12" s="81" customFormat="1" ht="18.75" customHeight="1" x14ac:dyDescent="0.2">
      <c r="A73" s="83" t="s">
        <v>743</v>
      </c>
      <c r="B73" s="83" t="s">
        <v>179</v>
      </c>
      <c r="C73" s="83" t="s">
        <v>180</v>
      </c>
      <c r="D73" s="83"/>
      <c r="E73" s="83" t="s">
        <v>131</v>
      </c>
      <c r="F73" s="83" t="s">
        <v>19</v>
      </c>
      <c r="G73" s="280">
        <v>41410</v>
      </c>
    </row>
    <row r="74" spans="1:12" s="81" customFormat="1" ht="18.75" customHeight="1" x14ac:dyDescent="0.2">
      <c r="A74" s="83" t="s">
        <v>744</v>
      </c>
      <c r="B74" s="83" t="s">
        <v>135</v>
      </c>
      <c r="C74" s="83" t="s">
        <v>136</v>
      </c>
      <c r="D74" s="83"/>
      <c r="E74" s="83" t="s">
        <v>131</v>
      </c>
      <c r="F74" s="83" t="s">
        <v>20</v>
      </c>
      <c r="G74" s="280">
        <v>41241</v>
      </c>
    </row>
    <row r="75" spans="1:12" s="81" customFormat="1" ht="18.75" customHeight="1" x14ac:dyDescent="0.2">
      <c r="A75" s="83" t="s">
        <v>745</v>
      </c>
      <c r="B75" s="83" t="s">
        <v>137</v>
      </c>
      <c r="C75" s="83" t="s">
        <v>838</v>
      </c>
      <c r="D75" s="83"/>
      <c r="E75" s="83" t="s">
        <v>131</v>
      </c>
      <c r="F75" s="83" t="s">
        <v>28</v>
      </c>
      <c r="G75" s="280">
        <v>41241</v>
      </c>
    </row>
    <row r="76" spans="1:12" s="81" customFormat="1" ht="18.75" customHeight="1" x14ac:dyDescent="0.2">
      <c r="A76" s="83" t="s">
        <v>746</v>
      </c>
      <c r="B76" s="83" t="s">
        <v>436</v>
      </c>
      <c r="C76" s="83" t="s">
        <v>437</v>
      </c>
      <c r="D76" s="83"/>
      <c r="E76" s="83" t="s">
        <v>131</v>
      </c>
      <c r="F76" s="83" t="s">
        <v>15</v>
      </c>
      <c r="G76" s="280">
        <v>42493</v>
      </c>
    </row>
    <row r="77" spans="1:12" s="81" customFormat="1" ht="18.75" customHeight="1" x14ac:dyDescent="0.2">
      <c r="A77" s="83" t="s">
        <v>747</v>
      </c>
      <c r="B77" s="83" t="s">
        <v>221</v>
      </c>
      <c r="C77" s="83" t="s">
        <v>226</v>
      </c>
      <c r="D77" s="83"/>
      <c r="E77" s="83" t="s">
        <v>131</v>
      </c>
      <c r="F77" s="83" t="s">
        <v>20</v>
      </c>
      <c r="G77" s="280">
        <v>41759</v>
      </c>
    </row>
    <row r="78" spans="1:12" s="81" customFormat="1" ht="18.75" customHeight="1" x14ac:dyDescent="0.2">
      <c r="A78" s="83" t="s">
        <v>748</v>
      </c>
      <c r="B78" s="83" t="s">
        <v>222</v>
      </c>
      <c r="C78" s="83" t="s">
        <v>227</v>
      </c>
      <c r="D78" s="83"/>
      <c r="E78" s="83" t="s">
        <v>131</v>
      </c>
      <c r="F78" s="83" t="s">
        <v>20</v>
      </c>
      <c r="G78" s="280">
        <v>41796</v>
      </c>
    </row>
    <row r="79" spans="1:12" s="81" customFormat="1" ht="18.75" customHeight="1" x14ac:dyDescent="0.2">
      <c r="A79" s="83" t="s">
        <v>749</v>
      </c>
      <c r="B79" s="83" t="s">
        <v>343</v>
      </c>
      <c r="C79" s="83" t="s">
        <v>344</v>
      </c>
      <c r="D79" s="83"/>
      <c r="E79" s="83" t="s">
        <v>131</v>
      </c>
      <c r="F79" s="83" t="s">
        <v>19</v>
      </c>
      <c r="G79" s="280">
        <v>42864</v>
      </c>
    </row>
    <row r="80" spans="1:12" s="81" customFormat="1" ht="18.75" customHeight="1" x14ac:dyDescent="0.2">
      <c r="A80" s="83" t="s">
        <v>750</v>
      </c>
      <c r="B80" s="83" t="s">
        <v>351</v>
      </c>
      <c r="C80" s="83" t="s">
        <v>839</v>
      </c>
      <c r="D80" s="83"/>
      <c r="E80" s="83" t="s">
        <v>131</v>
      </c>
      <c r="F80" s="83" t="s">
        <v>25</v>
      </c>
      <c r="G80" s="280">
        <v>43003</v>
      </c>
    </row>
    <row r="81" spans="1:7" s="81" customFormat="1" ht="18.75" customHeight="1" x14ac:dyDescent="0.2">
      <c r="A81" s="83" t="s">
        <v>840</v>
      </c>
      <c r="B81" s="83" t="s">
        <v>841</v>
      </c>
      <c r="C81" s="83" t="s">
        <v>842</v>
      </c>
      <c r="D81" s="83"/>
      <c r="E81" s="83" t="s">
        <v>131</v>
      </c>
      <c r="F81" s="83" t="s">
        <v>26</v>
      </c>
      <c r="G81" s="280">
        <v>45583</v>
      </c>
    </row>
    <row r="82" spans="1:7" s="81" customFormat="1" ht="18.75" customHeight="1" x14ac:dyDescent="0.2">
      <c r="A82" s="83" t="s">
        <v>751</v>
      </c>
      <c r="B82" s="83" t="s">
        <v>417</v>
      </c>
      <c r="C82" s="83" t="s">
        <v>418</v>
      </c>
      <c r="D82" s="83"/>
      <c r="E82" s="83" t="s">
        <v>131</v>
      </c>
      <c r="F82" s="83" t="s">
        <v>26</v>
      </c>
      <c r="G82" s="280">
        <v>43048</v>
      </c>
    </row>
    <row r="83" spans="1:7" s="81" customFormat="1" ht="18.75" customHeight="1" x14ac:dyDescent="0.2">
      <c r="A83" s="83" t="s">
        <v>752</v>
      </c>
      <c r="B83" s="83" t="s">
        <v>345</v>
      </c>
      <c r="C83" s="83" t="s">
        <v>650</v>
      </c>
      <c r="D83" s="83"/>
      <c r="E83" s="83" t="s">
        <v>131</v>
      </c>
      <c r="F83" s="83" t="s">
        <v>20</v>
      </c>
      <c r="G83" s="280">
        <v>42697</v>
      </c>
    </row>
    <row r="84" spans="1:7" s="81" customFormat="1" ht="18.75" customHeight="1" x14ac:dyDescent="0.2">
      <c r="A84" s="83" t="s">
        <v>753</v>
      </c>
      <c r="B84" s="83" t="s">
        <v>651</v>
      </c>
      <c r="C84" s="83" t="s">
        <v>438</v>
      </c>
      <c r="D84" s="83"/>
      <c r="E84" s="83" t="s">
        <v>131</v>
      </c>
      <c r="F84" s="83" t="s">
        <v>27</v>
      </c>
      <c r="G84" s="280">
        <v>43733</v>
      </c>
    </row>
    <row r="85" spans="1:7" s="81" customFormat="1" ht="18.75" customHeight="1" x14ac:dyDescent="0.2">
      <c r="A85" s="83" t="s">
        <v>754</v>
      </c>
      <c r="B85" s="83" t="s">
        <v>332</v>
      </c>
      <c r="C85" s="83" t="s">
        <v>130</v>
      </c>
      <c r="D85" s="83"/>
      <c r="E85" s="83" t="s">
        <v>131</v>
      </c>
      <c r="F85" s="83" t="s">
        <v>28</v>
      </c>
      <c r="G85" s="280">
        <v>41033</v>
      </c>
    </row>
    <row r="86" spans="1:7" s="81" customFormat="1" ht="18.75" customHeight="1" x14ac:dyDescent="0.2">
      <c r="A86" s="83" t="s">
        <v>755</v>
      </c>
      <c r="B86" s="83" t="s">
        <v>133</v>
      </c>
      <c r="C86" s="83" t="s">
        <v>134</v>
      </c>
      <c r="D86" s="83"/>
      <c r="E86" s="83" t="s">
        <v>131</v>
      </c>
      <c r="F86" s="83" t="s">
        <v>20</v>
      </c>
      <c r="G86" s="280">
        <v>41117</v>
      </c>
    </row>
    <row r="87" spans="1:7" s="81" customFormat="1" ht="18.75" customHeight="1" x14ac:dyDescent="0.2">
      <c r="A87" s="83" t="s">
        <v>843</v>
      </c>
      <c r="B87" s="83" t="s">
        <v>844</v>
      </c>
      <c r="C87" s="83" t="s">
        <v>845</v>
      </c>
      <c r="D87" s="83"/>
      <c r="E87" s="83" t="s">
        <v>131</v>
      </c>
      <c r="F87" s="83" t="s">
        <v>22</v>
      </c>
      <c r="G87" s="280">
        <v>45600</v>
      </c>
    </row>
    <row r="88" spans="1:7" s="81" customFormat="1" ht="18.75" customHeight="1" x14ac:dyDescent="0.2">
      <c r="A88" s="83" t="s">
        <v>756</v>
      </c>
      <c r="B88" s="83" t="s">
        <v>352</v>
      </c>
      <c r="C88" s="83" t="s">
        <v>353</v>
      </c>
      <c r="D88" s="83"/>
      <c r="E88" s="83" t="s">
        <v>131</v>
      </c>
      <c r="F88" s="83" t="s">
        <v>15</v>
      </c>
      <c r="G88" s="280">
        <v>43032</v>
      </c>
    </row>
    <row r="89" spans="1:7" s="81" customFormat="1" ht="18.75" customHeight="1" x14ac:dyDescent="0.2">
      <c r="A89" s="83" t="s">
        <v>757</v>
      </c>
      <c r="B89" s="83" t="s">
        <v>346</v>
      </c>
      <c r="C89" s="281" t="s">
        <v>347</v>
      </c>
      <c r="D89" s="354"/>
      <c r="E89" s="83" t="s">
        <v>131</v>
      </c>
      <c r="F89" s="83" t="s">
        <v>26</v>
      </c>
      <c r="G89" s="280">
        <v>42640</v>
      </c>
    </row>
    <row r="90" spans="1:7" s="81" customFormat="1" ht="18.75" customHeight="1" x14ac:dyDescent="0.2">
      <c r="A90" s="83" t="s">
        <v>758</v>
      </c>
      <c r="B90" s="83" t="s">
        <v>846</v>
      </c>
      <c r="C90" s="83" t="s">
        <v>419</v>
      </c>
      <c r="D90" s="83"/>
      <c r="E90" s="83" t="s">
        <v>131</v>
      </c>
      <c r="F90" s="83" t="s">
        <v>19</v>
      </c>
      <c r="G90" s="280">
        <v>43018</v>
      </c>
    </row>
    <row r="91" spans="1:7" s="81" customFormat="1" ht="18.75" customHeight="1" x14ac:dyDescent="0.2">
      <c r="A91" s="83" t="s">
        <v>847</v>
      </c>
      <c r="B91" s="83" t="s">
        <v>848</v>
      </c>
      <c r="C91" s="83" t="s">
        <v>849</v>
      </c>
      <c r="D91" s="83"/>
      <c r="E91" s="83" t="s">
        <v>131</v>
      </c>
      <c r="F91" s="83" t="s">
        <v>20</v>
      </c>
      <c r="G91" s="280">
        <v>45784</v>
      </c>
    </row>
    <row r="92" spans="1:7" s="81" customFormat="1" ht="18.75" customHeight="1" x14ac:dyDescent="0.2">
      <c r="A92" s="83" t="s">
        <v>759</v>
      </c>
      <c r="B92" s="83" t="s">
        <v>439</v>
      </c>
      <c r="C92" s="83" t="s">
        <v>440</v>
      </c>
      <c r="D92" s="83"/>
      <c r="E92" s="83" t="s">
        <v>131</v>
      </c>
      <c r="F92" s="83" t="s">
        <v>28</v>
      </c>
      <c r="G92" s="280">
        <v>41563</v>
      </c>
    </row>
    <row r="93" spans="1:7" s="81" customFormat="1" ht="18.75" customHeight="1" x14ac:dyDescent="0.2">
      <c r="A93" s="83" t="s">
        <v>760</v>
      </c>
      <c r="B93" s="83" t="s">
        <v>348</v>
      </c>
      <c r="C93" s="83" t="s">
        <v>181</v>
      </c>
      <c r="D93" s="83"/>
      <c r="E93" s="83" t="s">
        <v>131</v>
      </c>
      <c r="F93" s="83" t="s">
        <v>29</v>
      </c>
      <c r="G93" s="280">
        <v>41726</v>
      </c>
    </row>
    <row r="94" spans="1:7" s="81" customFormat="1" ht="18.75" customHeight="1" x14ac:dyDescent="0.2">
      <c r="A94" s="83" t="s">
        <v>761</v>
      </c>
      <c r="B94" s="83" t="s">
        <v>354</v>
      </c>
      <c r="C94" s="83" t="s">
        <v>182</v>
      </c>
      <c r="D94" s="83"/>
      <c r="E94" s="83" t="s">
        <v>34</v>
      </c>
      <c r="F94" s="83" t="s">
        <v>34</v>
      </c>
      <c r="G94" s="280">
        <v>41604</v>
      </c>
    </row>
    <row r="95" spans="1:7" s="81" customFormat="1" ht="18.75" customHeight="1" x14ac:dyDescent="0.2">
      <c r="A95" s="83" t="s">
        <v>762</v>
      </c>
      <c r="B95" s="83" t="s">
        <v>223</v>
      </c>
      <c r="C95" s="281" t="s">
        <v>349</v>
      </c>
      <c r="D95" s="354"/>
      <c r="E95" s="83" t="s">
        <v>131</v>
      </c>
      <c r="F95" s="83" t="s">
        <v>25</v>
      </c>
      <c r="G95" s="280">
        <v>41816</v>
      </c>
    </row>
    <row r="96" spans="1:7" s="81" customFormat="1" ht="18.75" customHeight="1" x14ac:dyDescent="0.2">
      <c r="A96" s="83" t="s">
        <v>763</v>
      </c>
      <c r="B96" s="83" t="s">
        <v>639</v>
      </c>
      <c r="C96" s="83" t="s">
        <v>635</v>
      </c>
      <c r="D96" s="83"/>
      <c r="E96" s="83" t="s">
        <v>131</v>
      </c>
      <c r="F96" s="83" t="s">
        <v>20</v>
      </c>
      <c r="G96" s="280">
        <v>42502</v>
      </c>
    </row>
    <row r="97" spans="1:7" s="81" customFormat="1" ht="18.75" customHeight="1" x14ac:dyDescent="0.2">
      <c r="A97" s="83" t="s">
        <v>764</v>
      </c>
      <c r="B97" s="83" t="s">
        <v>441</v>
      </c>
      <c r="C97" s="83" t="s">
        <v>442</v>
      </c>
      <c r="D97" s="83"/>
      <c r="E97" s="83" t="s">
        <v>131</v>
      </c>
      <c r="F97" s="83" t="s">
        <v>20</v>
      </c>
      <c r="G97" s="280">
        <v>43613</v>
      </c>
    </row>
    <row r="98" spans="1:7" s="81" customFormat="1" ht="18.75" customHeight="1" x14ac:dyDescent="0.2">
      <c r="A98" s="83" t="s">
        <v>765</v>
      </c>
      <c r="B98" s="83" t="s">
        <v>443</v>
      </c>
      <c r="C98" s="83" t="s">
        <v>444</v>
      </c>
      <c r="D98" s="83"/>
      <c r="E98" s="83" t="s">
        <v>131</v>
      </c>
      <c r="F98" s="83" t="s">
        <v>28</v>
      </c>
      <c r="G98" s="280">
        <v>42090</v>
      </c>
    </row>
    <row r="99" spans="1:7" s="81" customFormat="1" ht="18.75" customHeight="1" x14ac:dyDescent="0.2">
      <c r="A99" s="83" t="s">
        <v>766</v>
      </c>
      <c r="B99" s="83" t="s">
        <v>224</v>
      </c>
      <c r="C99" s="83" t="s">
        <v>850</v>
      </c>
      <c r="D99" s="83"/>
      <c r="E99" s="83" t="s">
        <v>131</v>
      </c>
      <c r="F99" s="83" t="s">
        <v>25</v>
      </c>
      <c r="G99" s="280">
        <v>41621</v>
      </c>
    </row>
    <row r="100" spans="1:7" s="81" customFormat="1" ht="18.75" customHeight="1" x14ac:dyDescent="0.2">
      <c r="A100" s="83" t="s">
        <v>767</v>
      </c>
      <c r="B100" s="83" t="s">
        <v>445</v>
      </c>
      <c r="C100" s="83" t="s">
        <v>446</v>
      </c>
      <c r="D100" s="83"/>
      <c r="E100" s="83" t="s">
        <v>131</v>
      </c>
      <c r="F100" s="83" t="s">
        <v>33</v>
      </c>
      <c r="G100" s="280">
        <v>43763</v>
      </c>
    </row>
    <row r="101" spans="1:7" s="81" customFormat="1" ht="18.75" customHeight="1" x14ac:dyDescent="0.2">
      <c r="A101" s="83" t="s">
        <v>768</v>
      </c>
      <c r="B101" s="83" t="s">
        <v>198</v>
      </c>
      <c r="C101" s="83" t="s">
        <v>228</v>
      </c>
      <c r="D101" s="83"/>
      <c r="E101" s="83" t="s">
        <v>131</v>
      </c>
      <c r="F101" s="83" t="s">
        <v>19</v>
      </c>
      <c r="G101" s="280">
        <v>41661</v>
      </c>
    </row>
    <row r="102" spans="1:7" s="81" customFormat="1" ht="18.75" customHeight="1" x14ac:dyDescent="0.2">
      <c r="A102" s="83" t="s">
        <v>769</v>
      </c>
      <c r="B102" s="83" t="s">
        <v>183</v>
      </c>
      <c r="C102" s="83" t="s">
        <v>469</v>
      </c>
      <c r="D102" s="83"/>
      <c r="E102" s="83" t="s">
        <v>131</v>
      </c>
      <c r="F102" s="83" t="s">
        <v>28</v>
      </c>
      <c r="G102" s="280">
        <v>41785</v>
      </c>
    </row>
    <row r="103" spans="1:7" s="81" customFormat="1" ht="18.75" customHeight="1" x14ac:dyDescent="0.2">
      <c r="A103" s="83" t="s">
        <v>770</v>
      </c>
      <c r="B103" s="83" t="s">
        <v>482</v>
      </c>
      <c r="C103" s="83" t="s">
        <v>355</v>
      </c>
      <c r="D103" s="83"/>
      <c r="E103" s="83" t="s">
        <v>131</v>
      </c>
      <c r="F103" s="83" t="s">
        <v>31</v>
      </c>
      <c r="G103" s="280">
        <v>42808</v>
      </c>
    </row>
    <row r="104" spans="1:7" s="81" customFormat="1" ht="18.75" customHeight="1" x14ac:dyDescent="0.2">
      <c r="A104" s="83" t="s">
        <v>771</v>
      </c>
      <c r="B104" s="83" t="s">
        <v>640</v>
      </c>
      <c r="C104" s="281" t="s">
        <v>636</v>
      </c>
      <c r="D104" s="354"/>
      <c r="E104" s="83" t="s">
        <v>131</v>
      </c>
      <c r="F104" s="83" t="s">
        <v>25</v>
      </c>
      <c r="G104" s="280">
        <v>44460</v>
      </c>
    </row>
    <row r="105" spans="1:7" s="81" customFormat="1" ht="18.75" customHeight="1" x14ac:dyDescent="0.2">
      <c r="A105" s="83" t="s">
        <v>772</v>
      </c>
      <c r="B105" s="83" t="s">
        <v>350</v>
      </c>
      <c r="C105" s="83" t="s">
        <v>229</v>
      </c>
      <c r="D105" s="83"/>
      <c r="E105" s="83" t="s">
        <v>131</v>
      </c>
      <c r="F105" s="83" t="s">
        <v>28</v>
      </c>
      <c r="G105" s="280">
        <v>41921</v>
      </c>
    </row>
    <row r="106" spans="1:7" s="81" customFormat="1" ht="18.75" customHeight="1" x14ac:dyDescent="0.2">
      <c r="A106" s="83" t="s">
        <v>773</v>
      </c>
      <c r="B106" s="83" t="s">
        <v>356</v>
      </c>
      <c r="C106" s="281" t="s">
        <v>470</v>
      </c>
      <c r="D106" s="354"/>
      <c r="E106" s="83" t="s">
        <v>131</v>
      </c>
      <c r="F106" s="83" t="s">
        <v>31</v>
      </c>
      <c r="G106" s="280">
        <v>42706</v>
      </c>
    </row>
    <row r="107" spans="1:7" s="81" customFormat="1" ht="18.75" customHeight="1" x14ac:dyDescent="0.2">
      <c r="A107" s="83" t="s">
        <v>774</v>
      </c>
      <c r="B107" s="83" t="s">
        <v>471</v>
      </c>
      <c r="C107" s="281" t="s">
        <v>447</v>
      </c>
      <c r="D107" s="354"/>
      <c r="E107" s="83" t="s">
        <v>131</v>
      </c>
      <c r="F107" s="83" t="s">
        <v>28</v>
      </c>
      <c r="G107" s="280">
        <v>43774</v>
      </c>
    </row>
    <row r="108" spans="1:7" s="81" customFormat="1" ht="18.75" customHeight="1" x14ac:dyDescent="0.2">
      <c r="A108" s="83" t="s">
        <v>775</v>
      </c>
      <c r="B108" s="83" t="s">
        <v>225</v>
      </c>
      <c r="C108" s="83" t="s">
        <v>333</v>
      </c>
      <c r="D108" s="83"/>
      <c r="E108" s="83" t="s">
        <v>131</v>
      </c>
      <c r="F108" s="83" t="s">
        <v>19</v>
      </c>
      <c r="G108" s="280">
        <v>41971</v>
      </c>
    </row>
    <row r="109" spans="1:7" s="81" customFormat="1" ht="18.75" customHeight="1" x14ac:dyDescent="0.2">
      <c r="A109" s="83" t="s">
        <v>776</v>
      </c>
      <c r="B109" s="83" t="s">
        <v>448</v>
      </c>
      <c r="C109" s="83" t="s">
        <v>449</v>
      </c>
      <c r="D109" s="83"/>
      <c r="E109" s="83" t="s">
        <v>131</v>
      </c>
      <c r="F109" s="83" t="s">
        <v>28</v>
      </c>
      <c r="G109" s="280">
        <v>42144</v>
      </c>
    </row>
    <row r="110" spans="1:7" s="81" customFormat="1" ht="18.75" customHeight="1" x14ac:dyDescent="0.2">
      <c r="A110" s="83" t="s">
        <v>777</v>
      </c>
      <c r="B110" s="83" t="s">
        <v>485</v>
      </c>
      <c r="C110" s="281" t="s">
        <v>450</v>
      </c>
      <c r="D110" s="83"/>
      <c r="E110" s="83" t="s">
        <v>131</v>
      </c>
      <c r="F110" s="83" t="s">
        <v>33</v>
      </c>
      <c r="G110" s="280">
        <v>43592</v>
      </c>
    </row>
    <row r="111" spans="1:7" s="81" customFormat="1" ht="18.75" customHeight="1" x14ac:dyDescent="0.2">
      <c r="A111" s="83" t="s">
        <v>778</v>
      </c>
      <c r="B111" s="83" t="s">
        <v>334</v>
      </c>
      <c r="C111" s="281" t="s">
        <v>335</v>
      </c>
      <c r="D111" s="354"/>
      <c r="E111" s="83" t="s">
        <v>131</v>
      </c>
      <c r="F111" s="83" t="s">
        <v>31</v>
      </c>
      <c r="G111" s="280">
        <v>42143</v>
      </c>
    </row>
    <row r="112" spans="1:7" s="81" customFormat="1" ht="18.75" customHeight="1" x14ac:dyDescent="0.2">
      <c r="A112" s="83" t="s">
        <v>779</v>
      </c>
      <c r="B112" s="83" t="s">
        <v>724</v>
      </c>
      <c r="C112" s="83" t="s">
        <v>725</v>
      </c>
      <c r="D112" s="83"/>
      <c r="E112" s="83" t="s">
        <v>131</v>
      </c>
      <c r="F112" s="83" t="s">
        <v>27</v>
      </c>
      <c r="G112" s="280">
        <v>45233</v>
      </c>
    </row>
    <row r="113" spans="1:7" s="81" customFormat="1" ht="18.75" customHeight="1" x14ac:dyDescent="0.2">
      <c r="A113" s="83" t="s">
        <v>780</v>
      </c>
      <c r="B113" s="83" t="s">
        <v>493</v>
      </c>
      <c r="C113" s="281" t="s">
        <v>494</v>
      </c>
      <c r="D113" s="354"/>
      <c r="E113" s="83" t="s">
        <v>131</v>
      </c>
      <c r="F113" s="83" t="s">
        <v>23</v>
      </c>
      <c r="G113" s="280">
        <v>44011</v>
      </c>
    </row>
    <row r="114" spans="1:7" s="81" customFormat="1" ht="18.75" customHeight="1" x14ac:dyDescent="0.2">
      <c r="A114" s="83" t="s">
        <v>781</v>
      </c>
      <c r="B114" s="83" t="s">
        <v>851</v>
      </c>
      <c r="C114" s="83" t="s">
        <v>852</v>
      </c>
      <c r="D114" s="83"/>
      <c r="E114" s="83" t="s">
        <v>131</v>
      </c>
      <c r="F114" s="83" t="s">
        <v>20</v>
      </c>
      <c r="G114" s="280">
        <v>42289</v>
      </c>
    </row>
    <row r="115" spans="1:7" s="81" customFormat="1" ht="18.75" customHeight="1" x14ac:dyDescent="0.2">
      <c r="A115" s="83" t="s">
        <v>782</v>
      </c>
      <c r="B115" s="83" t="s">
        <v>726</v>
      </c>
      <c r="C115" s="83" t="s">
        <v>727</v>
      </c>
      <c r="D115" s="83"/>
      <c r="E115" s="83" t="s">
        <v>131</v>
      </c>
      <c r="F115" s="83" t="s">
        <v>31</v>
      </c>
      <c r="G115" s="280">
        <v>45366</v>
      </c>
    </row>
    <row r="116" spans="1:7" s="81" customFormat="1" ht="18.75" customHeight="1" x14ac:dyDescent="0.2">
      <c r="A116" s="83" t="s">
        <v>783</v>
      </c>
      <c r="B116" s="83" t="s">
        <v>336</v>
      </c>
      <c r="C116" s="83" t="s">
        <v>337</v>
      </c>
      <c r="D116" s="83"/>
      <c r="E116" s="83" t="s">
        <v>131</v>
      </c>
      <c r="F116" s="83" t="s">
        <v>29</v>
      </c>
      <c r="G116" s="280">
        <v>42339</v>
      </c>
    </row>
    <row r="117" spans="1:7" s="81" customFormat="1" ht="18.75" customHeight="1" x14ac:dyDescent="0.2">
      <c r="A117" s="83" t="s">
        <v>784</v>
      </c>
      <c r="B117" s="83" t="s">
        <v>420</v>
      </c>
      <c r="C117" s="83" t="s">
        <v>421</v>
      </c>
      <c r="D117" s="83"/>
      <c r="E117" s="83" t="s">
        <v>34</v>
      </c>
      <c r="F117" s="83" t="s">
        <v>34</v>
      </c>
      <c r="G117" s="280">
        <v>43229</v>
      </c>
    </row>
    <row r="118" spans="1:7" s="81" customFormat="1" ht="18.75" customHeight="1" x14ac:dyDescent="0.2">
      <c r="A118" s="83" t="s">
        <v>785</v>
      </c>
      <c r="B118" s="83" t="s">
        <v>451</v>
      </c>
      <c r="C118" s="83" t="s">
        <v>452</v>
      </c>
      <c r="D118" s="83"/>
      <c r="E118" s="83" t="s">
        <v>131</v>
      </c>
      <c r="F118" s="83" t="s">
        <v>27</v>
      </c>
      <c r="G118" s="280">
        <v>43403</v>
      </c>
    </row>
    <row r="119" spans="1:7" s="81" customFormat="1" ht="18.75" customHeight="1" x14ac:dyDescent="0.2">
      <c r="A119" s="83" t="s">
        <v>786</v>
      </c>
      <c r="B119" s="83" t="s">
        <v>472</v>
      </c>
      <c r="C119" s="281" t="s">
        <v>473</v>
      </c>
      <c r="D119" s="83"/>
      <c r="E119" s="83" t="s">
        <v>34</v>
      </c>
      <c r="F119" s="83" t="s">
        <v>34</v>
      </c>
      <c r="G119" s="280">
        <v>42691</v>
      </c>
    </row>
    <row r="120" spans="1:7" s="81" customFormat="1" ht="18.75" customHeight="1" x14ac:dyDescent="0.2">
      <c r="A120" s="83" t="s">
        <v>787</v>
      </c>
      <c r="B120" s="83" t="s">
        <v>491</v>
      </c>
      <c r="C120" s="83" t="s">
        <v>492</v>
      </c>
      <c r="D120" s="83"/>
      <c r="E120" s="83" t="s">
        <v>34</v>
      </c>
      <c r="F120" s="83" t="s">
        <v>34</v>
      </c>
      <c r="G120" s="280">
        <v>44089</v>
      </c>
    </row>
    <row r="121" spans="1:7" s="81" customFormat="1" ht="18.75" customHeight="1" x14ac:dyDescent="0.2">
      <c r="A121" s="83" t="s">
        <v>788</v>
      </c>
      <c r="B121" s="83" t="s">
        <v>652</v>
      </c>
      <c r="C121" s="281" t="s">
        <v>653</v>
      </c>
      <c r="D121" s="354"/>
      <c r="E121" s="83" t="s">
        <v>131</v>
      </c>
      <c r="F121" s="83" t="s">
        <v>28</v>
      </c>
      <c r="G121" s="280">
        <v>45174</v>
      </c>
    </row>
    <row r="122" spans="1:7" s="81" customFormat="1" ht="18.75" customHeight="1" x14ac:dyDescent="0.2">
      <c r="A122" s="83" t="s">
        <v>789</v>
      </c>
      <c r="B122" s="83" t="s">
        <v>486</v>
      </c>
      <c r="C122" s="83" t="s">
        <v>487</v>
      </c>
      <c r="D122" s="83"/>
      <c r="E122" s="83" t="s">
        <v>131</v>
      </c>
      <c r="F122" s="83" t="s">
        <v>28</v>
      </c>
      <c r="G122" s="280">
        <v>44090</v>
      </c>
    </row>
    <row r="123" spans="1:7" s="81" customFormat="1" ht="18.75" customHeight="1" x14ac:dyDescent="0.2">
      <c r="A123" s="83" t="s">
        <v>790</v>
      </c>
      <c r="B123" s="83" t="s">
        <v>654</v>
      </c>
      <c r="C123" s="83" t="s">
        <v>655</v>
      </c>
      <c r="D123" s="83"/>
      <c r="E123" s="83" t="s">
        <v>131</v>
      </c>
      <c r="F123" s="83" t="s">
        <v>27</v>
      </c>
      <c r="G123" s="280">
        <v>44888</v>
      </c>
    </row>
    <row r="124" spans="1:7" s="81" customFormat="1" ht="18.75" customHeight="1" x14ac:dyDescent="0.2">
      <c r="A124" s="83" t="s">
        <v>791</v>
      </c>
      <c r="B124" s="83" t="s">
        <v>853</v>
      </c>
      <c r="C124" s="83" t="s">
        <v>357</v>
      </c>
      <c r="D124" s="83"/>
      <c r="E124" s="83" t="s">
        <v>131</v>
      </c>
      <c r="F124" s="83" t="s">
        <v>25</v>
      </c>
      <c r="G124" s="280">
        <v>42930</v>
      </c>
    </row>
    <row r="125" spans="1:7" s="81" customFormat="1" ht="18.75" customHeight="1" x14ac:dyDescent="0.2">
      <c r="A125" s="83" t="s">
        <v>792</v>
      </c>
      <c r="B125" s="83" t="s">
        <v>358</v>
      </c>
      <c r="C125" s="83" t="s">
        <v>359</v>
      </c>
      <c r="D125" s="83"/>
      <c r="E125" s="83" t="s">
        <v>131</v>
      </c>
      <c r="F125" s="83" t="s">
        <v>32</v>
      </c>
      <c r="G125" s="280">
        <v>43070</v>
      </c>
    </row>
    <row r="126" spans="1:7" s="81" customFormat="1" ht="18.75" customHeight="1" x14ac:dyDescent="0.2">
      <c r="A126" s="83" t="s">
        <v>854</v>
      </c>
      <c r="B126" s="83" t="s">
        <v>855</v>
      </c>
      <c r="C126" s="83" t="s">
        <v>856</v>
      </c>
      <c r="D126" s="83"/>
      <c r="E126" s="83" t="s">
        <v>131</v>
      </c>
      <c r="F126" s="83" t="s">
        <v>19</v>
      </c>
      <c r="G126" s="280">
        <v>45478</v>
      </c>
    </row>
    <row r="127" spans="1:7" s="81" customFormat="1" ht="18.75" customHeight="1" x14ac:dyDescent="0.2">
      <c r="A127" s="83" t="s">
        <v>793</v>
      </c>
      <c r="B127" s="83" t="s">
        <v>656</v>
      </c>
      <c r="C127" s="83" t="s">
        <v>657</v>
      </c>
      <c r="D127" s="83"/>
      <c r="E127" s="83" t="s">
        <v>34</v>
      </c>
      <c r="F127" s="83" t="s">
        <v>34</v>
      </c>
      <c r="G127" s="280">
        <v>44817</v>
      </c>
    </row>
    <row r="128" spans="1:7" s="81" customFormat="1" ht="18.75" customHeight="1" x14ac:dyDescent="0.2">
      <c r="A128" s="83" t="s">
        <v>794</v>
      </c>
      <c r="B128" s="83" t="s">
        <v>658</v>
      </c>
      <c r="C128" s="83" t="s">
        <v>659</v>
      </c>
      <c r="D128" s="83"/>
      <c r="E128" s="83" t="s">
        <v>131</v>
      </c>
      <c r="F128" s="83" t="s">
        <v>22</v>
      </c>
      <c r="G128" s="280">
        <v>44887</v>
      </c>
    </row>
    <row r="129" spans="1:12" s="81" customFormat="1" ht="18.75" customHeight="1" x14ac:dyDescent="0.2">
      <c r="A129" s="83" t="s">
        <v>795</v>
      </c>
      <c r="B129" s="83" t="s">
        <v>495</v>
      </c>
      <c r="C129" s="83" t="s">
        <v>496</v>
      </c>
      <c r="D129" s="83"/>
      <c r="E129" s="83" t="s">
        <v>191</v>
      </c>
      <c r="F129" s="83" t="s">
        <v>191</v>
      </c>
      <c r="G129" s="280">
        <v>44111</v>
      </c>
    </row>
    <row r="130" spans="1:12" s="81" customFormat="1" ht="18.75" customHeight="1" x14ac:dyDescent="0.2">
      <c r="A130" s="83" t="s">
        <v>796</v>
      </c>
      <c r="B130" s="83" t="s">
        <v>489</v>
      </c>
      <c r="C130" s="83" t="s">
        <v>490</v>
      </c>
      <c r="D130" s="83"/>
      <c r="E130" s="83" t="s">
        <v>131</v>
      </c>
      <c r="F130" s="83" t="s">
        <v>20</v>
      </c>
      <c r="G130" s="280">
        <v>44218</v>
      </c>
    </row>
    <row r="131" spans="1:12" s="81" customFormat="1" ht="18.75" customHeight="1" x14ac:dyDescent="0.2">
      <c r="A131" s="83" t="s">
        <v>797</v>
      </c>
      <c r="B131" s="83" t="s">
        <v>660</v>
      </c>
      <c r="C131" s="83" t="s">
        <v>661</v>
      </c>
      <c r="D131" s="83"/>
      <c r="E131" s="83" t="s">
        <v>131</v>
      </c>
      <c r="F131" s="83" t="s">
        <v>20</v>
      </c>
      <c r="G131" s="280">
        <v>44852</v>
      </c>
    </row>
    <row r="132" spans="1:12" s="81" customFormat="1" ht="18.75" customHeight="1" x14ac:dyDescent="0.2">
      <c r="A132" s="83" t="s">
        <v>798</v>
      </c>
      <c r="B132" s="83" t="s">
        <v>641</v>
      </c>
      <c r="C132" s="83" t="s">
        <v>637</v>
      </c>
      <c r="D132" s="83"/>
      <c r="E132" s="83" t="s">
        <v>131</v>
      </c>
      <c r="F132" s="83" t="s">
        <v>32</v>
      </c>
      <c r="G132" s="280">
        <v>44442</v>
      </c>
    </row>
    <row r="133" spans="1:12" s="81" customFormat="1" ht="18.75" customHeight="1" x14ac:dyDescent="0.2">
      <c r="A133" s="83" t="s">
        <v>799</v>
      </c>
      <c r="B133" s="83" t="s">
        <v>483</v>
      </c>
      <c r="C133" s="83" t="s">
        <v>484</v>
      </c>
      <c r="D133" s="83"/>
      <c r="E133" s="83" t="s">
        <v>131</v>
      </c>
      <c r="F133" s="83" t="s">
        <v>21</v>
      </c>
      <c r="G133" s="280">
        <v>44280</v>
      </c>
    </row>
    <row r="134" spans="1:12" s="81" customFormat="1" ht="18.75" customHeight="1" x14ac:dyDescent="0.2">
      <c r="A134" s="83" t="s">
        <v>800</v>
      </c>
      <c r="B134" s="83" t="s">
        <v>728</v>
      </c>
      <c r="C134" s="83" t="s">
        <v>488</v>
      </c>
      <c r="D134" s="83"/>
      <c r="E134" s="83" t="s">
        <v>131</v>
      </c>
      <c r="F134" s="83" t="s">
        <v>28</v>
      </c>
      <c r="G134" s="280">
        <v>44130</v>
      </c>
    </row>
    <row r="135" spans="1:12" s="81" customFormat="1" ht="18.75" customHeight="1" x14ac:dyDescent="0.2">
      <c r="A135" s="83" t="s">
        <v>857</v>
      </c>
      <c r="B135" s="83" t="s">
        <v>858</v>
      </c>
      <c r="C135" s="83" t="s">
        <v>859</v>
      </c>
      <c r="D135" s="83"/>
      <c r="E135" s="83" t="s">
        <v>131</v>
      </c>
      <c r="F135" s="83" t="s">
        <v>25</v>
      </c>
      <c r="G135" s="280">
        <v>45575</v>
      </c>
    </row>
    <row r="136" spans="1:12" s="81" customFormat="1" ht="18.75" customHeight="1" x14ac:dyDescent="0.2">
      <c r="A136" s="83" t="s">
        <v>860</v>
      </c>
      <c r="B136" s="83" t="s">
        <v>861</v>
      </c>
      <c r="C136" s="83" t="s">
        <v>862</v>
      </c>
      <c r="D136" s="83"/>
      <c r="E136" s="83" t="s">
        <v>131</v>
      </c>
      <c r="F136" s="83" t="s">
        <v>32</v>
      </c>
      <c r="G136" s="280">
        <v>45589</v>
      </c>
    </row>
    <row r="137" spans="1:12" s="81" customFormat="1" ht="18.75" customHeight="1" x14ac:dyDescent="0.2">
      <c r="A137" s="83" t="s">
        <v>801</v>
      </c>
      <c r="B137" s="83" t="s">
        <v>642</v>
      </c>
      <c r="C137" s="83" t="s">
        <v>638</v>
      </c>
      <c r="D137" s="83"/>
      <c r="E137" s="83" t="s">
        <v>131</v>
      </c>
      <c r="F137" s="83" t="s">
        <v>30</v>
      </c>
      <c r="G137" s="280">
        <v>44536</v>
      </c>
    </row>
    <row r="138" spans="1:12" s="81" customFormat="1" ht="18.75" customHeight="1" x14ac:dyDescent="0.2">
      <c r="A138" s="83" t="s">
        <v>802</v>
      </c>
      <c r="B138" s="83" t="s">
        <v>643</v>
      </c>
      <c r="C138" s="83" t="s">
        <v>863</v>
      </c>
      <c r="D138" s="83"/>
      <c r="E138" s="83" t="s">
        <v>131</v>
      </c>
      <c r="F138" s="83" t="s">
        <v>28</v>
      </c>
      <c r="G138" s="280">
        <v>44538</v>
      </c>
    </row>
    <row r="139" spans="1:12" s="81" customFormat="1" ht="18.75" customHeight="1" x14ac:dyDescent="0.2">
      <c r="A139" s="83" t="s">
        <v>803</v>
      </c>
      <c r="B139" s="83" t="s">
        <v>729</v>
      </c>
      <c r="C139" s="83" t="s">
        <v>730</v>
      </c>
      <c r="D139" s="83"/>
      <c r="E139" s="83" t="s">
        <v>131</v>
      </c>
      <c r="F139" s="83" t="s">
        <v>24</v>
      </c>
      <c r="G139" s="280">
        <v>45247</v>
      </c>
    </row>
    <row r="140" spans="1:12" s="81" customFormat="1" ht="18.75" customHeight="1" x14ac:dyDescent="0.2">
      <c r="A140" s="83" t="s">
        <v>804</v>
      </c>
      <c r="B140" s="83" t="s">
        <v>731</v>
      </c>
      <c r="C140" s="83" t="s">
        <v>732</v>
      </c>
      <c r="D140" s="83"/>
      <c r="E140" s="83" t="s">
        <v>131</v>
      </c>
      <c r="F140" s="83" t="s">
        <v>27</v>
      </c>
      <c r="G140" s="280">
        <v>45272</v>
      </c>
    </row>
    <row r="141" spans="1:12" s="81" customFormat="1" ht="18.75" customHeight="1" x14ac:dyDescent="0.25">
      <c r="A141" s="82" t="s">
        <v>139</v>
      </c>
      <c r="B141" s="146" t="s">
        <v>138</v>
      </c>
      <c r="C141" s="146" t="s">
        <v>138</v>
      </c>
      <c r="D141" s="145" t="s">
        <v>138</v>
      </c>
      <c r="E141" s="145" t="s">
        <v>138</v>
      </c>
      <c r="F141" s="145" t="s">
        <v>138</v>
      </c>
      <c r="G141" s="145" t="s">
        <v>138</v>
      </c>
    </row>
    <row r="142" spans="1:12" x14ac:dyDescent="0.25">
      <c r="A142" s="144"/>
      <c r="B142" s="29"/>
      <c r="C142" s="29"/>
      <c r="D142" s="43"/>
      <c r="E142" s="43"/>
      <c r="F142" s="29"/>
      <c r="G142" s="39"/>
      <c r="H142" s="29"/>
      <c r="I142" s="29"/>
      <c r="J142" s="29"/>
      <c r="K142" s="29"/>
      <c r="L142" s="29"/>
    </row>
    <row r="143" spans="1:12" x14ac:dyDescent="0.25">
      <c r="A143" s="144"/>
      <c r="B143" s="29"/>
      <c r="C143" s="29"/>
      <c r="D143" s="43"/>
      <c r="E143" s="43"/>
      <c r="F143" s="29"/>
      <c r="G143" s="39"/>
      <c r="H143" s="29"/>
      <c r="I143" s="29"/>
      <c r="J143" s="29"/>
      <c r="K143" s="29"/>
      <c r="L143" s="29"/>
    </row>
    <row r="144" spans="1:12" x14ac:dyDescent="0.25">
      <c r="A144" s="144"/>
      <c r="B144" s="29"/>
      <c r="C144" s="29"/>
      <c r="D144" s="43"/>
      <c r="E144" s="43"/>
      <c r="F144" s="29"/>
      <c r="G144" s="39"/>
      <c r="H144" s="29"/>
      <c r="I144" s="29"/>
      <c r="J144" s="29"/>
      <c r="K144" s="29"/>
      <c r="L144" s="29"/>
    </row>
    <row r="145" spans="1:12" x14ac:dyDescent="0.25">
      <c r="A145" s="144"/>
      <c r="B145" s="29"/>
      <c r="C145" s="29"/>
      <c r="D145" s="43"/>
      <c r="E145" s="43"/>
      <c r="F145" s="29"/>
      <c r="G145" s="39"/>
      <c r="H145" s="29"/>
      <c r="I145" s="29"/>
      <c r="J145" s="29"/>
      <c r="K145" s="29"/>
      <c r="L145" s="29"/>
    </row>
    <row r="146" spans="1:12" x14ac:dyDescent="0.25">
      <c r="A146" s="144"/>
      <c r="B146" s="29"/>
      <c r="C146" s="29"/>
      <c r="D146" s="43"/>
      <c r="E146" s="43"/>
      <c r="F146" s="29"/>
      <c r="G146" s="39"/>
      <c r="H146" s="29"/>
      <c r="I146" s="29"/>
      <c r="J146" s="29"/>
      <c r="K146" s="29"/>
      <c r="L146" s="29"/>
    </row>
    <row r="147" spans="1:12" x14ac:dyDescent="0.25">
      <c r="A147" s="144"/>
      <c r="B147" s="29"/>
      <c r="C147" s="29"/>
      <c r="D147" s="43"/>
      <c r="E147" s="43"/>
      <c r="F147" s="29"/>
      <c r="G147" s="39"/>
      <c r="H147" s="29"/>
      <c r="I147" s="29"/>
      <c r="J147" s="29"/>
      <c r="K147" s="29"/>
      <c r="L147" s="29"/>
    </row>
    <row r="148" spans="1:12" x14ac:dyDescent="0.25">
      <c r="A148" s="144"/>
      <c r="B148" s="29"/>
      <c r="C148" s="29"/>
      <c r="D148" s="43"/>
      <c r="E148" s="43"/>
      <c r="F148" s="29"/>
      <c r="G148" s="39"/>
      <c r="H148" s="29"/>
      <c r="I148" s="29"/>
      <c r="J148" s="29"/>
      <c r="K148" s="29"/>
      <c r="L148" s="29"/>
    </row>
    <row r="149" spans="1:12" x14ac:dyDescent="0.25">
      <c r="A149" s="144"/>
      <c r="B149" s="29"/>
      <c r="C149" s="29"/>
      <c r="D149" s="43"/>
      <c r="E149" s="43"/>
      <c r="F149" s="29"/>
      <c r="G149" s="39"/>
      <c r="H149" s="29"/>
      <c r="I149" s="29"/>
      <c r="J149" s="29"/>
      <c r="K149" s="29"/>
      <c r="L149" s="29"/>
    </row>
    <row r="150" spans="1:12" x14ac:dyDescent="0.25">
      <c r="A150" s="144"/>
      <c r="B150" s="29"/>
      <c r="C150" s="29"/>
      <c r="D150" s="43"/>
      <c r="E150" s="43"/>
      <c r="F150" s="29"/>
      <c r="G150" s="39"/>
      <c r="H150" s="29"/>
      <c r="I150" s="29"/>
      <c r="J150" s="29"/>
      <c r="K150" s="29"/>
      <c r="L150" s="29"/>
    </row>
    <row r="151" spans="1:12" x14ac:dyDescent="0.25">
      <c r="A151" s="144"/>
      <c r="B151" s="29"/>
      <c r="C151" s="29"/>
      <c r="D151" s="43"/>
      <c r="E151" s="43"/>
      <c r="F151" s="29"/>
      <c r="G151" s="39"/>
      <c r="H151" s="29"/>
      <c r="I151" s="29"/>
      <c r="J151" s="29"/>
      <c r="K151" s="29"/>
      <c r="L151" s="29"/>
    </row>
    <row r="152" spans="1:12" x14ac:dyDescent="0.25">
      <c r="A152" s="144"/>
      <c r="B152" s="29"/>
      <c r="C152" s="29"/>
      <c r="D152" s="43"/>
      <c r="E152" s="43"/>
      <c r="F152" s="29"/>
      <c r="G152" s="39"/>
      <c r="H152" s="29"/>
      <c r="I152" s="29"/>
      <c r="J152" s="29"/>
      <c r="K152" s="29"/>
      <c r="L152" s="29"/>
    </row>
    <row r="153" spans="1:12" x14ac:dyDescent="0.25">
      <c r="A153" s="144"/>
      <c r="B153" s="29"/>
      <c r="C153" s="29"/>
      <c r="D153" s="43"/>
      <c r="E153" s="43"/>
      <c r="F153" s="29"/>
      <c r="G153" s="39"/>
      <c r="H153" s="29"/>
      <c r="I153" s="29"/>
      <c r="J153" s="29"/>
      <c r="K153" s="29"/>
      <c r="L153" s="29"/>
    </row>
    <row r="154" spans="1:12" x14ac:dyDescent="0.25">
      <c r="A154" s="144"/>
      <c r="B154" s="29"/>
      <c r="C154" s="29"/>
      <c r="D154" s="43"/>
      <c r="E154" s="43"/>
      <c r="F154" s="29"/>
      <c r="G154" s="39"/>
      <c r="H154" s="29"/>
      <c r="I154" s="29"/>
      <c r="J154" s="29"/>
      <c r="K154" s="29"/>
      <c r="L154" s="29"/>
    </row>
    <row r="155" spans="1:12" x14ac:dyDescent="0.25">
      <c r="A155" s="144"/>
      <c r="B155" s="29"/>
      <c r="C155" s="29"/>
      <c r="D155" s="43"/>
      <c r="E155" s="43"/>
      <c r="F155" s="29"/>
      <c r="G155" s="39"/>
      <c r="H155" s="29"/>
      <c r="I155" s="29"/>
      <c r="J155" s="29"/>
      <c r="K155" s="29"/>
      <c r="L155" s="29"/>
    </row>
    <row r="156" spans="1:12" x14ac:dyDescent="0.25">
      <c r="A156" s="144"/>
      <c r="B156" s="29"/>
      <c r="C156" s="29"/>
      <c r="D156" s="43"/>
      <c r="E156" s="43"/>
      <c r="F156" s="29"/>
      <c r="G156" s="39"/>
      <c r="H156" s="29"/>
      <c r="I156" s="29"/>
      <c r="J156" s="29"/>
      <c r="K156" s="29"/>
      <c r="L156" s="29"/>
    </row>
    <row r="157" spans="1:12" x14ac:dyDescent="0.25">
      <c r="A157" s="144"/>
      <c r="B157" s="29"/>
      <c r="C157" s="29"/>
      <c r="D157" s="43"/>
      <c r="E157" s="43"/>
      <c r="F157" s="29"/>
      <c r="G157" s="39"/>
      <c r="H157" s="29"/>
      <c r="I157" s="29"/>
      <c r="J157" s="29"/>
      <c r="K157" s="29"/>
      <c r="L157" s="29"/>
    </row>
    <row r="158" spans="1:12" x14ac:dyDescent="0.25">
      <c r="A158" s="144"/>
      <c r="B158" s="29"/>
      <c r="C158" s="29"/>
      <c r="D158" s="43"/>
      <c r="E158" s="43"/>
      <c r="F158" s="29"/>
      <c r="G158" s="39"/>
      <c r="H158" s="29"/>
      <c r="I158" s="29"/>
      <c r="J158" s="29"/>
      <c r="K158" s="29"/>
      <c r="L158" s="29"/>
    </row>
    <row r="159" spans="1:12" x14ac:dyDescent="0.25">
      <c r="A159" s="144"/>
      <c r="B159" s="29"/>
      <c r="C159" s="29"/>
      <c r="D159" s="43"/>
      <c r="E159" s="43"/>
      <c r="F159" s="29"/>
      <c r="G159" s="39"/>
      <c r="H159" s="29"/>
      <c r="I159" s="29"/>
      <c r="J159" s="29"/>
      <c r="K159" s="29"/>
      <c r="L159" s="29"/>
    </row>
    <row r="160" spans="1:12" x14ac:dyDescent="0.25">
      <c r="A160" s="144"/>
      <c r="B160" s="29"/>
      <c r="C160" s="29"/>
      <c r="D160" s="43"/>
      <c r="E160" s="43"/>
      <c r="F160" s="29"/>
      <c r="G160" s="39"/>
      <c r="H160" s="29"/>
      <c r="I160" s="29"/>
      <c r="J160" s="29"/>
      <c r="K160" s="29"/>
      <c r="L160" s="29"/>
    </row>
    <row r="161" spans="1:12" x14ac:dyDescent="0.25">
      <c r="A161" s="144"/>
      <c r="B161" s="29"/>
      <c r="C161" s="29"/>
      <c r="D161" s="43"/>
      <c r="E161" s="43"/>
      <c r="F161" s="29"/>
      <c r="G161" s="39"/>
      <c r="H161" s="29"/>
      <c r="I161" s="29"/>
      <c r="J161" s="29"/>
      <c r="K161" s="29"/>
      <c r="L161" s="29"/>
    </row>
    <row r="162" spans="1:12" x14ac:dyDescent="0.25">
      <c r="A162" s="144"/>
      <c r="B162" s="29"/>
      <c r="C162" s="29"/>
      <c r="D162" s="43"/>
      <c r="E162" s="43"/>
      <c r="F162" s="29"/>
      <c r="G162" s="39"/>
      <c r="H162" s="29"/>
      <c r="I162" s="29"/>
      <c r="J162" s="29"/>
      <c r="K162" s="29"/>
      <c r="L162" s="29"/>
    </row>
    <row r="163" spans="1:12" x14ac:dyDescent="0.25">
      <c r="A163" s="144"/>
      <c r="B163" s="29"/>
      <c r="C163" s="29"/>
      <c r="D163" s="43"/>
      <c r="E163" s="43"/>
      <c r="F163" s="29"/>
      <c r="G163" s="39"/>
      <c r="H163" s="29"/>
      <c r="I163" s="29"/>
      <c r="J163" s="29"/>
      <c r="K163" s="29"/>
      <c r="L163" s="29"/>
    </row>
    <row r="164" spans="1:12" x14ac:dyDescent="0.25">
      <c r="A164" s="144"/>
      <c r="B164" s="29"/>
      <c r="C164" s="29"/>
      <c r="D164" s="43"/>
      <c r="E164" s="43"/>
      <c r="F164" s="29"/>
      <c r="G164" s="39"/>
      <c r="H164" s="29"/>
      <c r="I164" s="29"/>
      <c r="J164" s="30"/>
      <c r="K164" s="30"/>
      <c r="L164" s="29"/>
    </row>
    <row r="165" spans="1:12" x14ac:dyDescent="0.25">
      <c r="A165" s="144"/>
      <c r="B165" s="29"/>
      <c r="C165" s="29"/>
      <c r="D165" s="43"/>
      <c r="E165" s="43"/>
      <c r="F165" s="29"/>
      <c r="G165" s="39"/>
      <c r="H165" s="29"/>
      <c r="I165" s="29"/>
      <c r="J165" s="30"/>
      <c r="K165" s="30"/>
      <c r="L165" s="29"/>
    </row>
    <row r="166" spans="1:12" x14ac:dyDescent="0.25">
      <c r="A166" s="144"/>
      <c r="B166" s="29"/>
      <c r="C166" s="29"/>
      <c r="D166" s="43"/>
      <c r="E166" s="43"/>
      <c r="F166" s="29"/>
      <c r="G166" s="39"/>
      <c r="H166" s="29"/>
      <c r="I166" s="29"/>
      <c r="J166" s="30"/>
      <c r="K166" s="30"/>
      <c r="L166" s="29"/>
    </row>
    <row r="167" spans="1:12" x14ac:dyDescent="0.25">
      <c r="A167" s="144"/>
      <c r="B167" s="29"/>
      <c r="C167" s="29"/>
      <c r="D167" s="43"/>
      <c r="E167" s="43"/>
      <c r="F167" s="29"/>
      <c r="G167" s="39"/>
      <c r="H167" s="29"/>
      <c r="I167" s="29"/>
      <c r="J167" s="30"/>
      <c r="K167" s="30"/>
      <c r="L167" s="29"/>
    </row>
    <row r="168" spans="1:12" x14ac:dyDescent="0.25">
      <c r="A168" s="144"/>
      <c r="B168" s="29"/>
      <c r="C168" s="29"/>
      <c r="D168" s="43"/>
      <c r="E168" s="43"/>
      <c r="F168" s="29"/>
      <c r="G168" s="39"/>
      <c r="H168" s="29"/>
      <c r="I168" s="29"/>
      <c r="J168" s="30"/>
      <c r="K168" s="30"/>
      <c r="L168" s="29"/>
    </row>
    <row r="169" spans="1:12" x14ac:dyDescent="0.25">
      <c r="A169" s="144"/>
      <c r="B169" s="29"/>
      <c r="C169" s="29"/>
      <c r="D169" s="43"/>
      <c r="E169" s="43"/>
      <c r="F169" s="29"/>
      <c r="G169" s="39"/>
      <c r="H169" s="29"/>
      <c r="I169" s="29"/>
      <c r="J169" s="30"/>
      <c r="K169" s="30"/>
      <c r="L169" s="29"/>
    </row>
    <row r="170" spans="1:12" x14ac:dyDescent="0.25">
      <c r="A170" s="144"/>
      <c r="B170" s="29"/>
      <c r="C170" s="29"/>
      <c r="D170" s="43"/>
      <c r="E170" s="43"/>
      <c r="F170" s="29"/>
      <c r="G170" s="39"/>
      <c r="H170" s="29"/>
      <c r="I170" s="29"/>
      <c r="J170" s="30"/>
      <c r="K170" s="30"/>
      <c r="L170" s="29"/>
    </row>
    <row r="171" spans="1:12" x14ac:dyDescent="0.25">
      <c r="A171" s="144"/>
      <c r="B171" s="29"/>
      <c r="C171" s="29"/>
      <c r="D171" s="43"/>
      <c r="E171" s="43"/>
      <c r="F171" s="29"/>
      <c r="G171" s="39"/>
      <c r="H171" s="29"/>
      <c r="I171" s="29"/>
      <c r="J171" s="30"/>
      <c r="K171" s="30"/>
      <c r="L171" s="29"/>
    </row>
    <row r="172" spans="1:12" x14ac:dyDescent="0.25">
      <c r="A172" s="144"/>
      <c r="B172" s="29"/>
      <c r="C172" s="29"/>
      <c r="D172" s="43"/>
      <c r="E172" s="43"/>
      <c r="F172" s="29"/>
      <c r="G172" s="39"/>
      <c r="H172" s="29"/>
      <c r="I172" s="29"/>
      <c r="J172" s="30"/>
      <c r="K172" s="30"/>
      <c r="L172" s="29"/>
    </row>
    <row r="173" spans="1:12" x14ac:dyDescent="0.25">
      <c r="A173" s="144"/>
      <c r="B173" s="29"/>
      <c r="C173" s="29"/>
      <c r="D173" s="43"/>
      <c r="E173" s="43"/>
      <c r="F173" s="29"/>
      <c r="G173" s="39"/>
      <c r="H173" s="29"/>
      <c r="I173" s="29"/>
      <c r="J173" s="30"/>
      <c r="K173" s="30"/>
      <c r="L173" s="29"/>
    </row>
    <row r="174" spans="1:12" x14ac:dyDescent="0.25">
      <c r="A174" s="144"/>
      <c r="B174" s="29"/>
      <c r="C174" s="29"/>
      <c r="D174" s="43"/>
      <c r="E174" s="43"/>
      <c r="F174" s="29"/>
      <c r="G174" s="39"/>
      <c r="H174" s="29"/>
      <c r="I174" s="29"/>
      <c r="J174" s="30"/>
      <c r="K174" s="30"/>
      <c r="L174" s="29"/>
    </row>
    <row r="175" spans="1:12" x14ac:dyDescent="0.25">
      <c r="A175" s="144"/>
      <c r="B175" s="29"/>
      <c r="C175" s="29"/>
      <c r="D175" s="43"/>
      <c r="E175" s="43"/>
      <c r="F175" s="29"/>
      <c r="G175" s="39"/>
      <c r="H175" s="29"/>
      <c r="I175" s="29"/>
      <c r="J175" s="30"/>
      <c r="K175" s="30"/>
      <c r="L175" s="29"/>
    </row>
    <row r="176" spans="1:12" x14ac:dyDescent="0.25">
      <c r="A176" s="144"/>
      <c r="B176" s="29"/>
      <c r="C176" s="29"/>
      <c r="D176" s="43"/>
      <c r="E176" s="43"/>
      <c r="F176" s="29"/>
      <c r="G176" s="39"/>
      <c r="H176" s="29"/>
      <c r="I176" s="29"/>
      <c r="J176" s="30"/>
      <c r="K176" s="30"/>
      <c r="L176" s="29"/>
    </row>
    <row r="177" spans="1:12" x14ac:dyDescent="0.25">
      <c r="A177" s="144"/>
      <c r="B177" s="29"/>
      <c r="C177" s="29"/>
      <c r="D177" s="43"/>
      <c r="E177" s="43"/>
      <c r="F177" s="29"/>
      <c r="G177" s="39"/>
      <c r="H177" s="29"/>
      <c r="I177" s="29"/>
      <c r="J177" s="30"/>
      <c r="K177" s="30"/>
      <c r="L177" s="29"/>
    </row>
    <row r="178" spans="1:12" x14ac:dyDescent="0.25">
      <c r="A178" s="144"/>
      <c r="B178" s="29"/>
      <c r="C178" s="29"/>
      <c r="D178" s="43"/>
      <c r="E178" s="43"/>
      <c r="F178" s="29"/>
      <c r="G178" s="39"/>
      <c r="H178" s="29"/>
      <c r="I178" s="29"/>
      <c r="J178" s="30"/>
      <c r="K178" s="30"/>
      <c r="L178" s="29"/>
    </row>
    <row r="179" spans="1:12" x14ac:dyDescent="0.25">
      <c r="A179" s="144"/>
      <c r="B179" s="29"/>
      <c r="C179" s="29"/>
      <c r="D179" s="43"/>
      <c r="E179" s="43"/>
      <c r="F179" s="29"/>
      <c r="G179" s="39"/>
      <c r="H179" s="29"/>
      <c r="I179" s="29"/>
      <c r="J179" s="30"/>
      <c r="K179" s="30"/>
      <c r="L179" s="29"/>
    </row>
    <row r="180" spans="1:12" x14ac:dyDescent="0.25">
      <c r="A180" s="144"/>
      <c r="B180" s="29"/>
      <c r="C180" s="29"/>
      <c r="D180" s="43"/>
      <c r="E180" s="43"/>
      <c r="F180" s="29"/>
      <c r="G180" s="39"/>
      <c r="H180" s="29"/>
      <c r="I180" s="29"/>
      <c r="J180" s="30"/>
      <c r="K180" s="30"/>
      <c r="L180" s="29"/>
    </row>
    <row r="181" spans="1:12" x14ac:dyDescent="0.25">
      <c r="A181" s="144"/>
      <c r="B181" s="29"/>
      <c r="C181" s="29"/>
      <c r="D181" s="43"/>
      <c r="E181" s="43"/>
      <c r="F181" s="29"/>
      <c r="G181" s="39"/>
      <c r="H181" s="29"/>
      <c r="I181" s="29"/>
      <c r="J181" s="30"/>
      <c r="K181" s="30"/>
      <c r="L181" s="29"/>
    </row>
    <row r="182" spans="1:12" x14ac:dyDescent="0.25">
      <c r="A182" s="144"/>
      <c r="B182" s="29"/>
      <c r="C182" s="29"/>
      <c r="D182" s="43"/>
      <c r="E182" s="43"/>
      <c r="F182" s="29"/>
      <c r="G182" s="39"/>
      <c r="H182" s="29"/>
      <c r="I182" s="29"/>
      <c r="J182" s="30"/>
      <c r="K182" s="30"/>
      <c r="L182" s="29"/>
    </row>
    <row r="183" spans="1:12" x14ac:dyDescent="0.25">
      <c r="A183" s="144"/>
      <c r="B183" s="29"/>
      <c r="C183" s="29"/>
      <c r="D183" s="43"/>
      <c r="E183" s="43"/>
      <c r="F183" s="29"/>
      <c r="G183" s="39"/>
      <c r="H183" s="29"/>
      <c r="I183" s="29"/>
      <c r="J183" s="30"/>
      <c r="K183" s="30"/>
      <c r="L183" s="29"/>
    </row>
    <row r="184" spans="1:12" x14ac:dyDescent="0.25">
      <c r="A184" s="144"/>
      <c r="B184" s="29"/>
      <c r="C184" s="29"/>
      <c r="D184" s="43"/>
      <c r="E184" s="43"/>
      <c r="F184" s="29"/>
      <c r="G184" s="39"/>
      <c r="H184" s="29"/>
      <c r="I184" s="29"/>
      <c r="J184" s="30"/>
      <c r="K184" s="30"/>
      <c r="L184" s="29"/>
    </row>
    <row r="185" spans="1:12" x14ac:dyDescent="0.25">
      <c r="A185" s="144"/>
      <c r="B185" s="29"/>
      <c r="C185" s="29"/>
      <c r="D185" s="43"/>
      <c r="E185" s="43"/>
      <c r="F185" s="29"/>
      <c r="G185" s="39"/>
      <c r="H185" s="29"/>
      <c r="I185" s="29"/>
      <c r="J185" s="30"/>
      <c r="K185" s="30"/>
      <c r="L185" s="29"/>
    </row>
    <row r="186" spans="1:12" x14ac:dyDescent="0.25">
      <c r="A186" s="144"/>
      <c r="B186" s="29"/>
      <c r="C186" s="29"/>
      <c r="D186" s="43"/>
      <c r="E186" s="43"/>
      <c r="F186" s="29"/>
      <c r="G186" s="39"/>
      <c r="H186" s="29"/>
      <c r="I186" s="29"/>
      <c r="J186" s="30"/>
      <c r="K186" s="30"/>
      <c r="L186" s="29"/>
    </row>
    <row r="187" spans="1:12" x14ac:dyDescent="0.25">
      <c r="A187" s="144"/>
      <c r="B187" s="29"/>
      <c r="C187" s="29"/>
      <c r="D187" s="43"/>
      <c r="E187" s="43"/>
      <c r="F187" s="29"/>
      <c r="G187" s="39"/>
      <c r="H187" s="29"/>
      <c r="I187" s="29"/>
      <c r="J187" s="30"/>
      <c r="K187" s="30"/>
      <c r="L187" s="29"/>
    </row>
    <row r="188" spans="1:12" x14ac:dyDescent="0.25">
      <c r="A188" s="144"/>
      <c r="B188" s="29"/>
      <c r="C188" s="29"/>
      <c r="D188" s="43"/>
      <c r="E188" s="43"/>
      <c r="F188" s="29"/>
      <c r="G188" s="39"/>
      <c r="H188" s="29"/>
      <c r="I188" s="29"/>
      <c r="J188" s="30"/>
      <c r="K188" s="30"/>
      <c r="L188" s="29"/>
    </row>
    <row r="189" spans="1:12" x14ac:dyDescent="0.25">
      <c r="A189" s="144"/>
      <c r="B189" s="29"/>
      <c r="C189" s="29"/>
      <c r="D189" s="43"/>
      <c r="E189" s="43"/>
      <c r="F189" s="29"/>
      <c r="G189" s="39"/>
      <c r="H189" s="29"/>
      <c r="I189" s="29"/>
      <c r="J189" s="30"/>
      <c r="K189" s="30"/>
      <c r="L189" s="29"/>
    </row>
    <row r="190" spans="1:12" x14ac:dyDescent="0.25">
      <c r="A190" s="144"/>
      <c r="B190" s="29"/>
      <c r="C190" s="29"/>
      <c r="D190" s="43"/>
      <c r="E190" s="43"/>
      <c r="F190" s="29"/>
      <c r="G190" s="39"/>
      <c r="H190" s="29"/>
      <c r="I190" s="29"/>
      <c r="J190" s="30"/>
      <c r="K190" s="30"/>
      <c r="L190" s="29"/>
    </row>
    <row r="191" spans="1:12" x14ac:dyDescent="0.25">
      <c r="A191" s="144"/>
      <c r="B191" s="29"/>
      <c r="C191" s="29"/>
      <c r="D191" s="43"/>
      <c r="E191" s="43"/>
      <c r="F191" s="29"/>
      <c r="G191" s="39"/>
      <c r="H191" s="29"/>
      <c r="I191" s="29"/>
      <c r="J191" s="30"/>
      <c r="K191" s="30"/>
      <c r="L191" s="29"/>
    </row>
    <row r="192" spans="1:12" x14ac:dyDescent="0.25">
      <c r="A192" s="144"/>
      <c r="B192" s="29"/>
      <c r="C192" s="29"/>
      <c r="D192" s="43"/>
      <c r="E192" s="43"/>
      <c r="F192" s="29"/>
      <c r="G192" s="39"/>
      <c r="H192" s="29"/>
      <c r="I192" s="29"/>
      <c r="J192" s="30"/>
      <c r="K192" s="30"/>
      <c r="L192" s="29"/>
    </row>
    <row r="193" spans="1:12" x14ac:dyDescent="0.25">
      <c r="A193" s="144"/>
      <c r="B193" s="29"/>
      <c r="C193" s="29"/>
      <c r="D193" s="43"/>
      <c r="E193" s="43"/>
      <c r="F193" s="29"/>
      <c r="G193" s="39"/>
      <c r="H193" s="29"/>
      <c r="I193" s="29"/>
      <c r="J193" s="30"/>
      <c r="K193" s="30"/>
      <c r="L193" s="29"/>
    </row>
    <row r="194" spans="1:12" x14ac:dyDescent="0.25">
      <c r="A194" s="144"/>
      <c r="B194" s="29"/>
      <c r="C194" s="29"/>
      <c r="D194" s="43"/>
      <c r="E194" s="43"/>
      <c r="F194" s="29"/>
      <c r="G194" s="39"/>
      <c r="H194" s="29"/>
      <c r="I194" s="29"/>
      <c r="J194" s="30"/>
      <c r="K194" s="30"/>
      <c r="L194" s="29"/>
    </row>
    <row r="195" spans="1:12" x14ac:dyDescent="0.25">
      <c r="A195" s="144"/>
      <c r="B195" s="29"/>
      <c r="C195" s="29"/>
      <c r="D195" s="43"/>
      <c r="E195" s="43"/>
      <c r="F195" s="29"/>
      <c r="G195" s="39"/>
      <c r="H195" s="29"/>
      <c r="I195" s="29"/>
      <c r="J195" s="30"/>
      <c r="K195" s="30"/>
      <c r="L195" s="29"/>
    </row>
    <row r="196" spans="1:12" x14ac:dyDescent="0.25">
      <c r="A196" s="144"/>
      <c r="B196" s="29"/>
      <c r="C196" s="29"/>
      <c r="D196" s="43"/>
      <c r="E196" s="43"/>
      <c r="F196" s="29"/>
      <c r="G196" s="39"/>
      <c r="H196" s="29"/>
      <c r="I196" s="29"/>
      <c r="J196" s="30"/>
      <c r="K196" s="30"/>
      <c r="L196" s="29"/>
    </row>
    <row r="197" spans="1:12" x14ac:dyDescent="0.25">
      <c r="A197" s="144"/>
      <c r="B197" s="29"/>
      <c r="C197" s="29"/>
      <c r="D197" s="43"/>
      <c r="E197" s="43"/>
      <c r="F197" s="29"/>
      <c r="G197" s="39"/>
      <c r="H197" s="29"/>
      <c r="I197" s="29"/>
      <c r="J197" s="30"/>
      <c r="K197" s="30"/>
      <c r="L197" s="29"/>
    </row>
    <row r="198" spans="1:12" x14ac:dyDescent="0.25">
      <c r="A198" s="144"/>
      <c r="B198" s="29"/>
      <c r="C198" s="29"/>
      <c r="D198" s="43"/>
      <c r="E198" s="43"/>
      <c r="F198" s="29"/>
      <c r="G198" s="39"/>
      <c r="H198" s="29"/>
      <c r="I198" s="29"/>
      <c r="J198" s="30"/>
      <c r="K198" s="30"/>
      <c r="L198" s="29"/>
    </row>
    <row r="199" spans="1:12" x14ac:dyDescent="0.25">
      <c r="A199" s="144"/>
      <c r="B199" s="29"/>
      <c r="C199" s="29"/>
      <c r="D199" s="43"/>
      <c r="E199" s="43"/>
      <c r="F199" s="29"/>
      <c r="G199" s="39"/>
      <c r="H199" s="29"/>
      <c r="I199" s="29"/>
      <c r="J199" s="30"/>
      <c r="K199" s="30"/>
      <c r="L199" s="29"/>
    </row>
    <row r="200" spans="1:12" x14ac:dyDescent="0.25">
      <c r="A200" s="144"/>
      <c r="B200" s="29"/>
      <c r="C200" s="29"/>
      <c r="D200" s="43"/>
      <c r="E200" s="43"/>
      <c r="F200" s="29"/>
      <c r="G200" s="39"/>
      <c r="H200" s="29"/>
      <c r="I200" s="29"/>
      <c r="J200" s="30"/>
      <c r="K200" s="30"/>
      <c r="L200" s="29"/>
    </row>
    <row r="201" spans="1:12" x14ac:dyDescent="0.25">
      <c r="A201" s="144"/>
      <c r="B201" s="29"/>
      <c r="C201" s="29"/>
      <c r="D201" s="43"/>
      <c r="E201" s="43"/>
      <c r="F201" s="29"/>
      <c r="G201" s="39"/>
      <c r="H201" s="29"/>
      <c r="I201" s="29"/>
      <c r="J201" s="30"/>
      <c r="K201" s="30"/>
      <c r="L201" s="29"/>
    </row>
    <row r="202" spans="1:12" x14ac:dyDescent="0.25">
      <c r="A202" s="144"/>
      <c r="B202" s="29"/>
      <c r="C202" s="29"/>
      <c r="D202" s="43"/>
      <c r="E202" s="43"/>
      <c r="F202" s="29"/>
      <c r="G202" s="39"/>
      <c r="H202" s="29"/>
      <c r="I202" s="29"/>
      <c r="J202" s="30"/>
      <c r="K202" s="30"/>
      <c r="L202" s="29"/>
    </row>
    <row r="203" spans="1:12" x14ac:dyDescent="0.25">
      <c r="A203" s="144"/>
      <c r="B203" s="29"/>
      <c r="C203" s="29"/>
      <c r="D203" s="43"/>
      <c r="E203" s="43"/>
      <c r="F203" s="29"/>
      <c r="G203" s="39"/>
      <c r="H203" s="29"/>
      <c r="I203" s="29"/>
      <c r="J203" s="30"/>
      <c r="K203" s="30"/>
      <c r="L203" s="29"/>
    </row>
    <row r="204" spans="1:12" x14ac:dyDescent="0.25">
      <c r="A204" s="144"/>
      <c r="B204" s="29"/>
      <c r="C204" s="29"/>
      <c r="D204" s="43"/>
      <c r="E204" s="43"/>
      <c r="F204" s="29"/>
      <c r="G204" s="39"/>
      <c r="H204" s="29"/>
      <c r="I204" s="29"/>
      <c r="J204" s="30"/>
      <c r="K204" s="30"/>
      <c r="L204" s="29"/>
    </row>
    <row r="205" spans="1:12" x14ac:dyDescent="0.25">
      <c r="A205" s="144"/>
      <c r="B205" s="29"/>
      <c r="C205" s="29"/>
      <c r="D205" s="43"/>
      <c r="E205" s="43"/>
      <c r="F205" s="29"/>
      <c r="G205" s="39"/>
      <c r="H205" s="29"/>
      <c r="I205" s="29"/>
      <c r="J205" s="30"/>
      <c r="K205" s="30"/>
      <c r="L205" s="29"/>
    </row>
    <row r="206" spans="1:12" x14ac:dyDescent="0.25">
      <c r="A206" s="144"/>
      <c r="B206" s="29"/>
      <c r="C206" s="29"/>
      <c r="D206" s="43"/>
      <c r="E206" s="43"/>
      <c r="F206" s="29"/>
      <c r="G206" s="39"/>
      <c r="H206" s="29"/>
      <c r="I206" s="29"/>
      <c r="J206" s="30"/>
      <c r="K206" s="30"/>
      <c r="L206" s="29"/>
    </row>
    <row r="207" spans="1:12" x14ac:dyDescent="0.25">
      <c r="A207" s="144"/>
      <c r="B207" s="29"/>
      <c r="C207" s="29"/>
      <c r="D207" s="43"/>
      <c r="E207" s="43"/>
      <c r="F207" s="29"/>
      <c r="G207" s="39"/>
      <c r="H207" s="29"/>
      <c r="I207" s="29"/>
      <c r="J207" s="30"/>
      <c r="K207" s="30"/>
      <c r="L207" s="29"/>
    </row>
    <row r="208" spans="1:12" x14ac:dyDescent="0.25">
      <c r="A208" s="144"/>
      <c r="B208" s="29"/>
      <c r="C208" s="29"/>
      <c r="D208" s="43"/>
      <c r="E208" s="43"/>
      <c r="F208" s="29"/>
      <c r="G208" s="39"/>
      <c r="H208" s="29"/>
      <c r="I208" s="29"/>
      <c r="J208" s="30"/>
      <c r="K208" s="30"/>
      <c r="L208" s="29"/>
    </row>
    <row r="209" spans="1:12" x14ac:dyDescent="0.25">
      <c r="A209" s="144"/>
      <c r="B209" s="29"/>
      <c r="C209" s="29"/>
      <c r="D209" s="43"/>
      <c r="E209" s="43"/>
      <c r="F209" s="29"/>
      <c r="G209" s="39"/>
      <c r="H209" s="29"/>
      <c r="I209" s="29"/>
      <c r="J209" s="30"/>
      <c r="K209" s="30"/>
      <c r="L209" s="29"/>
    </row>
    <row r="210" spans="1:12" x14ac:dyDescent="0.25">
      <c r="A210" s="144"/>
      <c r="B210" s="29"/>
      <c r="C210" s="29"/>
      <c r="D210" s="43"/>
      <c r="E210" s="43"/>
      <c r="F210" s="29"/>
      <c r="G210" s="39"/>
      <c r="H210" s="29"/>
      <c r="I210" s="29"/>
      <c r="J210" s="30"/>
      <c r="K210" s="30"/>
      <c r="L210" s="29"/>
    </row>
    <row r="211" spans="1:12" x14ac:dyDescent="0.25">
      <c r="A211" s="144"/>
      <c r="B211" s="29"/>
      <c r="C211" s="29"/>
      <c r="D211" s="43"/>
      <c r="E211" s="43"/>
      <c r="F211" s="29"/>
      <c r="G211" s="39"/>
      <c r="H211" s="29"/>
      <c r="I211" s="29"/>
      <c r="J211" s="30"/>
      <c r="K211" s="30"/>
      <c r="L211" s="29"/>
    </row>
    <row r="212" spans="1:12" x14ac:dyDescent="0.25">
      <c r="A212" s="144"/>
      <c r="B212" s="29"/>
      <c r="C212" s="29"/>
      <c r="D212" s="43"/>
      <c r="E212" s="43"/>
      <c r="F212" s="29"/>
      <c r="G212" s="39"/>
      <c r="H212" s="29"/>
      <c r="I212" s="29"/>
      <c r="J212" s="30"/>
      <c r="K212" s="30"/>
      <c r="L212" s="29"/>
    </row>
    <row r="213" spans="1:12" x14ac:dyDescent="0.25">
      <c r="A213" s="144"/>
      <c r="B213" s="29"/>
      <c r="C213" s="29"/>
      <c r="D213" s="43"/>
      <c r="E213" s="43"/>
      <c r="F213" s="29"/>
      <c r="G213" s="39"/>
      <c r="H213" s="29"/>
      <c r="I213" s="29"/>
      <c r="J213" s="30"/>
      <c r="K213" s="30"/>
      <c r="L213" s="29"/>
    </row>
    <row r="214" spans="1:12" x14ac:dyDescent="0.25">
      <c r="A214" s="144"/>
      <c r="B214" s="29"/>
      <c r="C214" s="29"/>
      <c r="D214" s="43"/>
      <c r="E214" s="43"/>
      <c r="F214" s="29"/>
      <c r="G214" s="39"/>
      <c r="H214" s="29"/>
      <c r="I214" s="29"/>
      <c r="J214" s="29"/>
      <c r="K214" s="29"/>
      <c r="L214" s="29"/>
    </row>
    <row r="215" spans="1:12" x14ac:dyDescent="0.25">
      <c r="A215" s="144"/>
      <c r="B215" s="29"/>
      <c r="C215" s="29"/>
      <c r="D215" s="43"/>
      <c r="E215" s="43"/>
      <c r="F215" s="29"/>
      <c r="G215" s="39"/>
      <c r="H215" s="29"/>
      <c r="I215" s="29"/>
      <c r="J215" s="29"/>
      <c r="K215" s="29"/>
      <c r="L215" s="29"/>
    </row>
    <row r="216" spans="1:12" x14ac:dyDescent="0.25">
      <c r="A216" s="144"/>
      <c r="B216" s="29"/>
      <c r="C216" s="29"/>
      <c r="D216" s="43"/>
      <c r="E216" s="43"/>
      <c r="F216" s="29"/>
      <c r="G216" s="39"/>
      <c r="H216" s="29"/>
      <c r="I216" s="29"/>
      <c r="J216" s="29"/>
      <c r="K216" s="29"/>
      <c r="L216" s="29"/>
    </row>
    <row r="217" spans="1:12" x14ac:dyDescent="0.25">
      <c r="A217" s="144"/>
      <c r="B217" s="29"/>
      <c r="C217" s="29"/>
      <c r="D217" s="43"/>
      <c r="E217" s="43"/>
      <c r="F217" s="29"/>
      <c r="G217" s="39"/>
      <c r="H217" s="29"/>
      <c r="I217" s="29"/>
      <c r="J217" s="29"/>
      <c r="K217" s="29"/>
      <c r="L217" s="29"/>
    </row>
    <row r="218" spans="1:12" x14ac:dyDescent="0.25">
      <c r="A218" s="144"/>
      <c r="B218" s="29"/>
      <c r="C218" s="29"/>
      <c r="D218" s="43"/>
      <c r="E218" s="43"/>
      <c r="F218" s="29"/>
      <c r="G218" s="39"/>
      <c r="H218" s="29"/>
      <c r="I218" s="29"/>
      <c r="J218" s="29"/>
      <c r="K218" s="29"/>
      <c r="L218" s="29"/>
    </row>
    <row r="219" spans="1:12" x14ac:dyDescent="0.25">
      <c r="A219" s="144"/>
      <c r="B219" s="29"/>
      <c r="C219" s="29"/>
      <c r="D219" s="43"/>
      <c r="E219" s="43"/>
      <c r="F219" s="29"/>
      <c r="G219" s="39"/>
      <c r="H219" s="29"/>
      <c r="I219" s="29"/>
      <c r="J219" s="29"/>
      <c r="K219" s="29"/>
      <c r="L219" s="29"/>
    </row>
    <row r="220" spans="1:12" x14ac:dyDescent="0.25">
      <c r="A220" s="144"/>
      <c r="B220" s="29"/>
      <c r="C220" s="29"/>
      <c r="D220" s="43"/>
      <c r="E220" s="43"/>
      <c r="F220" s="29"/>
      <c r="G220" s="39"/>
      <c r="H220" s="29"/>
      <c r="I220" s="29"/>
      <c r="J220" s="29"/>
      <c r="K220" s="29"/>
      <c r="L220" s="29"/>
    </row>
    <row r="221" spans="1:12" x14ac:dyDescent="0.25">
      <c r="A221" s="144"/>
      <c r="B221" s="29"/>
      <c r="C221" s="29"/>
      <c r="D221" s="43"/>
      <c r="E221" s="43"/>
      <c r="F221" s="29"/>
      <c r="G221" s="39"/>
      <c r="H221" s="29"/>
      <c r="I221" s="29"/>
      <c r="J221" s="29"/>
      <c r="K221" s="29"/>
      <c r="L221" s="29"/>
    </row>
    <row r="222" spans="1:12" x14ac:dyDescent="0.25">
      <c r="A222" s="144"/>
      <c r="B222" s="29"/>
      <c r="C222" s="29"/>
      <c r="D222" s="43"/>
      <c r="E222" s="43"/>
      <c r="F222" s="29"/>
      <c r="G222" s="39"/>
      <c r="H222" s="29"/>
      <c r="I222" s="29"/>
      <c r="J222" s="29"/>
      <c r="K222" s="29"/>
      <c r="L222" s="29"/>
    </row>
    <row r="223" spans="1:12" x14ac:dyDescent="0.25">
      <c r="A223" s="144"/>
      <c r="B223" s="29"/>
      <c r="C223" s="29"/>
      <c r="D223" s="43"/>
      <c r="E223" s="43"/>
      <c r="F223" s="29"/>
      <c r="G223" s="39"/>
      <c r="H223" s="29"/>
      <c r="I223" s="29"/>
      <c r="J223" s="29"/>
      <c r="K223" s="29"/>
      <c r="L223" s="29"/>
    </row>
    <row r="224" spans="1:12" x14ac:dyDescent="0.25">
      <c r="A224" s="144"/>
      <c r="B224" s="29"/>
      <c r="C224" s="29"/>
      <c r="D224" s="43"/>
      <c r="E224" s="43"/>
      <c r="F224" s="29"/>
      <c r="G224" s="39"/>
      <c r="H224" s="29"/>
      <c r="I224" s="29"/>
      <c r="J224" s="29"/>
      <c r="K224" s="29"/>
      <c r="L224" s="29"/>
    </row>
    <row r="225" spans="1:12" x14ac:dyDescent="0.25">
      <c r="A225" s="144"/>
      <c r="B225" s="29"/>
      <c r="C225" s="29"/>
      <c r="D225" s="43"/>
      <c r="E225" s="43"/>
      <c r="F225" s="29"/>
      <c r="G225" s="39"/>
      <c r="H225" s="29"/>
      <c r="I225" s="29"/>
      <c r="J225" s="29"/>
      <c r="K225" s="29"/>
      <c r="L225" s="29"/>
    </row>
    <row r="226" spans="1:12" x14ac:dyDescent="0.25">
      <c r="A226" s="144"/>
      <c r="B226" s="29"/>
      <c r="C226" s="29"/>
      <c r="D226" s="43"/>
      <c r="E226" s="43"/>
      <c r="F226" s="29"/>
      <c r="G226" s="39"/>
      <c r="H226" s="29"/>
      <c r="I226" s="29"/>
      <c r="J226" s="29"/>
      <c r="K226" s="29"/>
      <c r="L226" s="29"/>
    </row>
    <row r="227" spans="1:12" x14ac:dyDescent="0.25">
      <c r="A227" s="144"/>
      <c r="B227" s="29"/>
      <c r="C227" s="29"/>
      <c r="D227" s="43"/>
      <c r="E227" s="43"/>
      <c r="F227" s="29"/>
      <c r="G227" s="39"/>
      <c r="H227" s="30"/>
      <c r="I227" s="29"/>
      <c r="J227" s="30"/>
      <c r="K227" s="30"/>
      <c r="L227" s="29"/>
    </row>
    <row r="228" spans="1:12" x14ac:dyDescent="0.25">
      <c r="A228" s="16"/>
      <c r="B228" s="16"/>
      <c r="C228" s="16"/>
      <c r="D228" s="44"/>
      <c r="E228" s="44"/>
      <c r="F228" s="16"/>
      <c r="G228" s="18"/>
      <c r="H228" s="18"/>
      <c r="I228" s="16"/>
      <c r="J228" s="18"/>
      <c r="K228" s="18"/>
      <c r="L228" s="16"/>
    </row>
    <row r="229" spans="1:12" x14ac:dyDescent="0.25">
      <c r="A229" s="16"/>
      <c r="B229" s="16"/>
      <c r="C229" s="16"/>
      <c r="D229" s="44"/>
      <c r="E229" s="44"/>
      <c r="F229" s="16"/>
      <c r="G229" s="18"/>
      <c r="H229" s="18"/>
      <c r="I229" s="16"/>
      <c r="J229" s="18"/>
      <c r="K229" s="18"/>
      <c r="L229" s="16"/>
    </row>
    <row r="230" spans="1:12" x14ac:dyDescent="0.25">
      <c r="A230" s="16"/>
      <c r="B230" s="16"/>
      <c r="C230" s="16"/>
      <c r="D230" s="44"/>
      <c r="E230" s="44"/>
      <c r="F230" s="16"/>
      <c r="G230" s="18"/>
      <c r="H230" s="18"/>
      <c r="I230" s="16"/>
      <c r="J230" s="18"/>
      <c r="K230" s="18"/>
      <c r="L230" s="16"/>
    </row>
    <row r="231" spans="1:12" x14ac:dyDescent="0.25">
      <c r="A231" s="16"/>
      <c r="B231" s="16"/>
      <c r="C231" s="16"/>
      <c r="D231" s="44"/>
      <c r="E231" s="44"/>
      <c r="F231" s="16"/>
      <c r="G231" s="18"/>
      <c r="H231" s="18"/>
      <c r="I231" s="16"/>
      <c r="J231" s="18"/>
      <c r="K231" s="18"/>
      <c r="L231" s="16"/>
    </row>
    <row r="232" spans="1:12" x14ac:dyDescent="0.25">
      <c r="A232" s="16"/>
      <c r="B232" s="16"/>
      <c r="C232" s="16"/>
      <c r="D232" s="44"/>
      <c r="E232" s="44"/>
      <c r="F232" s="16"/>
      <c r="G232" s="18"/>
      <c r="H232" s="18"/>
      <c r="I232" s="16"/>
      <c r="J232" s="18"/>
      <c r="K232" s="18"/>
      <c r="L232" s="16"/>
    </row>
    <row r="233" spans="1:12" x14ac:dyDescent="0.25">
      <c r="A233" s="16"/>
      <c r="B233" s="16"/>
      <c r="C233" s="16"/>
      <c r="D233" s="44"/>
      <c r="E233" s="44"/>
      <c r="F233" s="16"/>
      <c r="G233" s="18"/>
      <c r="H233" s="18"/>
      <c r="I233" s="16"/>
      <c r="J233" s="18"/>
      <c r="K233" s="18"/>
      <c r="L233" s="16"/>
    </row>
    <row r="234" spans="1:12" x14ac:dyDescent="0.25">
      <c r="A234" s="16"/>
      <c r="B234" s="16"/>
      <c r="C234" s="16"/>
      <c r="D234" s="44"/>
      <c r="E234" s="44"/>
      <c r="F234" s="16"/>
      <c r="G234" s="18"/>
      <c r="H234" s="18"/>
      <c r="I234" s="16"/>
      <c r="J234" s="18"/>
      <c r="K234" s="18"/>
      <c r="L234" s="16"/>
    </row>
    <row r="235" spans="1:12" x14ac:dyDescent="0.25">
      <c r="A235" s="16"/>
      <c r="B235" s="16"/>
      <c r="C235" s="16"/>
      <c r="D235" s="44"/>
      <c r="E235" s="44"/>
      <c r="F235" s="16"/>
      <c r="G235" s="18"/>
      <c r="H235" s="18"/>
      <c r="I235" s="16"/>
      <c r="J235" s="18"/>
      <c r="K235" s="18"/>
      <c r="L235" s="16"/>
    </row>
    <row r="252" spans="1:12" x14ac:dyDescent="0.25">
      <c r="A252" s="16"/>
      <c r="B252" s="16"/>
      <c r="C252" s="16"/>
      <c r="D252" s="44"/>
      <c r="E252" s="44"/>
      <c r="F252" s="16"/>
      <c r="G252" s="18"/>
      <c r="H252" s="18"/>
      <c r="I252" s="16"/>
      <c r="J252" s="18"/>
      <c r="K252" s="18"/>
      <c r="L252" s="16"/>
    </row>
    <row r="253" spans="1:12" x14ac:dyDescent="0.25">
      <c r="A253" s="16"/>
      <c r="B253" s="16"/>
      <c r="C253" s="16"/>
      <c r="D253" s="44"/>
      <c r="E253" s="44"/>
      <c r="F253" s="16"/>
      <c r="G253" s="18"/>
      <c r="H253" s="18"/>
      <c r="I253" s="16"/>
      <c r="J253" s="18"/>
      <c r="K253" s="18"/>
      <c r="L253" s="16"/>
    </row>
    <row r="254" spans="1:12" x14ac:dyDescent="0.25">
      <c r="A254" s="16"/>
      <c r="B254" s="16"/>
      <c r="C254" s="16"/>
      <c r="D254" s="44"/>
      <c r="E254" s="44"/>
      <c r="F254" s="16"/>
      <c r="G254" s="18"/>
      <c r="H254" s="18"/>
      <c r="I254" s="16"/>
      <c r="J254" s="18"/>
      <c r="K254" s="18"/>
      <c r="L254" s="16"/>
    </row>
    <row r="255" spans="1:12" x14ac:dyDescent="0.25">
      <c r="A255" s="16"/>
      <c r="B255" s="16"/>
      <c r="C255" s="16"/>
      <c r="D255" s="44"/>
      <c r="E255" s="44"/>
      <c r="F255" s="16"/>
      <c r="G255" s="18"/>
      <c r="H255" s="18"/>
      <c r="I255" s="16"/>
      <c r="J255" s="18"/>
      <c r="K255" s="18"/>
      <c r="L255" s="16"/>
    </row>
    <row r="256" spans="1:12" x14ac:dyDescent="0.25">
      <c r="A256" s="16"/>
      <c r="B256" s="16"/>
      <c r="C256" s="16"/>
      <c r="D256" s="44"/>
      <c r="E256" s="44"/>
      <c r="F256" s="16"/>
      <c r="G256" s="18"/>
      <c r="H256" s="18"/>
      <c r="I256" s="16"/>
      <c r="J256" s="18"/>
      <c r="K256" s="18"/>
      <c r="L256" s="16"/>
    </row>
    <row r="257" spans="1:12" x14ac:dyDescent="0.25">
      <c r="A257" s="16"/>
      <c r="B257" s="16"/>
      <c r="C257" s="16"/>
      <c r="D257" s="44"/>
      <c r="E257" s="44"/>
      <c r="F257" s="16"/>
      <c r="G257" s="18"/>
      <c r="H257" s="18"/>
      <c r="I257" s="16"/>
      <c r="J257" s="18"/>
      <c r="K257" s="18"/>
      <c r="L257" s="16"/>
    </row>
    <row r="258" spans="1:12" x14ac:dyDescent="0.25">
      <c r="A258" s="16"/>
      <c r="B258" s="16"/>
      <c r="C258" s="16"/>
      <c r="D258" s="44"/>
      <c r="E258" s="44"/>
      <c r="F258" s="16"/>
      <c r="G258" s="18"/>
      <c r="H258" s="18"/>
      <c r="I258" s="16"/>
      <c r="J258" s="18"/>
      <c r="K258" s="18"/>
      <c r="L258" s="16"/>
    </row>
    <row r="259" spans="1:12" x14ac:dyDescent="0.25">
      <c r="A259" s="16"/>
      <c r="B259" s="16"/>
      <c r="C259" s="16"/>
      <c r="D259" s="44"/>
      <c r="E259" s="44"/>
      <c r="F259" s="16"/>
      <c r="G259" s="18"/>
      <c r="H259" s="18"/>
      <c r="I259" s="16"/>
      <c r="J259" s="18"/>
      <c r="K259" s="18"/>
      <c r="L259" s="16"/>
    </row>
    <row r="260" spans="1:12" x14ac:dyDescent="0.25">
      <c r="A260" s="16"/>
      <c r="B260" s="16"/>
      <c r="C260" s="16"/>
      <c r="D260" s="44"/>
      <c r="E260" s="44"/>
      <c r="F260" s="16"/>
      <c r="G260" s="18"/>
      <c r="H260" s="18"/>
      <c r="I260" s="16"/>
      <c r="J260" s="18"/>
      <c r="K260" s="18"/>
      <c r="L260" s="16"/>
    </row>
    <row r="261" spans="1:12" x14ac:dyDescent="0.25">
      <c r="A261" s="16"/>
      <c r="B261" s="16"/>
      <c r="C261" s="16"/>
      <c r="D261" s="44"/>
      <c r="E261" s="44"/>
      <c r="F261" s="16"/>
      <c r="G261" s="18"/>
      <c r="H261" s="18"/>
      <c r="I261" s="16"/>
      <c r="J261" s="18"/>
      <c r="K261" s="18"/>
      <c r="L261" s="16"/>
    </row>
    <row r="262" spans="1:12" x14ac:dyDescent="0.25">
      <c r="A262" s="16"/>
      <c r="B262" s="16"/>
      <c r="C262" s="16"/>
      <c r="D262" s="44"/>
      <c r="E262" s="44"/>
      <c r="F262" s="16"/>
      <c r="G262" s="18"/>
      <c r="H262" s="18"/>
      <c r="I262" s="16"/>
      <c r="J262" s="18"/>
      <c r="K262" s="18"/>
      <c r="L262" s="16"/>
    </row>
    <row r="263" spans="1:12" x14ac:dyDescent="0.25">
      <c r="A263" s="16"/>
      <c r="B263" s="16"/>
      <c r="C263" s="16"/>
      <c r="D263" s="44"/>
      <c r="E263" s="44"/>
      <c r="F263" s="16"/>
      <c r="G263" s="18"/>
      <c r="H263" s="18"/>
      <c r="I263" s="16"/>
      <c r="J263" s="18"/>
      <c r="K263" s="18"/>
      <c r="L263" s="16"/>
    </row>
    <row r="264" spans="1:12" x14ac:dyDescent="0.25">
      <c r="A264" s="16"/>
      <c r="B264" s="16"/>
      <c r="C264" s="16"/>
      <c r="D264" s="44"/>
      <c r="E264" s="44"/>
      <c r="F264" s="16"/>
      <c r="G264" s="18"/>
      <c r="H264" s="18"/>
      <c r="I264" s="16"/>
      <c r="J264" s="18"/>
      <c r="K264" s="18"/>
      <c r="L264" s="16"/>
    </row>
    <row r="265" spans="1:12" x14ac:dyDescent="0.25">
      <c r="A265" s="16"/>
      <c r="B265" s="16"/>
      <c r="C265" s="16"/>
      <c r="D265" s="44"/>
      <c r="E265" s="44"/>
      <c r="F265" s="16"/>
      <c r="G265" s="18"/>
      <c r="H265" s="18"/>
      <c r="I265" s="16"/>
      <c r="J265" s="18"/>
      <c r="K265" s="18"/>
      <c r="L265" s="16"/>
    </row>
    <row r="266" spans="1:12" x14ac:dyDescent="0.25">
      <c r="A266" s="16"/>
      <c r="B266" s="16"/>
      <c r="C266" s="16"/>
      <c r="D266" s="44"/>
      <c r="E266" s="44"/>
      <c r="F266" s="16"/>
      <c r="G266" s="18"/>
      <c r="H266" s="18"/>
      <c r="I266" s="16"/>
      <c r="J266" s="18"/>
      <c r="K266" s="18"/>
      <c r="L266" s="16"/>
    </row>
    <row r="267" spans="1:12" x14ac:dyDescent="0.25">
      <c r="A267" s="16"/>
      <c r="B267" s="16"/>
      <c r="C267" s="16"/>
      <c r="D267" s="44"/>
      <c r="E267" s="44"/>
      <c r="F267" s="16"/>
      <c r="G267" s="18"/>
      <c r="H267" s="18"/>
      <c r="I267" s="16"/>
      <c r="J267" s="18"/>
      <c r="K267" s="18"/>
      <c r="L267" s="16"/>
    </row>
    <row r="268" spans="1:12" x14ac:dyDescent="0.25">
      <c r="A268" s="16"/>
      <c r="B268" s="16"/>
      <c r="C268" s="16"/>
      <c r="D268" s="44"/>
      <c r="E268" s="44"/>
      <c r="F268" s="16"/>
      <c r="G268" s="18"/>
      <c r="H268" s="18"/>
      <c r="I268" s="16"/>
      <c r="J268" s="18"/>
      <c r="K268" s="18"/>
      <c r="L268" s="16"/>
    </row>
    <row r="269" spans="1:12" x14ac:dyDescent="0.25">
      <c r="A269" s="16"/>
      <c r="B269" s="16"/>
      <c r="C269" s="16"/>
      <c r="D269" s="44"/>
      <c r="E269" s="44"/>
      <c r="F269" s="16"/>
      <c r="G269" s="18"/>
      <c r="H269" s="18"/>
      <c r="I269" s="16"/>
      <c r="J269" s="18"/>
      <c r="K269" s="18"/>
      <c r="L269" s="16"/>
    </row>
    <row r="270" spans="1:12" x14ac:dyDescent="0.25">
      <c r="A270" s="16"/>
      <c r="B270" s="16"/>
      <c r="C270" s="16"/>
      <c r="D270" s="44"/>
      <c r="E270" s="44"/>
      <c r="F270" s="16"/>
      <c r="G270" s="18"/>
      <c r="H270" s="18"/>
      <c r="I270" s="16"/>
      <c r="J270" s="18"/>
      <c r="K270" s="18"/>
      <c r="L270" s="16"/>
    </row>
    <row r="271" spans="1:12" x14ac:dyDescent="0.25">
      <c r="A271" s="16"/>
      <c r="B271" s="16"/>
      <c r="C271" s="16"/>
      <c r="D271" s="44"/>
      <c r="E271" s="44"/>
      <c r="F271" s="16"/>
      <c r="G271" s="18"/>
      <c r="H271" s="18"/>
      <c r="I271" s="16"/>
      <c r="J271" s="18"/>
      <c r="K271" s="18"/>
      <c r="L271" s="16"/>
    </row>
    <row r="272" spans="1:12" x14ac:dyDescent="0.25">
      <c r="A272" s="16"/>
      <c r="B272" s="16"/>
      <c r="C272" s="16"/>
      <c r="D272" s="44"/>
      <c r="E272" s="44"/>
      <c r="F272" s="16"/>
      <c r="G272" s="18"/>
      <c r="H272" s="18"/>
      <c r="I272" s="16"/>
      <c r="J272" s="18"/>
      <c r="K272" s="18"/>
      <c r="L272" s="16"/>
    </row>
    <row r="273" spans="1:12" x14ac:dyDescent="0.25">
      <c r="A273" s="16"/>
      <c r="B273" s="16"/>
      <c r="C273" s="16"/>
      <c r="D273" s="44"/>
      <c r="E273" s="44"/>
      <c r="F273" s="16"/>
      <c r="G273" s="18"/>
      <c r="H273" s="18"/>
      <c r="I273" s="16"/>
      <c r="J273" s="18"/>
      <c r="K273" s="18"/>
      <c r="L273" s="16"/>
    </row>
    <row r="274" spans="1:12" x14ac:dyDescent="0.25">
      <c r="A274" s="16"/>
      <c r="B274" s="16"/>
      <c r="C274" s="16"/>
      <c r="D274" s="44"/>
      <c r="E274" s="44"/>
      <c r="F274" s="16"/>
      <c r="G274" s="18"/>
      <c r="H274" s="18"/>
      <c r="I274" s="16"/>
      <c r="J274" s="18"/>
      <c r="K274" s="18"/>
      <c r="L274" s="16"/>
    </row>
    <row r="275" spans="1:12" x14ac:dyDescent="0.25">
      <c r="A275" s="16"/>
      <c r="B275" s="16"/>
      <c r="C275" s="16"/>
      <c r="D275" s="44"/>
      <c r="E275" s="44"/>
      <c r="F275" s="16"/>
      <c r="G275" s="18"/>
      <c r="H275" s="18"/>
      <c r="I275" s="16"/>
      <c r="J275" s="18"/>
      <c r="K275" s="18"/>
      <c r="L275" s="16"/>
    </row>
    <row r="276" spans="1:12" x14ac:dyDescent="0.25">
      <c r="A276" s="16"/>
      <c r="B276" s="16"/>
      <c r="C276" s="16"/>
      <c r="D276" s="44"/>
      <c r="E276" s="44"/>
      <c r="F276" s="16"/>
      <c r="G276" s="18"/>
      <c r="H276" s="18"/>
      <c r="I276" s="16"/>
      <c r="J276" s="18"/>
      <c r="K276" s="18"/>
      <c r="L276" s="16"/>
    </row>
    <row r="277" spans="1:12" x14ac:dyDescent="0.25">
      <c r="A277" s="16"/>
      <c r="B277" s="16"/>
      <c r="C277" s="16"/>
      <c r="D277" s="44"/>
      <c r="E277" s="44"/>
      <c r="F277" s="16"/>
      <c r="G277" s="18"/>
      <c r="H277" s="18"/>
      <c r="I277" s="16"/>
      <c r="J277" s="18"/>
      <c r="K277" s="18"/>
      <c r="L277" s="16"/>
    </row>
    <row r="278" spans="1:12" x14ac:dyDescent="0.25">
      <c r="A278" s="16"/>
      <c r="B278" s="16"/>
      <c r="C278" s="16"/>
      <c r="D278" s="44"/>
      <c r="E278" s="44"/>
      <c r="F278" s="16"/>
      <c r="G278" s="18"/>
      <c r="H278" s="18"/>
      <c r="I278" s="16"/>
      <c r="J278" s="18"/>
      <c r="K278" s="18"/>
      <c r="L278" s="16"/>
    </row>
    <row r="279" spans="1:12" x14ac:dyDescent="0.25">
      <c r="A279" s="16"/>
      <c r="B279" s="16"/>
      <c r="C279" s="16"/>
      <c r="D279" s="44"/>
      <c r="E279" s="44"/>
      <c r="F279" s="16"/>
      <c r="G279" s="18"/>
      <c r="H279" s="18"/>
      <c r="I279" s="16"/>
      <c r="J279" s="18"/>
      <c r="K279" s="18"/>
      <c r="L279" s="16"/>
    </row>
    <row r="280" spans="1:12" x14ac:dyDescent="0.25">
      <c r="A280" s="16"/>
      <c r="B280" s="16"/>
      <c r="C280" s="16"/>
      <c r="D280" s="44"/>
      <c r="E280" s="44"/>
      <c r="F280" s="16"/>
      <c r="G280" s="18"/>
      <c r="H280" s="18"/>
      <c r="I280" s="16"/>
      <c r="J280" s="18"/>
      <c r="K280" s="18"/>
      <c r="L280" s="16"/>
    </row>
    <row r="281" spans="1:12" x14ac:dyDescent="0.25">
      <c r="A281" s="16"/>
      <c r="B281" s="16"/>
      <c r="C281" s="16"/>
      <c r="D281" s="44"/>
      <c r="E281" s="44"/>
      <c r="F281" s="16"/>
      <c r="G281" s="18"/>
      <c r="H281" s="18"/>
      <c r="I281" s="16"/>
      <c r="J281" s="18"/>
      <c r="K281" s="18"/>
      <c r="L281" s="16"/>
    </row>
    <row r="282" spans="1:12" x14ac:dyDescent="0.25">
      <c r="A282" s="16"/>
      <c r="B282" s="16"/>
      <c r="C282" s="16"/>
      <c r="D282" s="44"/>
      <c r="E282" s="44"/>
      <c r="F282" s="16"/>
      <c r="G282" s="18"/>
      <c r="H282" s="18"/>
      <c r="I282" s="16"/>
      <c r="J282" s="18"/>
      <c r="K282" s="18"/>
      <c r="L282" s="16"/>
    </row>
    <row r="283" spans="1:12" x14ac:dyDescent="0.25">
      <c r="A283" s="16"/>
      <c r="B283" s="16"/>
      <c r="C283" s="16"/>
      <c r="D283" s="44"/>
      <c r="E283" s="44"/>
      <c r="F283" s="16"/>
      <c r="G283" s="18"/>
      <c r="H283" s="18"/>
      <c r="I283" s="16"/>
      <c r="J283" s="18"/>
      <c r="K283" s="18"/>
      <c r="L283" s="16"/>
    </row>
    <row r="284" spans="1:12" x14ac:dyDescent="0.25">
      <c r="A284" s="16"/>
      <c r="B284" s="16"/>
      <c r="C284" s="16"/>
      <c r="D284" s="44"/>
      <c r="E284" s="44"/>
      <c r="F284" s="16"/>
      <c r="G284" s="18"/>
      <c r="H284" s="18"/>
      <c r="I284" s="16"/>
      <c r="J284" s="18"/>
      <c r="K284" s="18"/>
      <c r="L284" s="16"/>
    </row>
    <row r="285" spans="1:12" x14ac:dyDescent="0.25">
      <c r="A285" s="16"/>
      <c r="B285" s="16"/>
      <c r="C285" s="16"/>
      <c r="D285" s="44"/>
      <c r="E285" s="44"/>
      <c r="F285" s="16"/>
      <c r="G285" s="18"/>
      <c r="H285" s="18"/>
      <c r="I285" s="16"/>
      <c r="J285" s="18"/>
      <c r="K285" s="18"/>
      <c r="L285" s="16"/>
    </row>
    <row r="286" spans="1:12" x14ac:dyDescent="0.25">
      <c r="A286" s="16"/>
      <c r="B286" s="16"/>
      <c r="C286" s="16"/>
      <c r="D286" s="44"/>
      <c r="E286" s="44"/>
      <c r="F286" s="16"/>
      <c r="G286" s="18"/>
      <c r="H286" s="18"/>
      <c r="I286" s="16"/>
      <c r="J286" s="18"/>
      <c r="K286" s="18"/>
      <c r="L286" s="16"/>
    </row>
    <row r="287" spans="1:12" x14ac:dyDescent="0.25">
      <c r="A287" s="16"/>
      <c r="B287" s="16"/>
      <c r="C287" s="16"/>
      <c r="D287" s="44"/>
      <c r="E287" s="44"/>
      <c r="F287" s="16"/>
      <c r="G287" s="18"/>
      <c r="H287" s="18"/>
      <c r="I287" s="16"/>
      <c r="J287" s="18"/>
      <c r="K287" s="18"/>
      <c r="L287" s="16"/>
    </row>
    <row r="288" spans="1:12" x14ac:dyDescent="0.25">
      <c r="A288" s="16"/>
      <c r="B288" s="16"/>
      <c r="C288" s="16"/>
      <c r="D288" s="44"/>
      <c r="E288" s="44"/>
      <c r="F288" s="16"/>
      <c r="G288" s="18"/>
      <c r="H288" s="18"/>
      <c r="I288" s="16"/>
      <c r="J288" s="18"/>
      <c r="K288" s="18"/>
      <c r="L288" s="16"/>
    </row>
    <row r="289" spans="1:12" x14ac:dyDescent="0.25">
      <c r="A289" s="16"/>
      <c r="B289" s="16"/>
      <c r="C289" s="16"/>
      <c r="D289" s="44"/>
      <c r="E289" s="44"/>
      <c r="F289" s="16"/>
      <c r="G289" s="18"/>
      <c r="H289" s="18"/>
      <c r="I289" s="16"/>
      <c r="J289" s="18"/>
      <c r="K289" s="18"/>
      <c r="L289" s="16"/>
    </row>
    <row r="290" spans="1:12" x14ac:dyDescent="0.25">
      <c r="A290" s="16"/>
      <c r="B290" s="16"/>
      <c r="C290" s="16"/>
      <c r="D290" s="44"/>
      <c r="E290" s="44"/>
      <c r="F290" s="16"/>
      <c r="G290" s="18"/>
      <c r="H290" s="18"/>
      <c r="I290" s="16"/>
      <c r="J290" s="18"/>
      <c r="K290" s="18"/>
      <c r="L290" s="16"/>
    </row>
    <row r="291" spans="1:12" x14ac:dyDescent="0.25">
      <c r="A291" s="16"/>
      <c r="B291" s="16"/>
      <c r="C291" s="16"/>
      <c r="D291" s="44"/>
      <c r="E291" s="44"/>
      <c r="F291" s="16"/>
      <c r="G291" s="18"/>
      <c r="H291" s="18"/>
      <c r="I291" s="16"/>
      <c r="J291" s="18"/>
      <c r="K291" s="18"/>
      <c r="L291" s="16"/>
    </row>
    <row r="292" spans="1:12" x14ac:dyDescent="0.25">
      <c r="A292" s="16"/>
      <c r="B292" s="16"/>
      <c r="C292" s="16"/>
      <c r="D292" s="44"/>
      <c r="E292" s="44"/>
      <c r="F292" s="16"/>
      <c r="G292" s="18"/>
      <c r="H292" s="18"/>
      <c r="I292" s="16"/>
      <c r="J292" s="18"/>
      <c r="K292" s="18"/>
      <c r="L292" s="16"/>
    </row>
    <row r="293" spans="1:12" x14ac:dyDescent="0.25">
      <c r="A293" s="16"/>
      <c r="B293" s="16"/>
      <c r="C293" s="16"/>
      <c r="D293" s="44"/>
      <c r="E293" s="44"/>
      <c r="F293" s="16"/>
      <c r="G293" s="18"/>
      <c r="H293" s="18"/>
      <c r="I293" s="16"/>
      <c r="J293" s="18"/>
      <c r="K293" s="18"/>
      <c r="L293" s="16"/>
    </row>
    <row r="294" spans="1:12" x14ac:dyDescent="0.25">
      <c r="A294" s="16"/>
      <c r="B294" s="16"/>
      <c r="C294" s="16"/>
      <c r="D294" s="44"/>
      <c r="E294" s="44"/>
      <c r="F294" s="16"/>
      <c r="G294" s="18"/>
      <c r="H294" s="18"/>
      <c r="I294" s="16"/>
      <c r="J294" s="18"/>
      <c r="K294" s="18"/>
      <c r="L294" s="16"/>
    </row>
    <row r="295" spans="1:12" x14ac:dyDescent="0.25">
      <c r="A295" s="16"/>
      <c r="B295" s="16"/>
      <c r="C295" s="16"/>
      <c r="D295" s="44"/>
      <c r="E295" s="44"/>
      <c r="F295" s="16"/>
      <c r="G295" s="18"/>
      <c r="H295" s="18"/>
      <c r="I295" s="16"/>
      <c r="J295" s="18"/>
      <c r="K295" s="18"/>
      <c r="L295" s="16"/>
    </row>
    <row r="296" spans="1:12" x14ac:dyDescent="0.25">
      <c r="A296" s="16"/>
      <c r="B296" s="16"/>
      <c r="C296" s="16"/>
      <c r="D296" s="44"/>
      <c r="E296" s="44"/>
      <c r="F296" s="16"/>
      <c r="G296" s="18"/>
      <c r="H296" s="18"/>
      <c r="I296" s="16"/>
      <c r="J296" s="18"/>
      <c r="K296" s="18"/>
      <c r="L296" s="16"/>
    </row>
    <row r="297" spans="1:12" x14ac:dyDescent="0.25">
      <c r="A297" s="16"/>
      <c r="B297" s="16"/>
      <c r="C297" s="16"/>
      <c r="D297" s="44"/>
      <c r="E297" s="44"/>
      <c r="F297" s="16"/>
      <c r="G297" s="18"/>
      <c r="H297" s="18"/>
      <c r="I297" s="16"/>
      <c r="J297" s="18"/>
      <c r="K297" s="18"/>
      <c r="L297" s="16"/>
    </row>
    <row r="298" spans="1:12" x14ac:dyDescent="0.25">
      <c r="A298" s="16"/>
      <c r="B298" s="16"/>
      <c r="C298" s="16"/>
      <c r="D298" s="44"/>
      <c r="E298" s="44"/>
      <c r="F298" s="16"/>
      <c r="G298" s="18"/>
      <c r="H298" s="18"/>
      <c r="I298" s="16"/>
      <c r="J298" s="18"/>
      <c r="K298" s="18"/>
      <c r="L298" s="16"/>
    </row>
    <row r="299" spans="1:12" x14ac:dyDescent="0.25">
      <c r="A299" s="16"/>
      <c r="B299" s="16"/>
      <c r="C299" s="16"/>
      <c r="D299" s="44"/>
      <c r="E299" s="44"/>
      <c r="F299" s="16"/>
      <c r="G299" s="18"/>
      <c r="H299" s="18"/>
      <c r="I299" s="16"/>
      <c r="J299" s="18"/>
      <c r="K299" s="18"/>
      <c r="L299" s="16"/>
    </row>
    <row r="300" spans="1:12" x14ac:dyDescent="0.25">
      <c r="A300" s="16"/>
      <c r="B300" s="16"/>
      <c r="C300" s="16"/>
      <c r="D300" s="44"/>
      <c r="E300" s="44"/>
      <c r="F300" s="16"/>
      <c r="G300" s="18"/>
      <c r="H300" s="18"/>
      <c r="I300" s="16"/>
      <c r="J300" s="18"/>
      <c r="K300" s="18"/>
      <c r="L300" s="16"/>
    </row>
    <row r="301" spans="1:12" x14ac:dyDescent="0.25">
      <c r="A301" s="16"/>
      <c r="B301" s="16"/>
      <c r="C301" s="16"/>
      <c r="D301" s="44"/>
      <c r="E301" s="44"/>
      <c r="F301" s="16"/>
      <c r="G301" s="18"/>
      <c r="H301" s="18"/>
      <c r="I301" s="16"/>
      <c r="J301" s="18"/>
      <c r="K301" s="18"/>
      <c r="L301" s="16"/>
    </row>
    <row r="302" spans="1:12" x14ac:dyDescent="0.25">
      <c r="A302" s="16"/>
      <c r="B302" s="16"/>
      <c r="C302" s="16"/>
      <c r="D302" s="44"/>
      <c r="E302" s="44"/>
      <c r="F302" s="16"/>
      <c r="G302" s="18"/>
      <c r="H302" s="18"/>
      <c r="I302" s="16"/>
      <c r="J302" s="18"/>
      <c r="K302" s="18"/>
      <c r="L302" s="16"/>
    </row>
    <row r="303" spans="1:12" x14ac:dyDescent="0.25">
      <c r="A303" s="16"/>
      <c r="B303" s="16"/>
      <c r="C303" s="16"/>
      <c r="D303" s="44"/>
      <c r="E303" s="44"/>
      <c r="F303" s="16"/>
      <c r="G303" s="18"/>
      <c r="H303" s="18"/>
      <c r="I303" s="16"/>
      <c r="J303" s="18"/>
      <c r="K303" s="18"/>
      <c r="L303" s="16"/>
    </row>
    <row r="304" spans="1:12" x14ac:dyDescent="0.25">
      <c r="A304" s="16"/>
      <c r="B304" s="16"/>
      <c r="C304" s="16"/>
      <c r="D304" s="44"/>
      <c r="E304" s="44"/>
      <c r="F304" s="16"/>
      <c r="G304" s="18"/>
      <c r="H304" s="18"/>
      <c r="I304" s="16"/>
      <c r="J304" s="18"/>
      <c r="K304" s="18"/>
      <c r="L304" s="16"/>
    </row>
    <row r="305" spans="1:12" x14ac:dyDescent="0.25">
      <c r="A305" s="16"/>
      <c r="B305" s="16"/>
      <c r="C305" s="16"/>
      <c r="D305" s="44"/>
      <c r="E305" s="44"/>
      <c r="F305" s="16"/>
      <c r="G305" s="18"/>
      <c r="H305" s="18"/>
      <c r="I305" s="16"/>
      <c r="J305" s="18"/>
      <c r="K305" s="18"/>
      <c r="L305" s="16"/>
    </row>
    <row r="306" spans="1:12" x14ac:dyDescent="0.25">
      <c r="A306" s="16"/>
      <c r="B306" s="16"/>
      <c r="C306" s="16"/>
      <c r="D306" s="44"/>
      <c r="E306" s="44"/>
      <c r="F306" s="16"/>
      <c r="G306" s="18"/>
      <c r="H306" s="18"/>
      <c r="I306" s="16"/>
      <c r="J306" s="18"/>
      <c r="K306" s="18"/>
      <c r="L306" s="16"/>
    </row>
    <row r="307" spans="1:12" x14ac:dyDescent="0.25">
      <c r="A307" s="16"/>
      <c r="B307" s="16"/>
      <c r="C307" s="16"/>
      <c r="D307" s="44"/>
      <c r="E307" s="44"/>
      <c r="F307" s="16"/>
      <c r="G307" s="18"/>
      <c r="H307" s="18"/>
      <c r="I307" s="16"/>
      <c r="J307" s="18"/>
      <c r="K307" s="18"/>
      <c r="L307" s="16"/>
    </row>
    <row r="308" spans="1:12" x14ac:dyDescent="0.25">
      <c r="A308" s="16"/>
      <c r="B308" s="16"/>
      <c r="C308" s="16"/>
      <c r="D308" s="44"/>
      <c r="E308" s="44"/>
      <c r="F308" s="16"/>
      <c r="G308" s="18"/>
      <c r="H308" s="18"/>
      <c r="I308" s="16"/>
      <c r="J308" s="18"/>
      <c r="K308" s="18"/>
      <c r="L308" s="16"/>
    </row>
    <row r="309" spans="1:12" x14ac:dyDescent="0.25">
      <c r="A309" s="16"/>
      <c r="B309" s="16"/>
      <c r="C309" s="16"/>
      <c r="D309" s="44"/>
      <c r="E309" s="44"/>
      <c r="F309" s="16"/>
      <c r="G309" s="18"/>
      <c r="H309" s="18"/>
      <c r="I309" s="16"/>
      <c r="J309" s="18"/>
      <c r="K309" s="18"/>
      <c r="L309" s="16"/>
    </row>
    <row r="310" spans="1:12" x14ac:dyDescent="0.25">
      <c r="A310" s="16"/>
      <c r="B310" s="16"/>
      <c r="C310" s="16"/>
      <c r="D310" s="44"/>
      <c r="E310" s="44"/>
      <c r="F310" s="16"/>
      <c r="G310" s="18"/>
      <c r="H310" s="18"/>
      <c r="I310" s="16"/>
      <c r="J310" s="18"/>
      <c r="K310" s="18"/>
      <c r="L310" s="16"/>
    </row>
    <row r="311" spans="1:12" x14ac:dyDescent="0.25">
      <c r="A311" s="16"/>
      <c r="B311" s="16"/>
      <c r="C311" s="16"/>
      <c r="D311" s="44"/>
      <c r="E311" s="44"/>
      <c r="F311" s="16"/>
      <c r="G311" s="18"/>
      <c r="H311" s="18"/>
      <c r="I311" s="16"/>
      <c r="J311" s="18"/>
      <c r="K311" s="18"/>
      <c r="L311" s="16"/>
    </row>
    <row r="312" spans="1:12" x14ac:dyDescent="0.25">
      <c r="A312" s="16"/>
      <c r="B312" s="16"/>
      <c r="C312" s="16"/>
      <c r="D312" s="44"/>
      <c r="E312" s="44"/>
      <c r="F312" s="16"/>
      <c r="G312" s="18"/>
      <c r="H312" s="18"/>
      <c r="I312" s="16"/>
      <c r="J312" s="18"/>
      <c r="K312" s="18"/>
      <c r="L312" s="16"/>
    </row>
    <row r="313" spans="1:12" x14ac:dyDescent="0.25">
      <c r="A313" s="16"/>
      <c r="B313" s="16"/>
      <c r="C313" s="16"/>
      <c r="D313" s="44"/>
      <c r="E313" s="44"/>
      <c r="F313" s="16"/>
      <c r="G313" s="18"/>
      <c r="H313" s="18"/>
      <c r="I313" s="16"/>
      <c r="J313" s="18"/>
      <c r="K313" s="18"/>
      <c r="L313" s="16"/>
    </row>
    <row r="314" spans="1:12" x14ac:dyDescent="0.25">
      <c r="A314" s="16"/>
      <c r="B314" s="16"/>
      <c r="C314" s="16"/>
      <c r="D314" s="44"/>
      <c r="E314" s="44"/>
      <c r="F314" s="16"/>
      <c r="G314" s="18"/>
      <c r="H314" s="18"/>
      <c r="I314" s="16"/>
      <c r="J314" s="18"/>
      <c r="K314" s="18"/>
      <c r="L314" s="16"/>
    </row>
    <row r="315" spans="1:12" x14ac:dyDescent="0.25">
      <c r="A315" s="16"/>
      <c r="B315" s="16"/>
      <c r="C315" s="16"/>
      <c r="D315" s="44"/>
      <c r="E315" s="44"/>
      <c r="F315" s="16"/>
      <c r="G315" s="18"/>
      <c r="H315" s="18"/>
      <c r="I315" s="16"/>
      <c r="J315" s="18"/>
      <c r="K315" s="18"/>
      <c r="L315" s="16"/>
    </row>
    <row r="316" spans="1:12" x14ac:dyDescent="0.25">
      <c r="A316" s="16"/>
      <c r="B316" s="16"/>
      <c r="C316" s="16"/>
      <c r="D316" s="44"/>
      <c r="E316" s="44"/>
      <c r="F316" s="16"/>
      <c r="G316" s="18"/>
      <c r="H316" s="18"/>
      <c r="I316" s="16"/>
      <c r="J316" s="18"/>
      <c r="K316" s="18"/>
      <c r="L316" s="16"/>
    </row>
    <row r="317" spans="1:12" x14ac:dyDescent="0.25">
      <c r="A317" s="16"/>
      <c r="B317" s="16"/>
      <c r="C317" s="16"/>
      <c r="D317" s="44"/>
      <c r="E317" s="44"/>
      <c r="F317" s="16"/>
      <c r="G317" s="18"/>
      <c r="H317" s="18"/>
      <c r="I317" s="16"/>
      <c r="J317" s="18"/>
      <c r="K317" s="18"/>
      <c r="L317" s="16"/>
    </row>
    <row r="318" spans="1:12" x14ac:dyDescent="0.25">
      <c r="A318" s="16"/>
      <c r="B318" s="16"/>
      <c r="C318" s="16"/>
      <c r="D318" s="44"/>
      <c r="E318" s="44"/>
      <c r="F318" s="16"/>
      <c r="G318" s="18"/>
      <c r="H318" s="18"/>
      <c r="I318" s="16"/>
      <c r="J318" s="18"/>
      <c r="K318" s="18"/>
      <c r="L318" s="16"/>
    </row>
    <row r="319" spans="1:12" x14ac:dyDescent="0.25">
      <c r="A319" s="16"/>
      <c r="B319" s="16"/>
      <c r="C319" s="16"/>
      <c r="D319" s="44"/>
      <c r="E319" s="44"/>
      <c r="F319" s="16"/>
      <c r="G319" s="18"/>
      <c r="H319" s="18"/>
      <c r="I319" s="16"/>
      <c r="J319" s="18"/>
      <c r="K319" s="18"/>
      <c r="L319" s="16"/>
    </row>
    <row r="320" spans="1:12" x14ac:dyDescent="0.25">
      <c r="A320" s="16"/>
      <c r="B320" s="16"/>
      <c r="C320" s="16"/>
      <c r="D320" s="44"/>
      <c r="E320" s="44"/>
      <c r="F320" s="16"/>
      <c r="G320" s="18"/>
      <c r="H320" s="18"/>
      <c r="I320" s="16"/>
      <c r="J320" s="18"/>
      <c r="K320" s="18"/>
      <c r="L320" s="16"/>
    </row>
    <row r="321" spans="1:12" x14ac:dyDescent="0.25">
      <c r="A321" s="16"/>
      <c r="B321" s="16"/>
      <c r="C321" s="16"/>
      <c r="D321" s="44"/>
      <c r="E321" s="44"/>
      <c r="F321" s="16"/>
      <c r="G321" s="18"/>
      <c r="H321" s="18"/>
      <c r="I321" s="16"/>
      <c r="J321" s="18"/>
      <c r="K321" s="18"/>
      <c r="L321" s="16"/>
    </row>
    <row r="322" spans="1:12" x14ac:dyDescent="0.25">
      <c r="A322" s="16"/>
      <c r="B322" s="16"/>
      <c r="C322" s="16"/>
      <c r="D322" s="44"/>
      <c r="E322" s="44"/>
      <c r="F322" s="16"/>
      <c r="G322" s="18"/>
      <c r="H322" s="18"/>
      <c r="I322" s="16"/>
      <c r="J322" s="18"/>
      <c r="K322" s="18"/>
      <c r="L322" s="16"/>
    </row>
    <row r="323" spans="1:12" x14ac:dyDescent="0.25">
      <c r="A323" s="16"/>
      <c r="B323" s="16"/>
      <c r="C323" s="16"/>
      <c r="D323" s="44"/>
      <c r="E323" s="44"/>
      <c r="F323" s="16"/>
      <c r="G323" s="18"/>
      <c r="H323" s="18"/>
      <c r="I323" s="16"/>
      <c r="J323" s="18"/>
      <c r="K323" s="18"/>
      <c r="L323" s="16"/>
    </row>
    <row r="324" spans="1:12" x14ac:dyDescent="0.25">
      <c r="A324" s="16"/>
      <c r="B324" s="16"/>
      <c r="C324" s="16"/>
      <c r="D324" s="44"/>
      <c r="E324" s="44"/>
      <c r="F324" s="16"/>
      <c r="G324" s="18"/>
      <c r="H324" s="18"/>
      <c r="I324" s="16"/>
      <c r="J324" s="18"/>
      <c r="K324" s="18"/>
      <c r="L324" s="16"/>
    </row>
    <row r="325" spans="1:12" x14ac:dyDescent="0.25">
      <c r="A325" s="16"/>
      <c r="B325" s="16"/>
      <c r="C325" s="16"/>
      <c r="D325" s="44"/>
      <c r="E325" s="44"/>
      <c r="F325" s="16"/>
      <c r="G325" s="18"/>
      <c r="H325" s="18"/>
      <c r="I325" s="16"/>
      <c r="J325" s="18"/>
      <c r="K325" s="18"/>
      <c r="L325" s="16"/>
    </row>
    <row r="326" spans="1:12" x14ac:dyDescent="0.25">
      <c r="A326" s="16"/>
      <c r="B326" s="16"/>
      <c r="C326" s="16"/>
      <c r="D326" s="44"/>
      <c r="E326" s="44"/>
      <c r="F326" s="16"/>
      <c r="G326" s="18"/>
      <c r="H326" s="18"/>
      <c r="I326" s="16"/>
      <c r="J326" s="18"/>
      <c r="K326" s="18"/>
      <c r="L326" s="16"/>
    </row>
    <row r="327" spans="1:12" x14ac:dyDescent="0.25">
      <c r="A327" s="16"/>
      <c r="B327" s="16"/>
      <c r="C327" s="16"/>
      <c r="D327" s="44"/>
      <c r="E327" s="44"/>
      <c r="F327" s="16"/>
      <c r="G327" s="18"/>
      <c r="H327" s="18"/>
      <c r="I327" s="16"/>
      <c r="J327" s="18"/>
      <c r="K327" s="18"/>
      <c r="L327" s="16"/>
    </row>
    <row r="328" spans="1:12" x14ac:dyDescent="0.25">
      <c r="A328" s="16"/>
      <c r="B328" s="16"/>
      <c r="C328" s="16"/>
      <c r="D328" s="44"/>
      <c r="E328" s="44"/>
      <c r="F328" s="16"/>
      <c r="G328" s="18"/>
      <c r="H328" s="18"/>
      <c r="I328" s="16"/>
      <c r="J328" s="18"/>
      <c r="K328" s="18"/>
      <c r="L328" s="16"/>
    </row>
    <row r="329" spans="1:12" x14ac:dyDescent="0.25">
      <c r="A329" s="16"/>
      <c r="B329" s="16"/>
      <c r="C329" s="16"/>
      <c r="D329" s="44"/>
      <c r="E329" s="44"/>
      <c r="F329" s="16"/>
      <c r="G329" s="18"/>
      <c r="H329" s="18"/>
      <c r="I329" s="16"/>
      <c r="J329" s="18"/>
      <c r="K329" s="18"/>
      <c r="L329" s="16"/>
    </row>
    <row r="330" spans="1:12" x14ac:dyDescent="0.25">
      <c r="A330" s="16"/>
      <c r="B330" s="16"/>
      <c r="C330" s="16"/>
      <c r="D330" s="44"/>
      <c r="E330" s="44"/>
      <c r="F330" s="16"/>
      <c r="G330" s="18"/>
      <c r="H330" s="18"/>
      <c r="I330" s="16"/>
      <c r="J330" s="18"/>
      <c r="K330" s="18"/>
      <c r="L330" s="16"/>
    </row>
    <row r="331" spans="1:12" x14ac:dyDescent="0.25">
      <c r="A331" s="16"/>
      <c r="B331" s="16"/>
      <c r="C331" s="16"/>
      <c r="D331" s="44"/>
      <c r="E331" s="44"/>
      <c r="F331" s="16"/>
      <c r="G331" s="18"/>
      <c r="H331" s="18"/>
      <c r="I331" s="16"/>
      <c r="J331" s="18"/>
      <c r="K331" s="18"/>
      <c r="L331" s="16"/>
    </row>
    <row r="332" spans="1:12" x14ac:dyDescent="0.25">
      <c r="A332" s="16"/>
      <c r="B332" s="16"/>
      <c r="C332" s="16"/>
      <c r="D332" s="44"/>
      <c r="E332" s="44"/>
      <c r="F332" s="16"/>
      <c r="G332" s="18"/>
      <c r="H332" s="18"/>
      <c r="I332" s="16"/>
      <c r="J332" s="18"/>
      <c r="K332" s="18"/>
      <c r="L332" s="16"/>
    </row>
    <row r="333" spans="1:12" x14ac:dyDescent="0.25">
      <c r="A333" s="16"/>
      <c r="B333" s="16"/>
      <c r="C333" s="16"/>
      <c r="D333" s="44"/>
      <c r="E333" s="44"/>
      <c r="F333" s="16"/>
      <c r="G333" s="18"/>
      <c r="H333" s="18"/>
      <c r="I333" s="16"/>
      <c r="J333" s="18"/>
      <c r="K333" s="18"/>
      <c r="L333" s="16"/>
    </row>
    <row r="334" spans="1:12" x14ac:dyDescent="0.25">
      <c r="A334" s="16"/>
      <c r="B334" s="16"/>
      <c r="C334" s="16"/>
      <c r="D334" s="44"/>
      <c r="E334" s="44"/>
      <c r="F334" s="16"/>
      <c r="G334" s="18"/>
      <c r="H334" s="18"/>
      <c r="I334" s="16"/>
      <c r="J334" s="18"/>
      <c r="K334" s="18"/>
      <c r="L334" s="16"/>
    </row>
    <row r="335" spans="1:12" x14ac:dyDescent="0.25">
      <c r="A335" s="16"/>
      <c r="B335" s="16"/>
      <c r="C335" s="16"/>
      <c r="D335" s="44"/>
      <c r="E335" s="44"/>
      <c r="F335" s="16"/>
      <c r="G335" s="18"/>
      <c r="H335" s="18"/>
      <c r="I335" s="16"/>
      <c r="J335" s="18"/>
      <c r="K335" s="18"/>
      <c r="L335" s="16"/>
    </row>
    <row r="336" spans="1:12" x14ac:dyDescent="0.25">
      <c r="A336" s="16"/>
      <c r="B336" s="16"/>
      <c r="C336" s="16"/>
      <c r="D336" s="44"/>
      <c r="E336" s="44"/>
      <c r="F336" s="16"/>
      <c r="G336" s="18"/>
      <c r="H336" s="18"/>
      <c r="I336" s="16"/>
      <c r="J336" s="18"/>
      <c r="K336" s="18"/>
      <c r="L336" s="16"/>
    </row>
    <row r="337" spans="1:12" x14ac:dyDescent="0.25">
      <c r="A337" s="16"/>
      <c r="B337" s="16"/>
      <c r="C337" s="16"/>
      <c r="D337" s="44"/>
      <c r="E337" s="44"/>
      <c r="F337" s="16"/>
      <c r="G337" s="18"/>
      <c r="H337" s="18"/>
      <c r="I337" s="16"/>
      <c r="J337" s="18"/>
      <c r="K337" s="18"/>
      <c r="L337" s="16"/>
    </row>
    <row r="338" spans="1:12" x14ac:dyDescent="0.25">
      <c r="A338" s="16"/>
      <c r="B338" s="16"/>
      <c r="C338" s="16"/>
      <c r="D338" s="44"/>
      <c r="E338" s="44"/>
      <c r="F338" s="16"/>
      <c r="G338" s="18"/>
      <c r="H338" s="18"/>
      <c r="I338" s="16"/>
      <c r="J338" s="18"/>
      <c r="K338" s="18"/>
      <c r="L338" s="16"/>
    </row>
    <row r="339" spans="1:12" x14ac:dyDescent="0.25">
      <c r="A339" s="16"/>
      <c r="B339" s="16"/>
      <c r="C339" s="16"/>
      <c r="D339" s="44"/>
      <c r="E339" s="44"/>
      <c r="F339" s="16"/>
      <c r="G339" s="18"/>
      <c r="H339" s="18"/>
      <c r="I339" s="16"/>
      <c r="J339" s="18"/>
      <c r="K339" s="18"/>
      <c r="L339" s="16"/>
    </row>
    <row r="340" spans="1:12" x14ac:dyDescent="0.25">
      <c r="A340" s="16"/>
      <c r="B340" s="16"/>
      <c r="C340" s="16"/>
      <c r="D340" s="44"/>
      <c r="E340" s="44"/>
      <c r="F340" s="16"/>
      <c r="G340" s="18"/>
      <c r="H340" s="18"/>
      <c r="I340" s="16"/>
      <c r="J340" s="18"/>
      <c r="K340" s="18"/>
      <c r="L340" s="16"/>
    </row>
    <row r="341" spans="1:12" x14ac:dyDescent="0.25">
      <c r="A341" s="16"/>
      <c r="B341" s="16"/>
      <c r="C341" s="16"/>
      <c r="D341" s="44"/>
      <c r="E341" s="44"/>
      <c r="F341" s="16"/>
      <c r="G341" s="18"/>
      <c r="H341" s="18"/>
      <c r="I341" s="16"/>
      <c r="J341" s="18"/>
      <c r="K341" s="18"/>
      <c r="L341" s="16"/>
    </row>
    <row r="342" spans="1:12" x14ac:dyDescent="0.25">
      <c r="A342" s="16"/>
      <c r="B342" s="16"/>
      <c r="C342" s="16"/>
      <c r="D342" s="44"/>
      <c r="E342" s="44"/>
      <c r="F342" s="16"/>
      <c r="G342" s="18"/>
      <c r="H342" s="18"/>
      <c r="I342" s="16"/>
      <c r="J342" s="18"/>
      <c r="K342" s="18"/>
      <c r="L342" s="16"/>
    </row>
    <row r="343" spans="1:12" x14ac:dyDescent="0.25">
      <c r="A343" s="16"/>
      <c r="B343" s="16"/>
      <c r="C343" s="16"/>
      <c r="D343" s="44"/>
      <c r="E343" s="44"/>
      <c r="F343" s="16"/>
      <c r="G343" s="18"/>
      <c r="H343" s="18"/>
      <c r="I343" s="16"/>
      <c r="J343" s="18"/>
      <c r="K343" s="18"/>
      <c r="L343" s="16"/>
    </row>
    <row r="344" spans="1:12" x14ac:dyDescent="0.25">
      <c r="A344" s="16"/>
      <c r="B344" s="16"/>
      <c r="C344" s="16"/>
      <c r="D344" s="44"/>
      <c r="E344" s="44"/>
      <c r="F344" s="16"/>
      <c r="G344" s="18"/>
      <c r="H344" s="18"/>
      <c r="I344" s="16"/>
      <c r="J344" s="18"/>
      <c r="K344" s="18"/>
      <c r="L344" s="16"/>
    </row>
    <row r="345" spans="1:12" x14ac:dyDescent="0.25">
      <c r="A345" s="16"/>
      <c r="B345" s="16"/>
      <c r="C345" s="16"/>
      <c r="D345" s="44"/>
      <c r="E345" s="44"/>
      <c r="F345" s="16"/>
      <c r="G345" s="18"/>
      <c r="H345" s="18"/>
      <c r="I345" s="16"/>
      <c r="J345" s="18"/>
      <c r="K345" s="18"/>
      <c r="L345" s="16"/>
    </row>
    <row r="346" spans="1:12" x14ac:dyDescent="0.25">
      <c r="A346" s="16"/>
      <c r="B346" s="16"/>
      <c r="C346" s="16"/>
      <c r="D346" s="44"/>
      <c r="E346" s="44"/>
      <c r="F346" s="16"/>
      <c r="G346" s="18"/>
      <c r="H346" s="18"/>
      <c r="I346" s="16"/>
      <c r="J346" s="18"/>
      <c r="K346" s="18"/>
      <c r="L346" s="16"/>
    </row>
    <row r="347" spans="1:12" x14ac:dyDescent="0.25">
      <c r="A347" s="16"/>
      <c r="B347" s="16"/>
      <c r="C347" s="16"/>
      <c r="D347" s="44"/>
      <c r="E347" s="44"/>
      <c r="F347" s="16"/>
      <c r="G347" s="18"/>
      <c r="H347" s="18"/>
      <c r="I347" s="16"/>
      <c r="J347" s="18"/>
      <c r="K347" s="18"/>
      <c r="L347" s="16"/>
    </row>
    <row r="348" spans="1:12" x14ac:dyDescent="0.25">
      <c r="A348" s="16"/>
      <c r="B348" s="16"/>
      <c r="C348" s="16"/>
      <c r="D348" s="44"/>
      <c r="E348" s="44"/>
      <c r="F348" s="16"/>
      <c r="G348" s="18"/>
      <c r="H348" s="18"/>
      <c r="I348" s="16"/>
      <c r="J348" s="18"/>
      <c r="K348" s="18"/>
      <c r="L348" s="16"/>
    </row>
    <row r="349" spans="1:12" x14ac:dyDescent="0.25">
      <c r="A349" s="16"/>
      <c r="B349" s="16"/>
      <c r="C349" s="16"/>
      <c r="D349" s="44"/>
      <c r="E349" s="44"/>
      <c r="F349" s="16"/>
      <c r="G349" s="18"/>
      <c r="H349" s="18"/>
      <c r="I349" s="16"/>
      <c r="J349" s="18"/>
      <c r="K349" s="18"/>
      <c r="L349" s="16"/>
    </row>
    <row r="350" spans="1:12" x14ac:dyDescent="0.25">
      <c r="A350" s="16"/>
      <c r="B350" s="16"/>
      <c r="C350" s="16"/>
      <c r="D350" s="44"/>
      <c r="E350" s="44"/>
      <c r="F350" s="16"/>
      <c r="G350" s="18"/>
      <c r="H350" s="18"/>
      <c r="I350" s="16"/>
      <c r="J350" s="18"/>
      <c r="K350" s="18"/>
      <c r="L350" s="16"/>
    </row>
    <row r="351" spans="1:12" x14ac:dyDescent="0.25">
      <c r="A351" s="16"/>
      <c r="B351" s="16"/>
      <c r="C351" s="16"/>
      <c r="D351" s="44"/>
      <c r="E351" s="44"/>
      <c r="F351" s="16"/>
      <c r="G351" s="18"/>
      <c r="H351" s="18"/>
      <c r="I351" s="16"/>
      <c r="J351" s="18"/>
      <c r="K351" s="18"/>
      <c r="L351" s="16"/>
    </row>
    <row r="352" spans="1:12" x14ac:dyDescent="0.25">
      <c r="A352" s="16"/>
      <c r="B352" s="16"/>
      <c r="C352" s="16"/>
      <c r="D352" s="44"/>
      <c r="E352" s="44"/>
      <c r="F352" s="16"/>
      <c r="G352" s="18"/>
      <c r="H352" s="18"/>
      <c r="I352" s="16"/>
      <c r="J352" s="18"/>
      <c r="K352" s="18"/>
      <c r="L352" s="16"/>
    </row>
    <row r="353" spans="1:12" x14ac:dyDescent="0.25">
      <c r="A353" s="16"/>
      <c r="B353" s="16"/>
      <c r="C353" s="16"/>
      <c r="D353" s="44"/>
      <c r="E353" s="44"/>
      <c r="F353" s="16"/>
      <c r="G353" s="18"/>
      <c r="H353" s="18"/>
      <c r="I353" s="16"/>
      <c r="J353" s="18"/>
      <c r="K353" s="18"/>
      <c r="L353" s="16"/>
    </row>
    <row r="354" spans="1:12" x14ac:dyDescent="0.25">
      <c r="A354" s="16"/>
      <c r="B354" s="16"/>
      <c r="C354" s="16"/>
      <c r="D354" s="44"/>
      <c r="E354" s="44"/>
      <c r="F354" s="16"/>
      <c r="G354" s="18"/>
      <c r="H354" s="18"/>
      <c r="I354" s="16"/>
      <c r="J354" s="18"/>
      <c r="K354" s="18"/>
      <c r="L354" s="16"/>
    </row>
    <row r="355" spans="1:12" x14ac:dyDescent="0.25">
      <c r="A355" s="16"/>
      <c r="B355" s="16"/>
      <c r="C355" s="16"/>
      <c r="D355" s="44"/>
      <c r="E355" s="44"/>
      <c r="F355" s="16"/>
      <c r="G355" s="18"/>
      <c r="H355" s="18"/>
      <c r="I355" s="16"/>
      <c r="J355" s="18"/>
      <c r="K355" s="18"/>
      <c r="L355" s="16"/>
    </row>
    <row r="356" spans="1:12" x14ac:dyDescent="0.25">
      <c r="A356" s="16"/>
      <c r="B356" s="16"/>
      <c r="C356" s="16"/>
      <c r="D356" s="44"/>
      <c r="E356" s="44"/>
      <c r="F356" s="16"/>
      <c r="G356" s="18"/>
      <c r="H356" s="18"/>
      <c r="I356" s="16"/>
      <c r="J356" s="18"/>
      <c r="K356" s="18"/>
      <c r="L356" s="16"/>
    </row>
    <row r="357" spans="1:12" x14ac:dyDescent="0.25">
      <c r="A357" s="16"/>
      <c r="B357" s="16"/>
      <c r="C357" s="16"/>
      <c r="D357" s="44"/>
      <c r="E357" s="44"/>
      <c r="F357" s="16"/>
      <c r="G357" s="18"/>
      <c r="H357" s="18"/>
      <c r="I357" s="16"/>
      <c r="J357" s="18"/>
      <c r="K357" s="18"/>
      <c r="L357" s="16"/>
    </row>
    <row r="358" spans="1:12" x14ac:dyDescent="0.25">
      <c r="A358" s="16"/>
      <c r="B358" s="16"/>
      <c r="C358" s="16"/>
      <c r="D358" s="44"/>
      <c r="E358" s="44"/>
      <c r="F358" s="16"/>
      <c r="G358" s="18"/>
      <c r="H358" s="18"/>
      <c r="I358" s="16"/>
      <c r="J358" s="18"/>
      <c r="K358" s="18"/>
      <c r="L358" s="16"/>
    </row>
    <row r="359" spans="1:12" x14ac:dyDescent="0.25">
      <c r="A359" s="16"/>
      <c r="B359" s="16"/>
      <c r="C359" s="16"/>
      <c r="D359" s="44"/>
      <c r="E359" s="44"/>
      <c r="F359" s="16"/>
      <c r="G359" s="18"/>
      <c r="H359" s="18"/>
      <c r="I359" s="16"/>
      <c r="J359" s="18"/>
      <c r="K359" s="18"/>
      <c r="L359" s="16"/>
    </row>
    <row r="360" spans="1:12" x14ac:dyDescent="0.25">
      <c r="A360" s="16"/>
      <c r="B360" s="16"/>
      <c r="C360" s="16"/>
      <c r="D360" s="44"/>
      <c r="E360" s="44"/>
      <c r="F360" s="16"/>
      <c r="G360" s="18"/>
      <c r="H360" s="18"/>
      <c r="I360" s="16"/>
      <c r="J360" s="18"/>
      <c r="K360" s="18"/>
      <c r="L360" s="16"/>
    </row>
    <row r="361" spans="1:12" x14ac:dyDescent="0.25">
      <c r="A361" s="16"/>
      <c r="B361" s="16"/>
      <c r="C361" s="16"/>
      <c r="D361" s="44"/>
      <c r="E361" s="44"/>
      <c r="F361" s="16"/>
      <c r="G361" s="18"/>
      <c r="H361" s="18"/>
      <c r="I361" s="16"/>
      <c r="J361" s="18"/>
      <c r="K361" s="18"/>
      <c r="L361" s="16"/>
    </row>
    <row r="362" spans="1:12" x14ac:dyDescent="0.25">
      <c r="A362" s="16"/>
      <c r="B362" s="16"/>
      <c r="C362" s="16"/>
      <c r="D362" s="44"/>
      <c r="E362" s="44"/>
      <c r="F362" s="16"/>
      <c r="G362" s="18"/>
      <c r="H362" s="18"/>
      <c r="I362" s="16"/>
      <c r="J362" s="18"/>
      <c r="K362" s="18"/>
      <c r="L362" s="16"/>
    </row>
    <row r="363" spans="1:12" x14ac:dyDescent="0.25">
      <c r="A363" s="16"/>
      <c r="B363" s="16"/>
      <c r="C363" s="16"/>
      <c r="D363" s="44"/>
      <c r="E363" s="44"/>
      <c r="F363" s="16"/>
      <c r="G363" s="18"/>
      <c r="H363" s="18"/>
      <c r="I363" s="16"/>
      <c r="J363" s="18"/>
      <c r="K363" s="18"/>
      <c r="L363" s="16"/>
    </row>
    <row r="364" spans="1:12" x14ac:dyDescent="0.25">
      <c r="A364" s="16"/>
      <c r="B364" s="16"/>
      <c r="C364" s="16"/>
      <c r="D364" s="44"/>
      <c r="E364" s="44"/>
      <c r="F364" s="16"/>
      <c r="G364" s="18"/>
      <c r="H364" s="18"/>
      <c r="I364" s="16"/>
      <c r="J364" s="18"/>
      <c r="K364" s="18"/>
      <c r="L364" s="16"/>
    </row>
    <row r="365" spans="1:12" x14ac:dyDescent="0.25">
      <c r="A365" s="16"/>
      <c r="B365" s="16"/>
      <c r="C365" s="16"/>
      <c r="D365" s="44"/>
      <c r="E365" s="44"/>
      <c r="F365" s="16"/>
      <c r="G365" s="18"/>
      <c r="H365" s="18"/>
      <c r="I365" s="16"/>
      <c r="J365" s="18"/>
      <c r="K365" s="18"/>
      <c r="L365" s="16"/>
    </row>
    <row r="366" spans="1:12" x14ac:dyDescent="0.25">
      <c r="A366" s="16"/>
      <c r="B366" s="16"/>
      <c r="C366" s="16"/>
      <c r="D366" s="44"/>
      <c r="E366" s="44"/>
      <c r="F366" s="16"/>
      <c r="G366" s="18"/>
      <c r="H366" s="18"/>
      <c r="I366" s="16"/>
      <c r="J366" s="18"/>
      <c r="K366" s="18"/>
      <c r="L366" s="16"/>
    </row>
    <row r="367" spans="1:12" x14ac:dyDescent="0.25">
      <c r="A367" s="16"/>
      <c r="B367" s="16"/>
      <c r="C367" s="16"/>
      <c r="D367" s="44"/>
      <c r="E367" s="44"/>
      <c r="F367" s="16"/>
      <c r="G367" s="18"/>
      <c r="H367" s="18"/>
      <c r="I367" s="16"/>
      <c r="J367" s="18"/>
      <c r="K367" s="18"/>
      <c r="L367" s="16"/>
    </row>
    <row r="368" spans="1:12" x14ac:dyDescent="0.25">
      <c r="A368" s="16"/>
      <c r="B368" s="16"/>
      <c r="C368" s="16"/>
      <c r="D368" s="44"/>
      <c r="E368" s="44"/>
      <c r="F368" s="16"/>
      <c r="G368" s="18"/>
      <c r="H368" s="18"/>
      <c r="I368" s="16"/>
      <c r="J368" s="18"/>
      <c r="K368" s="18"/>
      <c r="L368" s="16"/>
    </row>
    <row r="369" spans="1:12" x14ac:dyDescent="0.25">
      <c r="A369" s="16"/>
      <c r="B369" s="16"/>
      <c r="C369" s="16"/>
      <c r="D369" s="44"/>
      <c r="E369" s="44"/>
      <c r="F369" s="16"/>
      <c r="G369" s="18"/>
      <c r="H369" s="18"/>
      <c r="I369" s="16"/>
      <c r="J369" s="18"/>
      <c r="K369" s="18"/>
      <c r="L369" s="16"/>
    </row>
    <row r="370" spans="1:12" x14ac:dyDescent="0.25">
      <c r="A370" s="16"/>
      <c r="B370" s="16"/>
      <c r="C370" s="16"/>
      <c r="D370" s="44"/>
      <c r="E370" s="44"/>
      <c r="F370" s="16"/>
      <c r="G370" s="18"/>
      <c r="H370" s="18"/>
      <c r="I370" s="16"/>
      <c r="J370" s="18"/>
      <c r="K370" s="18"/>
      <c r="L370" s="16"/>
    </row>
    <row r="371" spans="1:12" x14ac:dyDescent="0.25">
      <c r="A371" s="16"/>
      <c r="B371" s="16"/>
      <c r="C371" s="16"/>
      <c r="D371" s="44"/>
      <c r="E371" s="44"/>
      <c r="F371" s="16"/>
      <c r="G371" s="18"/>
      <c r="H371" s="18"/>
      <c r="I371" s="16"/>
      <c r="J371" s="18"/>
      <c r="K371" s="18"/>
      <c r="L371" s="16"/>
    </row>
    <row r="372" spans="1:12" x14ac:dyDescent="0.25">
      <c r="A372" s="16"/>
      <c r="B372" s="16"/>
      <c r="C372" s="16"/>
      <c r="D372" s="44"/>
      <c r="E372" s="44"/>
      <c r="F372" s="16"/>
      <c r="G372" s="18"/>
      <c r="H372" s="18"/>
      <c r="I372" s="16"/>
      <c r="J372" s="18"/>
      <c r="K372" s="18"/>
      <c r="L372" s="16"/>
    </row>
    <row r="373" spans="1:12" x14ac:dyDescent="0.25">
      <c r="A373" s="16"/>
      <c r="B373" s="16"/>
      <c r="C373" s="16"/>
      <c r="D373" s="44"/>
      <c r="E373" s="44"/>
      <c r="F373" s="16"/>
      <c r="G373" s="18"/>
      <c r="H373" s="18"/>
      <c r="I373" s="16"/>
      <c r="J373" s="18"/>
      <c r="K373" s="18"/>
      <c r="L373" s="16"/>
    </row>
    <row r="374" spans="1:12" x14ac:dyDescent="0.25">
      <c r="A374" s="16"/>
      <c r="B374" s="16"/>
      <c r="C374" s="16"/>
      <c r="D374" s="44"/>
      <c r="E374" s="44"/>
      <c r="F374" s="16"/>
      <c r="G374" s="18"/>
      <c r="H374" s="18"/>
      <c r="I374" s="16"/>
      <c r="J374" s="18"/>
      <c r="K374" s="18"/>
      <c r="L374" s="16"/>
    </row>
    <row r="375" spans="1:12" x14ac:dyDescent="0.25">
      <c r="A375" s="16"/>
      <c r="B375" s="16"/>
      <c r="C375" s="16"/>
      <c r="D375" s="44"/>
      <c r="E375" s="44"/>
      <c r="F375" s="16"/>
      <c r="G375" s="18"/>
      <c r="H375" s="18"/>
      <c r="I375" s="16"/>
      <c r="J375" s="18"/>
      <c r="K375" s="18"/>
      <c r="L375" s="16"/>
    </row>
    <row r="376" spans="1:12" x14ac:dyDescent="0.25">
      <c r="A376" s="16"/>
      <c r="B376" s="16"/>
      <c r="C376" s="16"/>
      <c r="D376" s="44"/>
      <c r="E376" s="44"/>
      <c r="F376" s="16"/>
      <c r="G376" s="18"/>
      <c r="H376" s="18"/>
      <c r="I376" s="16"/>
      <c r="J376" s="18"/>
      <c r="K376" s="18"/>
      <c r="L376" s="16"/>
    </row>
    <row r="377" spans="1:12" x14ac:dyDescent="0.25">
      <c r="A377" s="16"/>
      <c r="B377" s="16"/>
      <c r="C377" s="16"/>
      <c r="D377" s="44"/>
      <c r="E377" s="44"/>
      <c r="F377" s="16"/>
      <c r="G377" s="18"/>
      <c r="H377" s="18"/>
      <c r="I377" s="16"/>
      <c r="J377" s="18"/>
      <c r="K377" s="18"/>
      <c r="L377" s="16"/>
    </row>
    <row r="378" spans="1:12" x14ac:dyDescent="0.25">
      <c r="A378" s="16"/>
      <c r="B378" s="16"/>
      <c r="C378" s="16"/>
      <c r="D378" s="44"/>
      <c r="E378" s="44"/>
      <c r="F378" s="16"/>
      <c r="G378" s="18"/>
      <c r="H378" s="18"/>
      <c r="I378" s="16"/>
      <c r="J378" s="18"/>
      <c r="K378" s="18"/>
      <c r="L378" s="16"/>
    </row>
    <row r="379" spans="1:12" x14ac:dyDescent="0.25">
      <c r="A379" s="16"/>
      <c r="B379" s="16"/>
      <c r="C379" s="16"/>
      <c r="D379" s="44"/>
      <c r="E379" s="44"/>
      <c r="F379" s="16"/>
      <c r="G379" s="18"/>
      <c r="H379" s="18"/>
      <c r="I379" s="16"/>
      <c r="J379" s="18"/>
      <c r="K379" s="18"/>
      <c r="L379" s="16"/>
    </row>
    <row r="380" spans="1:12" x14ac:dyDescent="0.25">
      <c r="A380" s="16"/>
      <c r="B380" s="16"/>
      <c r="C380" s="16"/>
      <c r="D380" s="44"/>
      <c r="E380" s="44"/>
      <c r="F380" s="16"/>
      <c r="G380" s="18"/>
      <c r="H380" s="18"/>
      <c r="I380" s="16"/>
      <c r="J380" s="18"/>
      <c r="K380" s="18"/>
      <c r="L380" s="16"/>
    </row>
    <row r="381" spans="1:12" x14ac:dyDescent="0.25">
      <c r="A381" s="16"/>
      <c r="B381" s="16"/>
      <c r="C381" s="16"/>
      <c r="D381" s="44"/>
      <c r="E381" s="44"/>
      <c r="F381" s="16"/>
      <c r="G381" s="18"/>
      <c r="H381" s="18"/>
      <c r="I381" s="16"/>
      <c r="J381" s="18"/>
      <c r="K381" s="18"/>
      <c r="L381" s="16"/>
    </row>
    <row r="382" spans="1:12" x14ac:dyDescent="0.25">
      <c r="A382" s="16"/>
      <c r="B382" s="16"/>
      <c r="C382" s="16"/>
      <c r="D382" s="44"/>
      <c r="E382" s="44"/>
      <c r="F382" s="16"/>
      <c r="G382" s="18"/>
      <c r="H382" s="18"/>
      <c r="I382" s="16"/>
      <c r="J382" s="18"/>
      <c r="K382" s="18"/>
      <c r="L382" s="16"/>
    </row>
    <row r="383" spans="1:12" x14ac:dyDescent="0.25">
      <c r="A383" s="16"/>
      <c r="B383" s="16"/>
      <c r="C383" s="16"/>
      <c r="D383" s="44"/>
      <c r="E383" s="44"/>
      <c r="F383" s="16"/>
      <c r="G383" s="18"/>
      <c r="H383" s="18"/>
      <c r="I383" s="16"/>
      <c r="J383" s="18"/>
      <c r="K383" s="18"/>
      <c r="L383" s="16"/>
    </row>
    <row r="384" spans="1:12" x14ac:dyDescent="0.25">
      <c r="A384" s="16"/>
      <c r="B384" s="16"/>
      <c r="C384" s="16"/>
      <c r="D384" s="44"/>
      <c r="E384" s="44"/>
      <c r="F384" s="16"/>
      <c r="G384" s="18"/>
      <c r="H384" s="18"/>
      <c r="I384" s="16"/>
      <c r="J384" s="18"/>
      <c r="K384" s="18"/>
      <c r="L384" s="16"/>
    </row>
    <row r="385" spans="1:12" x14ac:dyDescent="0.25">
      <c r="A385" s="16"/>
      <c r="B385" s="16"/>
      <c r="C385" s="16"/>
      <c r="D385" s="44"/>
      <c r="E385" s="44"/>
      <c r="F385" s="16"/>
      <c r="G385" s="18"/>
      <c r="H385" s="18"/>
      <c r="I385" s="16"/>
      <c r="J385" s="18"/>
      <c r="K385" s="18"/>
      <c r="L385" s="16"/>
    </row>
    <row r="386" spans="1:12" x14ac:dyDescent="0.25">
      <c r="A386" s="16"/>
      <c r="B386" s="16"/>
      <c r="C386" s="16"/>
      <c r="D386" s="44"/>
      <c r="E386" s="44"/>
      <c r="F386" s="16"/>
      <c r="G386" s="18"/>
      <c r="H386" s="18"/>
      <c r="I386" s="16"/>
      <c r="J386" s="18"/>
      <c r="K386" s="18"/>
      <c r="L386" s="16"/>
    </row>
    <row r="387" spans="1:12" x14ac:dyDescent="0.25">
      <c r="A387" s="16"/>
      <c r="B387" s="16"/>
      <c r="C387" s="16"/>
      <c r="D387" s="44"/>
      <c r="E387" s="44"/>
      <c r="F387" s="16"/>
      <c r="G387" s="18"/>
      <c r="H387" s="18"/>
      <c r="I387" s="16"/>
      <c r="J387" s="18"/>
      <c r="K387" s="18"/>
      <c r="L387" s="16"/>
    </row>
    <row r="388" spans="1:12" x14ac:dyDescent="0.25">
      <c r="A388" s="16"/>
      <c r="B388" s="16"/>
      <c r="C388" s="16"/>
      <c r="D388" s="44"/>
      <c r="E388" s="44"/>
      <c r="F388" s="16"/>
      <c r="G388" s="18"/>
      <c r="H388" s="18"/>
      <c r="I388" s="16"/>
      <c r="J388" s="18"/>
      <c r="K388" s="18"/>
      <c r="L388" s="16"/>
    </row>
    <row r="389" spans="1:12" x14ac:dyDescent="0.25">
      <c r="A389" s="16"/>
      <c r="B389" s="16"/>
      <c r="C389" s="16"/>
      <c r="D389" s="44"/>
      <c r="E389" s="44"/>
      <c r="F389" s="16"/>
      <c r="G389" s="18"/>
      <c r="H389" s="18"/>
      <c r="I389" s="16"/>
      <c r="J389" s="18"/>
      <c r="K389" s="18"/>
      <c r="L389" s="16"/>
    </row>
    <row r="390" spans="1:12" x14ac:dyDescent="0.25">
      <c r="A390" s="16"/>
      <c r="B390" s="16"/>
      <c r="C390" s="16"/>
      <c r="D390" s="44"/>
      <c r="E390" s="44"/>
      <c r="F390" s="16"/>
      <c r="G390" s="18"/>
      <c r="H390" s="18"/>
      <c r="I390" s="16"/>
      <c r="J390" s="18"/>
      <c r="K390" s="18"/>
      <c r="L390" s="16"/>
    </row>
    <row r="391" spans="1:12" x14ac:dyDescent="0.25">
      <c r="A391" s="16"/>
      <c r="B391" s="16"/>
      <c r="C391" s="16"/>
      <c r="D391" s="44"/>
      <c r="E391" s="44"/>
      <c r="F391" s="16"/>
      <c r="G391" s="18"/>
      <c r="H391" s="18"/>
      <c r="I391" s="16"/>
      <c r="J391" s="18"/>
      <c r="K391" s="18"/>
      <c r="L391" s="16"/>
    </row>
    <row r="392" spans="1:12" x14ac:dyDescent="0.25">
      <c r="A392" s="16"/>
      <c r="B392" s="16"/>
      <c r="C392" s="16"/>
      <c r="D392" s="44"/>
      <c r="E392" s="44"/>
      <c r="F392" s="16"/>
      <c r="G392" s="18"/>
      <c r="H392" s="18"/>
      <c r="I392" s="16"/>
      <c r="J392" s="18"/>
      <c r="K392" s="18"/>
      <c r="L392" s="16"/>
    </row>
    <row r="393" spans="1:12" x14ac:dyDescent="0.25">
      <c r="A393" s="16"/>
      <c r="B393" s="16"/>
      <c r="C393" s="16"/>
      <c r="D393" s="44"/>
      <c r="E393" s="44"/>
      <c r="F393" s="16"/>
      <c r="G393" s="18"/>
      <c r="H393" s="18"/>
      <c r="I393" s="16"/>
      <c r="J393" s="18"/>
      <c r="K393" s="18"/>
      <c r="L393" s="16"/>
    </row>
    <row r="394" spans="1:12" x14ac:dyDescent="0.25">
      <c r="A394" s="16"/>
      <c r="B394" s="16"/>
      <c r="C394" s="16"/>
      <c r="D394" s="44"/>
      <c r="E394" s="44"/>
      <c r="F394" s="16"/>
      <c r="G394" s="18"/>
      <c r="H394" s="18"/>
      <c r="I394" s="16"/>
      <c r="J394" s="18"/>
      <c r="K394" s="18"/>
      <c r="L394" s="16"/>
    </row>
    <row r="395" spans="1:12" x14ac:dyDescent="0.25">
      <c r="A395" s="16"/>
      <c r="B395" s="16"/>
      <c r="C395" s="16"/>
      <c r="D395" s="44"/>
      <c r="E395" s="44"/>
      <c r="F395" s="16"/>
      <c r="G395" s="18"/>
      <c r="H395" s="18"/>
      <c r="I395" s="16"/>
      <c r="J395" s="18"/>
      <c r="K395" s="18"/>
      <c r="L395" s="16"/>
    </row>
    <row r="396" spans="1:12" x14ac:dyDescent="0.25">
      <c r="A396" s="16"/>
      <c r="B396" s="16"/>
      <c r="C396" s="16"/>
      <c r="D396" s="44"/>
      <c r="E396" s="44"/>
      <c r="F396" s="16"/>
      <c r="G396" s="18"/>
      <c r="H396" s="18"/>
      <c r="I396" s="16"/>
      <c r="J396" s="18"/>
      <c r="K396" s="18"/>
      <c r="L396" s="16"/>
    </row>
    <row r="397" spans="1:12" x14ac:dyDescent="0.25">
      <c r="A397" s="16"/>
      <c r="B397" s="16"/>
      <c r="C397" s="16"/>
      <c r="D397" s="44"/>
      <c r="E397" s="44"/>
      <c r="F397" s="16"/>
      <c r="G397" s="18"/>
      <c r="H397" s="18"/>
      <c r="I397" s="16"/>
      <c r="J397" s="18"/>
      <c r="K397" s="18"/>
      <c r="L397" s="16"/>
    </row>
    <row r="398" spans="1:12" x14ac:dyDescent="0.25">
      <c r="A398" s="16"/>
      <c r="B398" s="16"/>
      <c r="C398" s="16"/>
      <c r="D398" s="44"/>
      <c r="E398" s="44"/>
      <c r="F398" s="16"/>
      <c r="G398" s="18"/>
      <c r="H398" s="18"/>
      <c r="I398" s="16"/>
      <c r="J398" s="18"/>
      <c r="K398" s="18"/>
      <c r="L398" s="16"/>
    </row>
    <row r="399" spans="1:12" x14ac:dyDescent="0.25">
      <c r="A399" s="16"/>
      <c r="B399" s="16"/>
      <c r="C399" s="16"/>
      <c r="D399" s="44"/>
      <c r="E399" s="44"/>
      <c r="F399" s="16"/>
      <c r="G399" s="18"/>
      <c r="H399" s="18"/>
      <c r="I399" s="16"/>
      <c r="J399" s="18"/>
      <c r="K399" s="18"/>
      <c r="L399" s="16"/>
    </row>
    <row r="400" spans="1:12" x14ac:dyDescent="0.25">
      <c r="A400" s="16"/>
      <c r="B400" s="16"/>
      <c r="C400" s="16"/>
      <c r="D400" s="44"/>
      <c r="E400" s="44"/>
      <c r="F400" s="16"/>
      <c r="G400" s="18"/>
      <c r="H400" s="18"/>
      <c r="I400" s="16"/>
      <c r="J400" s="18"/>
      <c r="K400" s="18"/>
      <c r="L400" s="16"/>
    </row>
    <row r="401" spans="1:12" x14ac:dyDescent="0.25">
      <c r="A401" s="16"/>
      <c r="B401" s="16"/>
      <c r="C401" s="16"/>
      <c r="D401" s="44"/>
      <c r="E401" s="44"/>
      <c r="F401" s="16"/>
      <c r="G401" s="18"/>
      <c r="H401" s="18"/>
      <c r="I401" s="16"/>
      <c r="J401" s="18"/>
      <c r="K401" s="18"/>
      <c r="L401" s="16"/>
    </row>
    <row r="402" spans="1:12" x14ac:dyDescent="0.25">
      <c r="A402" s="16"/>
      <c r="B402" s="16"/>
      <c r="C402" s="16"/>
      <c r="D402" s="44"/>
      <c r="E402" s="44"/>
      <c r="F402" s="16"/>
      <c r="G402" s="18"/>
      <c r="H402" s="18"/>
      <c r="I402" s="16"/>
      <c r="J402" s="18"/>
      <c r="K402" s="18"/>
      <c r="L402" s="16"/>
    </row>
    <row r="403" spans="1:12" x14ac:dyDescent="0.25">
      <c r="A403" s="16"/>
      <c r="B403" s="16"/>
      <c r="C403" s="16"/>
      <c r="D403" s="44"/>
      <c r="E403" s="44"/>
      <c r="F403" s="16"/>
      <c r="G403" s="16"/>
      <c r="H403" s="16"/>
      <c r="I403" s="16"/>
      <c r="J403" s="18"/>
      <c r="K403" s="18"/>
      <c r="L403" s="16"/>
    </row>
    <row r="404" spans="1:12" x14ac:dyDescent="0.25">
      <c r="A404" s="16"/>
      <c r="B404" s="16"/>
      <c r="C404" s="16"/>
      <c r="D404" s="44"/>
      <c r="E404" s="44"/>
      <c r="F404" s="16"/>
      <c r="G404" s="18"/>
      <c r="H404" s="18"/>
      <c r="I404" s="16"/>
      <c r="J404" s="18"/>
      <c r="K404" s="18"/>
      <c r="L404" s="16"/>
    </row>
    <row r="405" spans="1:12" x14ac:dyDescent="0.25">
      <c r="A405" s="16"/>
      <c r="B405" s="16"/>
      <c r="C405" s="16"/>
      <c r="D405" s="44"/>
      <c r="E405" s="44"/>
      <c r="F405" s="16"/>
      <c r="G405" s="18"/>
      <c r="H405" s="18"/>
      <c r="I405" s="16"/>
      <c r="J405" s="18"/>
      <c r="K405" s="18"/>
      <c r="L405" s="16"/>
    </row>
    <row r="406" spans="1:12" x14ac:dyDescent="0.25">
      <c r="A406" s="16"/>
      <c r="B406" s="16"/>
      <c r="C406" s="16"/>
      <c r="D406" s="44"/>
      <c r="E406" s="44"/>
      <c r="F406" s="16"/>
      <c r="G406" s="18"/>
      <c r="H406" s="18"/>
      <c r="I406" s="16"/>
      <c r="J406" s="18"/>
      <c r="K406" s="18"/>
      <c r="L406" s="16"/>
    </row>
    <row r="407" spans="1:12" x14ac:dyDescent="0.25">
      <c r="A407" s="16"/>
      <c r="B407" s="16"/>
      <c r="C407" s="16"/>
      <c r="D407" s="44"/>
      <c r="E407" s="44"/>
      <c r="F407" s="16"/>
      <c r="G407" s="18"/>
      <c r="H407" s="18"/>
      <c r="I407" s="16"/>
      <c r="J407" s="18"/>
      <c r="K407" s="18"/>
      <c r="L407" s="16"/>
    </row>
    <row r="408" spans="1:12" x14ac:dyDescent="0.25">
      <c r="A408" s="16"/>
      <c r="B408" s="16"/>
      <c r="C408" s="16"/>
      <c r="D408" s="44"/>
      <c r="E408" s="44"/>
      <c r="F408" s="16"/>
      <c r="G408" s="18"/>
      <c r="H408" s="18"/>
      <c r="I408" s="16"/>
      <c r="J408" s="18"/>
      <c r="K408" s="18"/>
      <c r="L408" s="16"/>
    </row>
    <row r="409" spans="1:12" x14ac:dyDescent="0.25">
      <c r="A409" s="16"/>
      <c r="B409" s="16"/>
      <c r="C409" s="16"/>
      <c r="D409" s="44"/>
      <c r="E409" s="44"/>
      <c r="F409" s="16"/>
      <c r="G409" s="18"/>
      <c r="H409" s="18"/>
      <c r="I409" s="16"/>
      <c r="J409" s="18"/>
      <c r="K409" s="18"/>
      <c r="L409" s="16"/>
    </row>
    <row r="410" spans="1:12" x14ac:dyDescent="0.25">
      <c r="A410" s="16"/>
      <c r="B410" s="16"/>
      <c r="C410" s="16"/>
      <c r="D410" s="44"/>
      <c r="E410" s="44"/>
      <c r="F410" s="16"/>
      <c r="G410" s="16"/>
      <c r="H410" s="16"/>
      <c r="I410" s="16"/>
      <c r="J410" s="18"/>
      <c r="K410" s="18"/>
      <c r="L410" s="16"/>
    </row>
    <row r="411" spans="1:12" x14ac:dyDescent="0.25">
      <c r="A411" s="16"/>
      <c r="B411" s="16"/>
      <c r="C411" s="16"/>
      <c r="D411" s="44"/>
      <c r="E411" s="44"/>
      <c r="F411" s="16"/>
      <c r="G411" s="16"/>
      <c r="H411" s="16"/>
      <c r="I411" s="16"/>
      <c r="J411" s="18"/>
      <c r="K411" s="18"/>
      <c r="L411" s="16"/>
    </row>
    <row r="412" spans="1:12" x14ac:dyDescent="0.25">
      <c r="A412" s="16"/>
      <c r="B412" s="16"/>
      <c r="C412" s="16"/>
      <c r="D412" s="44"/>
      <c r="E412" s="44"/>
      <c r="F412" s="16"/>
      <c r="G412" s="16"/>
      <c r="H412" s="16"/>
      <c r="I412" s="16"/>
      <c r="J412" s="18"/>
      <c r="K412" s="18"/>
      <c r="L412" s="16"/>
    </row>
    <row r="413" spans="1:12" x14ac:dyDescent="0.25">
      <c r="A413" s="16"/>
      <c r="B413" s="16"/>
      <c r="C413" s="16"/>
      <c r="D413" s="44"/>
      <c r="E413" s="44"/>
      <c r="F413" s="16"/>
      <c r="G413" s="16"/>
      <c r="H413" s="16"/>
      <c r="I413" s="16"/>
      <c r="J413" s="18"/>
      <c r="K413" s="18"/>
      <c r="L413" s="16"/>
    </row>
    <row r="414" spans="1:12" x14ac:dyDescent="0.25">
      <c r="A414" s="16"/>
      <c r="B414" s="16"/>
      <c r="C414" s="16"/>
      <c r="D414" s="44"/>
      <c r="E414" s="44"/>
      <c r="F414" s="16"/>
      <c r="G414" s="16"/>
      <c r="H414" s="16"/>
      <c r="I414" s="16"/>
      <c r="J414" s="18"/>
      <c r="K414" s="18"/>
      <c r="L414" s="16"/>
    </row>
    <row r="415" spans="1:12" x14ac:dyDescent="0.25">
      <c r="A415" s="16"/>
      <c r="B415" s="16"/>
      <c r="C415" s="16"/>
      <c r="D415" s="44"/>
      <c r="E415" s="44"/>
      <c r="F415" s="16"/>
      <c r="G415" s="18"/>
      <c r="H415" s="18"/>
      <c r="I415" s="16"/>
      <c r="J415" s="18"/>
      <c r="K415" s="18"/>
      <c r="L415" s="16"/>
    </row>
    <row r="416" spans="1:12" x14ac:dyDescent="0.25">
      <c r="A416" s="16"/>
      <c r="B416" s="16"/>
      <c r="C416" s="16"/>
      <c r="D416" s="44"/>
      <c r="E416" s="44"/>
      <c r="F416" s="16"/>
      <c r="G416" s="16"/>
      <c r="H416" s="16"/>
      <c r="I416" s="16"/>
      <c r="J416" s="18"/>
      <c r="K416" s="18"/>
      <c r="L416" s="16"/>
    </row>
    <row r="417" spans="1:12" x14ac:dyDescent="0.25">
      <c r="A417" s="16"/>
      <c r="B417" s="16"/>
      <c r="C417" s="16"/>
      <c r="D417" s="44"/>
      <c r="E417" s="44"/>
      <c r="F417" s="16"/>
      <c r="G417" s="16"/>
      <c r="H417" s="16"/>
      <c r="I417" s="16"/>
      <c r="J417" s="18"/>
      <c r="K417" s="18"/>
      <c r="L417" s="16"/>
    </row>
    <row r="418" spans="1:12" x14ac:dyDescent="0.25">
      <c r="A418" s="16"/>
      <c r="B418" s="16"/>
      <c r="C418" s="16"/>
      <c r="D418" s="44"/>
      <c r="E418" s="44"/>
      <c r="F418" s="16"/>
      <c r="G418" s="16"/>
      <c r="H418" s="16"/>
      <c r="I418" s="16"/>
      <c r="J418" s="18"/>
      <c r="K418" s="18"/>
      <c r="L418" s="16"/>
    </row>
  </sheetData>
  <autoFilter ref="A69:J141" xr:uid="{00000000-0009-0000-0000-000003000000}"/>
  <sortState xmlns:xlrd2="http://schemas.microsoft.com/office/spreadsheetml/2017/richdata2" ref="A60:G100">
    <sortCondition ref="A60:A100"/>
  </sortState>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mergeCells count="1">
    <mergeCell ref="E58:E59"/>
  </mergeCells>
  <phoneticPr fontId="33" type="noConversion"/>
  <pageMargins left="0.7" right="0.7" top="0.78740157499999996" bottom="0.78740157499999996"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B1:K172"/>
  <sheetViews>
    <sheetView showGridLines="0" zoomScaleNormal="100" workbookViewId="0">
      <pane ySplit="9" topLeftCell="A10" activePane="bottomLeft" state="frozen"/>
      <selection activeCell="C5" sqref="C5"/>
      <selection pane="bottomLeft" activeCell="M19" sqref="M19"/>
    </sheetView>
  </sheetViews>
  <sheetFormatPr defaultColWidth="11.42578125" defaultRowHeight="12.75" x14ac:dyDescent="0.2"/>
  <cols>
    <col min="1" max="1" width="0.85546875" style="163" customWidth="1"/>
    <col min="2" max="2" width="5.28515625" style="163" customWidth="1"/>
    <col min="3" max="3" width="37.5703125" style="163" customWidth="1"/>
    <col min="4" max="4" width="2.85546875" style="163" customWidth="1"/>
    <col min="5" max="5" width="15.85546875" style="163" customWidth="1"/>
    <col min="6" max="6" width="48.28515625" style="163" customWidth="1"/>
    <col min="7" max="7" width="3.7109375" style="163" customWidth="1"/>
    <col min="8" max="16384" width="11.42578125" style="163"/>
  </cols>
  <sheetData>
    <row r="1" spans="2:11" ht="36.75" customHeight="1" x14ac:dyDescent="0.2">
      <c r="B1" s="447" t="s">
        <v>826</v>
      </c>
      <c r="C1" s="447"/>
      <c r="D1" s="447"/>
      <c r="E1" s="447"/>
      <c r="F1" s="447"/>
    </row>
    <row r="2" spans="2:11" ht="26.45" customHeight="1" x14ac:dyDescent="0.25">
      <c r="B2" s="364" t="str">
        <f>Basisdaten!B2</f>
        <v xml:space="preserve">Anlage EB Version H2.1 (Auditjahr 2026 / Kennzahlenjahr 2025)  </v>
      </c>
      <c r="C2" s="164"/>
    </row>
    <row r="3" spans="2:11" ht="5.25" customHeight="1" x14ac:dyDescent="0.2">
      <c r="B3" s="448"/>
      <c r="C3" s="448"/>
    </row>
    <row r="4" spans="2:11" ht="11.25" customHeight="1" x14ac:dyDescent="0.2">
      <c r="B4" s="448" t="s">
        <v>232</v>
      </c>
      <c r="C4" s="448"/>
    </row>
    <row r="5" spans="2:11" ht="45.75" customHeight="1" x14ac:dyDescent="0.2">
      <c r="B5" s="450" t="s">
        <v>837</v>
      </c>
      <c r="C5" s="450"/>
      <c r="D5" s="450"/>
      <c r="E5" s="450"/>
      <c r="F5" s="450"/>
      <c r="G5" s="288"/>
      <c r="H5" s="165"/>
      <c r="I5" s="165"/>
      <c r="J5" s="165"/>
      <c r="K5" s="165"/>
    </row>
    <row r="6" spans="2:11" ht="18" customHeight="1" x14ac:dyDescent="0.2">
      <c r="B6" s="450" t="s">
        <v>865</v>
      </c>
      <c r="C6" s="450"/>
      <c r="D6" s="450"/>
      <c r="E6" s="450"/>
      <c r="F6" s="450"/>
      <c r="G6" s="288"/>
      <c r="H6" s="165"/>
      <c r="I6" s="165"/>
      <c r="J6" s="165"/>
      <c r="K6" s="165"/>
    </row>
    <row r="7" spans="2:11" ht="3" customHeight="1" x14ac:dyDescent="0.2">
      <c r="B7" s="166"/>
      <c r="C7" s="166"/>
      <c r="D7" s="166"/>
      <c r="E7" s="166"/>
      <c r="F7" s="166"/>
      <c r="G7" s="166"/>
      <c r="H7" s="165"/>
      <c r="I7" s="165"/>
      <c r="J7" s="165"/>
      <c r="K7" s="165"/>
    </row>
    <row r="8" spans="2:11" ht="0.75" customHeight="1" thickBot="1" x14ac:dyDescent="0.25"/>
    <row r="9" spans="2:11" ht="21.75" customHeight="1" thickBot="1" x14ac:dyDescent="0.25">
      <c r="B9" s="449" t="s">
        <v>822</v>
      </c>
      <c r="C9" s="449"/>
      <c r="D9" s="167"/>
      <c r="E9" s="451" t="s">
        <v>823</v>
      </c>
      <c r="F9" s="452"/>
    </row>
    <row r="10" spans="2:11" ht="20.25" customHeight="1" x14ac:dyDescent="0.2">
      <c r="B10" s="681" t="s">
        <v>233</v>
      </c>
      <c r="C10" s="682"/>
      <c r="D10" s="283"/>
      <c r="E10" s="681" t="s">
        <v>632</v>
      </c>
      <c r="F10" s="682"/>
    </row>
    <row r="11" spans="2:11" x14ac:dyDescent="0.2">
      <c r="B11" s="683"/>
      <c r="C11" s="684" t="s">
        <v>234</v>
      </c>
      <c r="D11" s="283"/>
      <c r="E11" s="697" t="s">
        <v>502</v>
      </c>
      <c r="F11" s="698"/>
    </row>
    <row r="12" spans="2:11" x14ac:dyDescent="0.2">
      <c r="B12" s="683"/>
      <c r="C12" s="684" t="s">
        <v>239</v>
      </c>
      <c r="D12" s="283"/>
      <c r="E12" s="689" t="s">
        <v>237</v>
      </c>
      <c r="F12" s="693" t="s">
        <v>503</v>
      </c>
    </row>
    <row r="13" spans="2:11" ht="12.75" customHeight="1" x14ac:dyDescent="0.2">
      <c r="B13" s="683"/>
      <c r="C13" s="684" t="s">
        <v>241</v>
      </c>
      <c r="D13" s="283"/>
      <c r="E13" s="689" t="s">
        <v>238</v>
      </c>
      <c r="F13" s="693" t="s">
        <v>504</v>
      </c>
    </row>
    <row r="14" spans="2:11" x14ac:dyDescent="0.2">
      <c r="B14" s="685" t="s">
        <v>244</v>
      </c>
      <c r="C14" s="686"/>
      <c r="D14" s="283"/>
      <c r="E14" s="689" t="s">
        <v>362</v>
      </c>
      <c r="F14" s="699" t="s">
        <v>505</v>
      </c>
    </row>
    <row r="15" spans="2:11" ht="24" x14ac:dyDescent="0.2">
      <c r="B15" s="687"/>
      <c r="C15" s="688" t="s">
        <v>245</v>
      </c>
      <c r="D15" s="283"/>
      <c r="E15" s="689" t="s">
        <v>242</v>
      </c>
      <c r="F15" s="693" t="s">
        <v>682</v>
      </c>
    </row>
    <row r="16" spans="2:11" ht="24" x14ac:dyDescent="0.2">
      <c r="B16" s="683"/>
      <c r="C16" s="684" t="s">
        <v>257</v>
      </c>
      <c r="D16" s="283"/>
      <c r="E16" s="689" t="s">
        <v>243</v>
      </c>
      <c r="F16" s="693" t="s">
        <v>683</v>
      </c>
    </row>
    <row r="17" spans="2:6" ht="12.75" customHeight="1" x14ac:dyDescent="0.2">
      <c r="B17" s="683"/>
      <c r="C17" s="684" t="s">
        <v>260</v>
      </c>
      <c r="D17" s="283"/>
      <c r="E17" s="689" t="s">
        <v>240</v>
      </c>
      <c r="F17" s="693" t="s">
        <v>506</v>
      </c>
    </row>
    <row r="18" spans="2:6" x14ac:dyDescent="0.2">
      <c r="B18" s="683"/>
      <c r="C18" s="684" t="s">
        <v>266</v>
      </c>
      <c r="D18" s="283"/>
      <c r="E18" s="697" t="s">
        <v>507</v>
      </c>
      <c r="F18" s="698"/>
    </row>
    <row r="19" spans="2:6" x14ac:dyDescent="0.2">
      <c r="B19" s="683"/>
      <c r="C19" s="684" t="s">
        <v>267</v>
      </c>
      <c r="D19" s="283"/>
      <c r="E19" s="689" t="s">
        <v>235</v>
      </c>
      <c r="F19" s="693" t="s">
        <v>508</v>
      </c>
    </row>
    <row r="20" spans="2:6" x14ac:dyDescent="0.2">
      <c r="B20" s="683"/>
      <c r="C20" s="684" t="s">
        <v>269</v>
      </c>
      <c r="D20" s="283"/>
      <c r="E20" s="689" t="s">
        <v>256</v>
      </c>
      <c r="F20" s="693" t="s">
        <v>366</v>
      </c>
    </row>
    <row r="21" spans="2:6" ht="24" x14ac:dyDescent="0.2">
      <c r="B21" s="683"/>
      <c r="C21" s="684" t="s">
        <v>275</v>
      </c>
      <c r="D21" s="283"/>
      <c r="E21" s="689" t="s">
        <v>261</v>
      </c>
      <c r="F21" s="693" t="s">
        <v>509</v>
      </c>
    </row>
    <row r="22" spans="2:6" ht="12.75" customHeight="1" x14ac:dyDescent="0.2">
      <c r="B22" s="683"/>
      <c r="C22" s="684" t="s">
        <v>280</v>
      </c>
      <c r="D22" s="283"/>
      <c r="E22" s="689" t="s">
        <v>235</v>
      </c>
      <c r="F22" s="693" t="s">
        <v>510</v>
      </c>
    </row>
    <row r="23" spans="2:6" ht="24" x14ac:dyDescent="0.2">
      <c r="B23" s="683"/>
      <c r="C23" s="684" t="s">
        <v>286</v>
      </c>
      <c r="D23" s="284"/>
      <c r="E23" s="697" t="s">
        <v>511</v>
      </c>
      <c r="F23" s="700"/>
    </row>
    <row r="24" spans="2:6" ht="12.75" customHeight="1" x14ac:dyDescent="0.2">
      <c r="B24" s="683"/>
      <c r="C24" s="684" t="s">
        <v>287</v>
      </c>
      <c r="D24" s="284"/>
      <c r="E24" s="701" t="s">
        <v>361</v>
      </c>
      <c r="F24" s="693" t="s">
        <v>512</v>
      </c>
    </row>
    <row r="25" spans="2:6" x14ac:dyDescent="0.2">
      <c r="B25" s="685" t="s">
        <v>293</v>
      </c>
      <c r="C25" s="686"/>
      <c r="D25" s="284"/>
      <c r="E25" s="701" t="s">
        <v>361</v>
      </c>
      <c r="F25" s="693" t="s">
        <v>513</v>
      </c>
    </row>
    <row r="26" spans="2:6" ht="24" x14ac:dyDescent="0.2">
      <c r="B26" s="683"/>
      <c r="C26" s="684" t="s">
        <v>339</v>
      </c>
      <c r="D26" s="284"/>
      <c r="E26" s="701" t="s">
        <v>361</v>
      </c>
      <c r="F26" s="693" t="s">
        <v>514</v>
      </c>
    </row>
    <row r="27" spans="2:6" x14ac:dyDescent="0.2">
      <c r="B27" s="683"/>
      <c r="C27" s="684" t="s">
        <v>677</v>
      </c>
      <c r="D27" s="284"/>
      <c r="E27" s="701" t="s">
        <v>361</v>
      </c>
      <c r="F27" s="693" t="s">
        <v>515</v>
      </c>
    </row>
    <row r="28" spans="2:6" ht="12.75" customHeight="1" x14ac:dyDescent="0.2">
      <c r="B28" s="683"/>
      <c r="C28" s="684" t="s">
        <v>295</v>
      </c>
      <c r="D28" s="284"/>
      <c r="E28" s="697" t="s">
        <v>516</v>
      </c>
      <c r="F28" s="698"/>
    </row>
    <row r="29" spans="2:6" x14ac:dyDescent="0.2">
      <c r="B29" s="683"/>
      <c r="C29" s="684" t="s">
        <v>296</v>
      </c>
      <c r="D29" s="284"/>
      <c r="E29" s="701" t="s">
        <v>235</v>
      </c>
      <c r="F29" s="693" t="s">
        <v>363</v>
      </c>
    </row>
    <row r="30" spans="2:6" x14ac:dyDescent="0.2">
      <c r="B30" s="689"/>
      <c r="C30" s="684" t="s">
        <v>297</v>
      </c>
      <c r="D30" s="284"/>
      <c r="E30" s="701" t="s">
        <v>517</v>
      </c>
      <c r="F30" s="693" t="s">
        <v>518</v>
      </c>
    </row>
    <row r="31" spans="2:6" x14ac:dyDescent="0.2">
      <c r="B31" s="689"/>
      <c r="C31" s="684" t="s">
        <v>298</v>
      </c>
      <c r="D31" s="284"/>
      <c r="E31" s="701" t="s">
        <v>833</v>
      </c>
      <c r="F31" s="693" t="s">
        <v>365</v>
      </c>
    </row>
    <row r="32" spans="2:6" ht="24" x14ac:dyDescent="0.2">
      <c r="B32" s="690"/>
      <c r="C32" s="691" t="s">
        <v>299</v>
      </c>
      <c r="D32" s="284"/>
      <c r="E32" s="701" t="s">
        <v>236</v>
      </c>
      <c r="F32" s="693" t="s">
        <v>364</v>
      </c>
    </row>
    <row r="33" spans="2:6" ht="36" x14ac:dyDescent="0.2">
      <c r="B33" s="692"/>
      <c r="C33" s="693" t="s">
        <v>326</v>
      </c>
      <c r="D33" s="284"/>
      <c r="E33" s="701" t="s">
        <v>255</v>
      </c>
      <c r="F33" s="693" t="s">
        <v>519</v>
      </c>
    </row>
    <row r="34" spans="2:6" ht="12.75" customHeight="1" x14ac:dyDescent="0.2">
      <c r="B34" s="689"/>
      <c r="C34" s="684" t="s">
        <v>678</v>
      </c>
      <c r="D34" s="283"/>
      <c r="E34" s="701" t="s">
        <v>254</v>
      </c>
      <c r="F34" s="693" t="s">
        <v>520</v>
      </c>
    </row>
    <row r="35" spans="2:6" ht="12.75" customHeight="1" x14ac:dyDescent="0.2">
      <c r="B35" s="685" t="s">
        <v>327</v>
      </c>
      <c r="C35" s="686"/>
      <c r="D35" s="283"/>
      <c r="E35" s="697" t="s">
        <v>246</v>
      </c>
      <c r="F35" s="698"/>
    </row>
    <row r="36" spans="2:6" x14ac:dyDescent="0.2">
      <c r="B36" s="694"/>
      <c r="C36" s="684" t="s">
        <v>679</v>
      </c>
      <c r="D36" s="283"/>
      <c r="E36" s="689" t="s">
        <v>247</v>
      </c>
      <c r="F36" s="693" t="s">
        <v>248</v>
      </c>
    </row>
    <row r="37" spans="2:6" x14ac:dyDescent="0.2">
      <c r="B37" s="683"/>
      <c r="C37" s="684" t="s">
        <v>328</v>
      </c>
      <c r="D37" s="283"/>
      <c r="E37" s="689" t="s">
        <v>834</v>
      </c>
      <c r="F37" s="693" t="s">
        <v>521</v>
      </c>
    </row>
    <row r="38" spans="2:6" ht="13.5" thickBot="1" x14ac:dyDescent="0.25">
      <c r="B38" s="695"/>
      <c r="C38" s="696" t="s">
        <v>329</v>
      </c>
      <c r="D38" s="283"/>
      <c r="E38" s="689" t="s">
        <v>834</v>
      </c>
      <c r="F38" s="693" t="s">
        <v>522</v>
      </c>
    </row>
    <row r="39" spans="2:6" x14ac:dyDescent="0.2">
      <c r="B39" s="283"/>
      <c r="C39" s="283"/>
      <c r="D39" s="283"/>
      <c r="E39" s="689" t="s">
        <v>834</v>
      </c>
      <c r="F39" s="693" t="s">
        <v>523</v>
      </c>
    </row>
    <row r="40" spans="2:6" x14ac:dyDescent="0.2">
      <c r="B40" s="283"/>
      <c r="C40" s="283"/>
      <c r="D40" s="283"/>
      <c r="E40" s="689" t="s">
        <v>249</v>
      </c>
      <c r="F40" s="693" t="s">
        <v>250</v>
      </c>
    </row>
    <row r="41" spans="2:6" x14ac:dyDescent="0.2">
      <c r="B41" s="283"/>
      <c r="C41" s="283"/>
      <c r="D41" s="283"/>
      <c r="E41" s="689" t="s">
        <v>835</v>
      </c>
      <c r="F41" s="693" t="s">
        <v>524</v>
      </c>
    </row>
    <row r="42" spans="2:6" x14ac:dyDescent="0.2">
      <c r="B42" s="283"/>
      <c r="C42" s="283"/>
      <c r="D42" s="283"/>
      <c r="E42" s="689" t="s">
        <v>835</v>
      </c>
      <c r="F42" s="693" t="s">
        <v>525</v>
      </c>
    </row>
    <row r="43" spans="2:6" x14ac:dyDescent="0.2">
      <c r="B43" s="283"/>
      <c r="C43" s="283"/>
      <c r="D43" s="283"/>
      <c r="E43" s="689" t="s">
        <v>835</v>
      </c>
      <c r="F43" s="693" t="s">
        <v>526</v>
      </c>
    </row>
    <row r="44" spans="2:6" x14ac:dyDescent="0.2">
      <c r="B44" s="283"/>
      <c r="C44" s="283"/>
      <c r="D44" s="283"/>
      <c r="E44" s="689" t="s">
        <v>835</v>
      </c>
      <c r="F44" s="693" t="s">
        <v>527</v>
      </c>
    </row>
    <row r="45" spans="2:6" x14ac:dyDescent="0.2">
      <c r="B45" s="283"/>
      <c r="C45" s="283"/>
      <c r="D45" s="283"/>
      <c r="E45" s="689" t="s">
        <v>835</v>
      </c>
      <c r="F45" s="693" t="s">
        <v>528</v>
      </c>
    </row>
    <row r="46" spans="2:6" ht="12.75" customHeight="1" x14ac:dyDescent="0.2">
      <c r="B46" s="283"/>
      <c r="C46" s="283"/>
      <c r="D46" s="284"/>
      <c r="E46" s="702" t="s">
        <v>367</v>
      </c>
      <c r="F46" s="703"/>
    </row>
    <row r="47" spans="2:6" x14ac:dyDescent="0.2">
      <c r="B47" s="283"/>
      <c r="C47" s="283"/>
      <c r="D47" s="283"/>
      <c r="E47" s="689" t="s">
        <v>251</v>
      </c>
      <c r="F47" s="693" t="s">
        <v>368</v>
      </c>
    </row>
    <row r="48" spans="2:6" x14ac:dyDescent="0.2">
      <c r="B48" s="283"/>
      <c r="C48" s="283"/>
      <c r="D48" s="283"/>
      <c r="E48" s="689" t="s">
        <v>252</v>
      </c>
      <c r="F48" s="693" t="s">
        <v>369</v>
      </c>
    </row>
    <row r="49" spans="2:6" x14ac:dyDescent="0.2">
      <c r="B49" s="283"/>
      <c r="C49" s="283"/>
      <c r="D49" s="283"/>
      <c r="E49" s="689" t="s">
        <v>253</v>
      </c>
      <c r="F49" s="693" t="s">
        <v>370</v>
      </c>
    </row>
    <row r="50" spans="2:6" ht="12.75" customHeight="1" x14ac:dyDescent="0.2">
      <c r="B50" s="283"/>
      <c r="C50" s="283"/>
      <c r="D50" s="283"/>
      <c r="E50" s="702" t="s">
        <v>529</v>
      </c>
      <c r="F50" s="704"/>
    </row>
    <row r="51" spans="2:6" x14ac:dyDescent="0.2">
      <c r="B51" s="283"/>
      <c r="C51" s="283"/>
      <c r="D51" s="283"/>
      <c r="E51" s="701" t="s">
        <v>262</v>
      </c>
      <c r="F51" s="693" t="s">
        <v>263</v>
      </c>
    </row>
    <row r="52" spans="2:6" ht="24" x14ac:dyDescent="0.2">
      <c r="B52" s="283"/>
      <c r="C52" s="283"/>
      <c r="D52" s="283"/>
      <c r="E52" s="689" t="s">
        <v>258</v>
      </c>
      <c r="F52" s="693" t="s">
        <v>371</v>
      </c>
    </row>
    <row r="53" spans="2:6" x14ac:dyDescent="0.2">
      <c r="B53" s="283"/>
      <c r="C53" s="283"/>
      <c r="D53" s="283"/>
      <c r="E53" s="689" t="s">
        <v>259</v>
      </c>
      <c r="F53" s="693" t="s">
        <v>530</v>
      </c>
    </row>
    <row r="54" spans="2:6" x14ac:dyDescent="0.2">
      <c r="B54" s="283"/>
      <c r="C54" s="283"/>
      <c r="D54" s="283"/>
      <c r="E54" s="689" t="s">
        <v>259</v>
      </c>
      <c r="F54" s="693" t="s">
        <v>531</v>
      </c>
    </row>
    <row r="55" spans="2:6" x14ac:dyDescent="0.2">
      <c r="B55" s="283"/>
      <c r="C55" s="283"/>
      <c r="D55" s="283"/>
      <c r="E55" s="689" t="s">
        <v>261</v>
      </c>
      <c r="F55" s="693" t="s">
        <v>372</v>
      </c>
    </row>
    <row r="56" spans="2:6" x14ac:dyDescent="0.2">
      <c r="B56" s="283"/>
      <c r="C56" s="283"/>
      <c r="D56" s="283"/>
      <c r="E56" s="689" t="s">
        <v>262</v>
      </c>
      <c r="F56" s="693" t="s">
        <v>263</v>
      </c>
    </row>
    <row r="57" spans="2:6" ht="24" x14ac:dyDescent="0.2">
      <c r="B57" s="283"/>
      <c r="C57" s="283"/>
      <c r="D57" s="283"/>
      <c r="E57" s="689" t="s">
        <v>532</v>
      </c>
      <c r="F57" s="693" t="s">
        <v>533</v>
      </c>
    </row>
    <row r="58" spans="2:6" x14ac:dyDescent="0.2">
      <c r="B58" s="283"/>
      <c r="C58" s="283"/>
      <c r="D58" s="283"/>
      <c r="E58" s="689" t="s">
        <v>264</v>
      </c>
      <c r="F58" s="693" t="s">
        <v>265</v>
      </c>
    </row>
    <row r="59" spans="2:6" x14ac:dyDescent="0.2">
      <c r="B59" s="283"/>
      <c r="C59" s="283"/>
      <c r="D59" s="283"/>
      <c r="E59" s="689" t="s">
        <v>268</v>
      </c>
      <c r="F59" s="693" t="s">
        <v>373</v>
      </c>
    </row>
    <row r="60" spans="2:6" x14ac:dyDescent="0.2">
      <c r="B60" s="283"/>
      <c r="C60" s="283"/>
      <c r="D60" s="283"/>
      <c r="E60" s="689" t="s">
        <v>268</v>
      </c>
      <c r="F60" s="693" t="s">
        <v>374</v>
      </c>
    </row>
    <row r="61" spans="2:6" x14ac:dyDescent="0.2">
      <c r="B61" s="283"/>
      <c r="C61" s="283"/>
      <c r="D61" s="283"/>
      <c r="E61" s="689" t="s">
        <v>268</v>
      </c>
      <c r="F61" s="693" t="s">
        <v>375</v>
      </c>
    </row>
    <row r="62" spans="2:6" x14ac:dyDescent="0.2">
      <c r="B62" s="283"/>
      <c r="C62" s="283"/>
      <c r="D62" s="283"/>
      <c r="E62" s="689" t="s">
        <v>270</v>
      </c>
      <c r="F62" s="693" t="s">
        <v>376</v>
      </c>
    </row>
    <row r="63" spans="2:6" x14ac:dyDescent="0.2">
      <c r="B63" s="283"/>
      <c r="C63" s="283"/>
      <c r="D63" s="283"/>
      <c r="E63" s="689" t="s">
        <v>270</v>
      </c>
      <c r="F63" s="693" t="s">
        <v>534</v>
      </c>
    </row>
    <row r="64" spans="2:6" x14ac:dyDescent="0.2">
      <c r="B64" s="283"/>
      <c r="C64" s="283"/>
      <c r="D64" s="283"/>
      <c r="E64" s="705" t="s">
        <v>270</v>
      </c>
      <c r="F64" s="693" t="s">
        <v>535</v>
      </c>
    </row>
    <row r="65" spans="2:6" x14ac:dyDescent="0.2">
      <c r="B65" s="283"/>
      <c r="C65" s="283"/>
      <c r="D65" s="283"/>
      <c r="E65" s="705" t="s">
        <v>536</v>
      </c>
      <c r="F65" s="693" t="s">
        <v>377</v>
      </c>
    </row>
    <row r="66" spans="2:6" x14ac:dyDescent="0.2">
      <c r="B66" s="283"/>
      <c r="C66" s="283"/>
      <c r="D66" s="284"/>
      <c r="E66" s="705" t="s">
        <v>537</v>
      </c>
      <c r="F66" s="693" t="s">
        <v>538</v>
      </c>
    </row>
    <row r="67" spans="2:6" x14ac:dyDescent="0.2">
      <c r="B67" s="283"/>
      <c r="C67" s="283"/>
      <c r="D67" s="283"/>
      <c r="E67" s="706" t="s">
        <v>539</v>
      </c>
      <c r="F67" s="707"/>
    </row>
    <row r="68" spans="2:6" x14ac:dyDescent="0.2">
      <c r="B68" s="283"/>
      <c r="C68" s="283"/>
      <c r="D68" s="283"/>
      <c r="E68" s="689" t="s">
        <v>271</v>
      </c>
      <c r="F68" s="693" t="s">
        <v>272</v>
      </c>
    </row>
    <row r="69" spans="2:6" x14ac:dyDescent="0.2">
      <c r="B69" s="283"/>
      <c r="C69" s="283"/>
      <c r="D69" s="283"/>
      <c r="E69" s="689" t="s">
        <v>273</v>
      </c>
      <c r="F69" s="693" t="s">
        <v>378</v>
      </c>
    </row>
    <row r="70" spans="2:6" x14ac:dyDescent="0.2">
      <c r="B70" s="283"/>
      <c r="C70" s="283"/>
      <c r="D70" s="283"/>
      <c r="E70" s="689" t="s">
        <v>273</v>
      </c>
      <c r="F70" s="693" t="s">
        <v>274</v>
      </c>
    </row>
    <row r="71" spans="2:6" x14ac:dyDescent="0.2">
      <c r="B71" s="283"/>
      <c r="C71" s="283"/>
      <c r="D71" s="283"/>
      <c r="E71" s="689" t="s">
        <v>276</v>
      </c>
      <c r="F71" s="693" t="s">
        <v>379</v>
      </c>
    </row>
    <row r="72" spans="2:6" ht="24" x14ac:dyDescent="0.2">
      <c r="B72" s="283"/>
      <c r="C72" s="283"/>
      <c r="D72" s="283"/>
      <c r="E72" s="701" t="s">
        <v>532</v>
      </c>
      <c r="F72" s="693" t="s">
        <v>681</v>
      </c>
    </row>
    <row r="73" spans="2:6" ht="12.75" customHeight="1" x14ac:dyDescent="0.2">
      <c r="B73" s="283"/>
      <c r="C73" s="283"/>
      <c r="D73" s="283"/>
      <c r="E73" s="706" t="s">
        <v>277</v>
      </c>
      <c r="F73" s="707"/>
    </row>
    <row r="74" spans="2:6" ht="12.75" customHeight="1" x14ac:dyDescent="0.2">
      <c r="B74" s="283"/>
      <c r="C74" s="283"/>
      <c r="D74" s="283"/>
      <c r="E74" s="697" t="s">
        <v>540</v>
      </c>
      <c r="F74" s="698"/>
    </row>
    <row r="75" spans="2:6" x14ac:dyDescent="0.2">
      <c r="B75" s="283"/>
      <c r="C75" s="283"/>
      <c r="D75" s="283"/>
      <c r="E75" s="689" t="s">
        <v>380</v>
      </c>
      <c r="F75" s="693" t="s">
        <v>381</v>
      </c>
    </row>
    <row r="76" spans="2:6" x14ac:dyDescent="0.2">
      <c r="B76" s="283"/>
      <c r="C76" s="283"/>
      <c r="D76" s="283"/>
      <c r="E76" s="689" t="s">
        <v>382</v>
      </c>
      <c r="F76" s="693" t="s">
        <v>383</v>
      </c>
    </row>
    <row r="77" spans="2:6" x14ac:dyDescent="0.2">
      <c r="B77" s="283"/>
      <c r="C77" s="283"/>
      <c r="D77" s="283"/>
      <c r="E77" s="689" t="s">
        <v>279</v>
      </c>
      <c r="F77" s="693" t="s">
        <v>384</v>
      </c>
    </row>
    <row r="78" spans="2:6" x14ac:dyDescent="0.2">
      <c r="B78" s="283"/>
      <c r="C78" s="283"/>
      <c r="D78" s="283"/>
      <c r="E78" s="689" t="s">
        <v>385</v>
      </c>
      <c r="F78" s="693" t="s">
        <v>541</v>
      </c>
    </row>
    <row r="79" spans="2:6" ht="12.75" customHeight="1" x14ac:dyDescent="0.2">
      <c r="B79" s="283"/>
      <c r="C79" s="283"/>
      <c r="D79" s="283"/>
      <c r="E79" s="697" t="s">
        <v>542</v>
      </c>
      <c r="F79" s="698"/>
    </row>
    <row r="80" spans="2:6" x14ac:dyDescent="0.2">
      <c r="B80" s="283"/>
      <c r="C80" s="283"/>
      <c r="D80" s="283"/>
      <c r="E80" s="689" t="s">
        <v>278</v>
      </c>
      <c r="F80" s="693" t="s">
        <v>543</v>
      </c>
    </row>
    <row r="81" spans="2:6" x14ac:dyDescent="0.2">
      <c r="B81" s="283"/>
      <c r="C81" s="283"/>
      <c r="D81" s="283"/>
      <c r="E81" s="689" t="s">
        <v>279</v>
      </c>
      <c r="F81" s="693" t="s">
        <v>544</v>
      </c>
    </row>
    <row r="82" spans="2:6" x14ac:dyDescent="0.2">
      <c r="B82" s="283"/>
      <c r="C82" s="283"/>
      <c r="D82" s="283"/>
      <c r="E82" s="689" t="s">
        <v>279</v>
      </c>
      <c r="F82" s="693" t="s">
        <v>386</v>
      </c>
    </row>
    <row r="83" spans="2:6" ht="24" x14ac:dyDescent="0.2">
      <c r="B83" s="283"/>
      <c r="C83" s="283"/>
      <c r="D83" s="283"/>
      <c r="E83" s="689" t="s">
        <v>281</v>
      </c>
      <c r="F83" s="693" t="s">
        <v>545</v>
      </c>
    </row>
    <row r="84" spans="2:6" ht="12.75" customHeight="1" x14ac:dyDescent="0.2">
      <c r="B84" s="283"/>
      <c r="C84" s="283"/>
      <c r="D84" s="283"/>
      <c r="E84" s="697" t="s">
        <v>546</v>
      </c>
      <c r="F84" s="698"/>
    </row>
    <row r="85" spans="2:6" x14ac:dyDescent="0.2">
      <c r="B85" s="283"/>
      <c r="C85" s="283"/>
      <c r="D85" s="283"/>
      <c r="E85" s="708" t="s">
        <v>532</v>
      </c>
      <c r="F85" s="709" t="s">
        <v>547</v>
      </c>
    </row>
    <row r="86" spans="2:6" x14ac:dyDescent="0.2">
      <c r="B86" s="283"/>
      <c r="C86" s="283"/>
      <c r="D86" s="283"/>
      <c r="E86" s="689" t="s">
        <v>387</v>
      </c>
      <c r="F86" s="693" t="s">
        <v>548</v>
      </c>
    </row>
    <row r="87" spans="2:6" x14ac:dyDescent="0.2">
      <c r="B87" s="283"/>
      <c r="C87" s="283"/>
      <c r="D87" s="283"/>
      <c r="E87" s="689" t="s">
        <v>283</v>
      </c>
      <c r="F87" s="693" t="s">
        <v>549</v>
      </c>
    </row>
    <row r="88" spans="2:6" x14ac:dyDescent="0.2">
      <c r="B88" s="283"/>
      <c r="C88" s="283"/>
      <c r="D88" s="283"/>
      <c r="E88" s="689" t="s">
        <v>283</v>
      </c>
      <c r="F88" s="693" t="s">
        <v>550</v>
      </c>
    </row>
    <row r="89" spans="2:6" x14ac:dyDescent="0.2">
      <c r="B89" s="283"/>
      <c r="C89" s="283"/>
      <c r="D89" s="283"/>
      <c r="E89" s="689" t="s">
        <v>282</v>
      </c>
      <c r="F89" s="693" t="s">
        <v>551</v>
      </c>
    </row>
    <row r="90" spans="2:6" x14ac:dyDescent="0.2">
      <c r="B90" s="283"/>
      <c r="C90" s="283"/>
      <c r="D90" s="283"/>
      <c r="E90" s="689" t="s">
        <v>284</v>
      </c>
      <c r="F90" s="693" t="s">
        <v>684</v>
      </c>
    </row>
    <row r="91" spans="2:6" ht="12.75" customHeight="1" x14ac:dyDescent="0.2">
      <c r="B91" s="283"/>
      <c r="C91" s="283"/>
      <c r="D91" s="283"/>
      <c r="E91" s="706" t="s">
        <v>552</v>
      </c>
      <c r="F91" s="707"/>
    </row>
    <row r="92" spans="2:6" x14ac:dyDescent="0.2">
      <c r="B92" s="283"/>
      <c r="C92" s="283"/>
      <c r="D92" s="283"/>
      <c r="E92" s="689" t="s">
        <v>285</v>
      </c>
      <c r="F92" s="693" t="s">
        <v>553</v>
      </c>
    </row>
    <row r="93" spans="2:6" x14ac:dyDescent="0.2">
      <c r="B93" s="283"/>
      <c r="C93" s="283"/>
      <c r="D93" s="283"/>
      <c r="E93" s="689" t="s">
        <v>288</v>
      </c>
      <c r="F93" s="693" t="s">
        <v>289</v>
      </c>
    </row>
    <row r="94" spans="2:6" ht="15" x14ac:dyDescent="0.2">
      <c r="B94" s="285"/>
      <c r="C94" s="285"/>
      <c r="D94" s="283"/>
      <c r="E94" s="689" t="s">
        <v>290</v>
      </c>
      <c r="F94" s="693" t="s">
        <v>388</v>
      </c>
    </row>
    <row r="95" spans="2:6" ht="15" x14ac:dyDescent="0.2">
      <c r="B95" s="285"/>
      <c r="C95" s="285"/>
      <c r="D95" s="283"/>
      <c r="E95" s="689" t="s">
        <v>292</v>
      </c>
      <c r="F95" s="693" t="s">
        <v>291</v>
      </c>
    </row>
    <row r="96" spans="2:6" ht="15" x14ac:dyDescent="0.2">
      <c r="B96" s="285"/>
      <c r="C96" s="285"/>
      <c r="D96" s="283"/>
      <c r="E96" s="705" t="s">
        <v>554</v>
      </c>
      <c r="F96" s="693" t="s">
        <v>555</v>
      </c>
    </row>
    <row r="97" spans="2:6" ht="15" x14ac:dyDescent="0.2">
      <c r="B97" s="286"/>
      <c r="C97" s="286"/>
      <c r="D97" s="283"/>
      <c r="E97" s="689" t="s">
        <v>294</v>
      </c>
      <c r="F97" s="693" t="s">
        <v>556</v>
      </c>
    </row>
    <row r="98" spans="2:6" ht="15" x14ac:dyDescent="0.2">
      <c r="B98" s="286"/>
      <c r="C98" s="286"/>
      <c r="D98" s="283"/>
      <c r="E98" s="689" t="s">
        <v>294</v>
      </c>
      <c r="F98" s="693" t="s">
        <v>557</v>
      </c>
    </row>
    <row r="99" spans="2:6" ht="24" x14ac:dyDescent="0.2">
      <c r="B99" s="286"/>
      <c r="C99" s="286"/>
      <c r="D99" s="283"/>
      <c r="E99" s="701" t="s">
        <v>558</v>
      </c>
      <c r="F99" s="693" t="s">
        <v>559</v>
      </c>
    </row>
    <row r="100" spans="2:6" ht="15" x14ac:dyDescent="0.2">
      <c r="B100" s="286"/>
      <c r="C100" s="286"/>
      <c r="D100" s="283"/>
      <c r="E100" s="685" t="s">
        <v>805</v>
      </c>
      <c r="F100" s="686"/>
    </row>
    <row r="101" spans="2:6" ht="15" x14ac:dyDescent="0.2">
      <c r="B101" s="286"/>
      <c r="C101" s="286"/>
      <c r="D101" s="283"/>
      <c r="E101" s="689" t="s">
        <v>806</v>
      </c>
      <c r="F101" s="693" t="s">
        <v>560</v>
      </c>
    </row>
    <row r="102" spans="2:6" ht="15" customHeight="1" x14ac:dyDescent="0.2">
      <c r="B102" s="286"/>
      <c r="C102" s="286"/>
      <c r="D102" s="283"/>
      <c r="E102" s="685" t="s">
        <v>561</v>
      </c>
      <c r="F102" s="686"/>
    </row>
    <row r="103" spans="2:6" ht="15" customHeight="1" x14ac:dyDescent="0.2">
      <c r="B103" s="286"/>
      <c r="C103" s="286"/>
      <c r="D103" s="283"/>
      <c r="E103" s="697" t="s">
        <v>562</v>
      </c>
      <c r="F103" s="698"/>
    </row>
    <row r="104" spans="2:6" ht="15" x14ac:dyDescent="0.2">
      <c r="B104" s="286"/>
      <c r="C104" s="286"/>
      <c r="D104" s="283"/>
      <c r="E104" s="689" t="s">
        <v>829</v>
      </c>
      <c r="F104" s="693" t="s">
        <v>563</v>
      </c>
    </row>
    <row r="105" spans="2:6" ht="12.75" customHeight="1" x14ac:dyDescent="0.2">
      <c r="B105" s="227"/>
      <c r="C105" s="227"/>
      <c r="D105" s="283"/>
      <c r="E105" s="697" t="s">
        <v>564</v>
      </c>
      <c r="F105" s="698"/>
    </row>
    <row r="106" spans="2:6" x14ac:dyDescent="0.2">
      <c r="B106" s="227"/>
      <c r="C106" s="227"/>
      <c r="D106" s="283"/>
      <c r="E106" s="689" t="s">
        <v>565</v>
      </c>
      <c r="F106" s="693" t="s">
        <v>566</v>
      </c>
    </row>
    <row r="107" spans="2:6" x14ac:dyDescent="0.2">
      <c r="B107" s="227"/>
      <c r="C107" s="227"/>
      <c r="D107" s="283"/>
      <c r="E107" s="689" t="s">
        <v>830</v>
      </c>
      <c r="F107" s="693" t="s">
        <v>300</v>
      </c>
    </row>
    <row r="108" spans="2:6" x14ac:dyDescent="0.2">
      <c r="B108" s="227"/>
      <c r="C108" s="227"/>
      <c r="D108" s="283"/>
      <c r="E108" s="689" t="s">
        <v>567</v>
      </c>
      <c r="F108" s="693" t="s">
        <v>568</v>
      </c>
    </row>
    <row r="109" spans="2:6" x14ac:dyDescent="0.2">
      <c r="B109" s="227"/>
      <c r="C109" s="227"/>
      <c r="D109" s="283"/>
      <c r="E109" s="697" t="s">
        <v>569</v>
      </c>
      <c r="F109" s="698"/>
    </row>
    <row r="110" spans="2:6" x14ac:dyDescent="0.2">
      <c r="B110" s="227"/>
      <c r="C110" s="227"/>
      <c r="D110" s="283"/>
      <c r="E110" s="689" t="s">
        <v>570</v>
      </c>
      <c r="F110" s="693" t="s">
        <v>571</v>
      </c>
    </row>
    <row r="111" spans="2:6" x14ac:dyDescent="0.2">
      <c r="B111" s="227"/>
      <c r="C111" s="227"/>
      <c r="D111" s="283"/>
      <c r="E111" s="689" t="s">
        <v>572</v>
      </c>
      <c r="F111" s="693" t="s">
        <v>573</v>
      </c>
    </row>
    <row r="112" spans="2:6" x14ac:dyDescent="0.2">
      <c r="B112" s="227"/>
      <c r="C112" s="227"/>
      <c r="D112" s="283"/>
      <c r="E112" s="689" t="s">
        <v>574</v>
      </c>
      <c r="F112" s="693" t="s">
        <v>575</v>
      </c>
    </row>
    <row r="113" spans="2:6" x14ac:dyDescent="0.2">
      <c r="B113" s="227"/>
      <c r="C113" s="227"/>
      <c r="D113" s="283"/>
      <c r="E113" s="689" t="s">
        <v>306</v>
      </c>
      <c r="F113" s="693" t="s">
        <v>307</v>
      </c>
    </row>
    <row r="114" spans="2:6" ht="12.75" customHeight="1" x14ac:dyDescent="0.2">
      <c r="B114" s="227"/>
      <c r="C114" s="227"/>
      <c r="D114" s="283"/>
      <c r="E114" s="697" t="s">
        <v>576</v>
      </c>
      <c r="F114" s="698"/>
    </row>
    <row r="115" spans="2:6" x14ac:dyDescent="0.2">
      <c r="B115" s="227"/>
      <c r="C115" s="227"/>
      <c r="D115" s="283"/>
      <c r="E115" s="689" t="s">
        <v>577</v>
      </c>
      <c r="F115" s="693" t="s">
        <v>578</v>
      </c>
    </row>
    <row r="116" spans="2:6" x14ac:dyDescent="0.2">
      <c r="B116" s="227"/>
      <c r="C116" s="227"/>
      <c r="D116" s="283"/>
      <c r="E116" s="689" t="s">
        <v>579</v>
      </c>
      <c r="F116" s="693" t="s">
        <v>580</v>
      </c>
    </row>
    <row r="117" spans="2:6" x14ac:dyDescent="0.2">
      <c r="B117" s="227"/>
      <c r="C117" s="227"/>
      <c r="D117" s="283"/>
      <c r="E117" s="689" t="s">
        <v>581</v>
      </c>
      <c r="F117" s="693" t="s">
        <v>582</v>
      </c>
    </row>
    <row r="118" spans="2:6" x14ac:dyDescent="0.2">
      <c r="B118" s="227"/>
      <c r="C118" s="227"/>
      <c r="D118" s="283"/>
      <c r="E118" s="689" t="s">
        <v>583</v>
      </c>
      <c r="F118" s="693" t="s">
        <v>584</v>
      </c>
    </row>
    <row r="119" spans="2:6" ht="12.75" customHeight="1" x14ac:dyDescent="0.2">
      <c r="B119" s="227"/>
      <c r="C119" s="227"/>
      <c r="D119" s="283"/>
      <c r="E119" s="697" t="s">
        <v>585</v>
      </c>
      <c r="F119" s="698"/>
    </row>
    <row r="120" spans="2:6" ht="24" x14ac:dyDescent="0.2">
      <c r="B120" s="227"/>
      <c r="C120" s="227"/>
      <c r="D120" s="283"/>
      <c r="E120" s="708" t="s">
        <v>532</v>
      </c>
      <c r="F120" s="709" t="s">
        <v>586</v>
      </c>
    </row>
    <row r="121" spans="2:6" x14ac:dyDescent="0.2">
      <c r="B121" s="227"/>
      <c r="C121" s="227"/>
      <c r="D121" s="283"/>
      <c r="E121" s="708" t="s">
        <v>587</v>
      </c>
      <c r="F121" s="709" t="s">
        <v>588</v>
      </c>
    </row>
    <row r="122" spans="2:6" x14ac:dyDescent="0.2">
      <c r="B122" s="227"/>
      <c r="C122" s="227"/>
      <c r="D122" s="283"/>
      <c r="E122" s="689" t="s">
        <v>589</v>
      </c>
      <c r="F122" s="693" t="s">
        <v>590</v>
      </c>
    </row>
    <row r="123" spans="2:6" x14ac:dyDescent="0.2">
      <c r="B123" s="227"/>
      <c r="C123" s="227"/>
      <c r="D123" s="283"/>
      <c r="E123" s="689" t="s">
        <v>301</v>
      </c>
      <c r="F123" s="693" t="s">
        <v>591</v>
      </c>
    </row>
    <row r="124" spans="2:6" ht="12.75" customHeight="1" x14ac:dyDescent="0.2">
      <c r="B124" s="227"/>
      <c r="C124" s="227"/>
      <c r="D124" s="283"/>
      <c r="E124" s="697" t="s">
        <v>592</v>
      </c>
      <c r="F124" s="698"/>
    </row>
    <row r="125" spans="2:6" x14ac:dyDescent="0.2">
      <c r="B125" s="227"/>
      <c r="C125" s="227"/>
      <c r="D125" s="283"/>
      <c r="E125" s="689" t="s">
        <v>324</v>
      </c>
      <c r="F125" s="710" t="s">
        <v>323</v>
      </c>
    </row>
    <row r="126" spans="2:6" ht="12.75" customHeight="1" x14ac:dyDescent="0.2">
      <c r="B126" s="227"/>
      <c r="C126" s="227"/>
      <c r="D126" s="283"/>
      <c r="E126" s="685" t="s">
        <v>389</v>
      </c>
      <c r="F126" s="686"/>
    </row>
    <row r="127" spans="2:6" ht="12.75" customHeight="1" x14ac:dyDescent="0.2">
      <c r="B127" s="227"/>
      <c r="C127" s="227"/>
      <c r="D127" s="283"/>
      <c r="E127" s="697" t="s">
        <v>593</v>
      </c>
      <c r="F127" s="698"/>
    </row>
    <row r="128" spans="2:6" x14ac:dyDescent="0.2">
      <c r="B128" s="227"/>
      <c r="C128" s="227"/>
      <c r="D128" s="283"/>
      <c r="E128" s="689" t="s">
        <v>302</v>
      </c>
      <c r="F128" s="693" t="s">
        <v>390</v>
      </c>
    </row>
    <row r="129" spans="2:6" x14ac:dyDescent="0.2">
      <c r="B129" s="227"/>
      <c r="C129" s="227"/>
      <c r="D129" s="283"/>
      <c r="E129" s="689" t="s">
        <v>305</v>
      </c>
      <c r="F129" s="693" t="s">
        <v>393</v>
      </c>
    </row>
    <row r="130" spans="2:6" ht="12.75" customHeight="1" x14ac:dyDescent="0.2">
      <c r="B130" s="227"/>
      <c r="C130" s="227"/>
      <c r="D130" s="283"/>
      <c r="E130" s="697" t="s">
        <v>594</v>
      </c>
      <c r="F130" s="698"/>
    </row>
    <row r="131" spans="2:6" x14ac:dyDescent="0.2">
      <c r="B131" s="227"/>
      <c r="C131" s="227"/>
      <c r="D131" s="283"/>
      <c r="E131" s="701" t="s">
        <v>303</v>
      </c>
      <c r="F131" s="693" t="s">
        <v>391</v>
      </c>
    </row>
    <row r="132" spans="2:6" x14ac:dyDescent="0.2">
      <c r="B132" s="227"/>
      <c r="C132" s="227"/>
      <c r="D132" s="283"/>
      <c r="E132" s="701" t="s">
        <v>304</v>
      </c>
      <c r="F132" s="693" t="s">
        <v>392</v>
      </c>
    </row>
    <row r="133" spans="2:6" ht="12.75" customHeight="1" x14ac:dyDescent="0.2">
      <c r="B133" s="227"/>
      <c r="C133" s="227"/>
      <c r="D133" s="283"/>
      <c r="E133" s="685" t="s">
        <v>595</v>
      </c>
      <c r="F133" s="711"/>
    </row>
    <row r="134" spans="2:6" x14ac:dyDescent="0.2">
      <c r="B134" s="227"/>
      <c r="C134" s="227"/>
      <c r="D134" s="283"/>
      <c r="E134" s="697" t="s">
        <v>596</v>
      </c>
      <c r="F134" s="698"/>
    </row>
    <row r="135" spans="2:6" x14ac:dyDescent="0.2">
      <c r="B135" s="227"/>
      <c r="C135" s="227"/>
      <c r="D135" s="283"/>
      <c r="E135" s="689" t="s">
        <v>394</v>
      </c>
      <c r="F135" s="693" t="s">
        <v>597</v>
      </c>
    </row>
    <row r="136" spans="2:6" x14ac:dyDescent="0.2">
      <c r="B136" s="227"/>
      <c r="C136" s="227"/>
      <c r="D136" s="283"/>
      <c r="E136" s="689" t="s">
        <v>395</v>
      </c>
      <c r="F136" s="693" t="s">
        <v>396</v>
      </c>
    </row>
    <row r="137" spans="2:6" x14ac:dyDescent="0.2">
      <c r="B137" s="227"/>
      <c r="C137" s="227"/>
      <c r="D137" s="283"/>
      <c r="E137" s="689" t="s">
        <v>395</v>
      </c>
      <c r="F137" s="693" t="s">
        <v>598</v>
      </c>
    </row>
    <row r="138" spans="2:6" x14ac:dyDescent="0.2">
      <c r="B138" s="227"/>
      <c r="C138" s="227"/>
      <c r="D138" s="283"/>
      <c r="E138" s="689" t="s">
        <v>395</v>
      </c>
      <c r="F138" s="693" t="s">
        <v>599</v>
      </c>
    </row>
    <row r="139" spans="2:6" x14ac:dyDescent="0.2">
      <c r="B139" s="227"/>
      <c r="C139" s="227"/>
      <c r="D139" s="283"/>
      <c r="E139" s="689" t="s">
        <v>600</v>
      </c>
      <c r="F139" s="693" t="s">
        <v>601</v>
      </c>
    </row>
    <row r="140" spans="2:6" x14ac:dyDescent="0.2">
      <c r="B140" s="227"/>
      <c r="C140" s="227"/>
      <c r="D140" s="283"/>
      <c r="E140" s="689" t="s">
        <v>397</v>
      </c>
      <c r="F140" s="693" t="s">
        <v>398</v>
      </c>
    </row>
    <row r="141" spans="2:6" ht="12.75" customHeight="1" x14ac:dyDescent="0.2">
      <c r="B141" s="227"/>
      <c r="C141" s="227"/>
      <c r="D141" s="283"/>
      <c r="E141" s="697" t="s">
        <v>602</v>
      </c>
      <c r="F141" s="698"/>
    </row>
    <row r="142" spans="2:6" x14ac:dyDescent="0.2">
      <c r="B142" s="227"/>
      <c r="C142" s="227"/>
      <c r="D142" s="283"/>
      <c r="E142" s="689" t="s">
        <v>399</v>
      </c>
      <c r="F142" s="693" t="s">
        <v>603</v>
      </c>
    </row>
    <row r="143" spans="2:6" ht="60" x14ac:dyDescent="0.2">
      <c r="B143" s="227"/>
      <c r="C143" s="227"/>
      <c r="D143" s="283"/>
      <c r="E143" s="689" t="s">
        <v>831</v>
      </c>
      <c r="F143" s="693" t="s">
        <v>604</v>
      </c>
    </row>
    <row r="144" spans="2:6" x14ac:dyDescent="0.2">
      <c r="B144" s="227"/>
      <c r="C144" s="227"/>
      <c r="D144" s="283"/>
      <c r="E144" s="689" t="s">
        <v>400</v>
      </c>
      <c r="F144" s="693" t="s">
        <v>605</v>
      </c>
    </row>
    <row r="145" spans="2:6" x14ac:dyDescent="0.2">
      <c r="B145" s="227"/>
      <c r="C145" s="227"/>
      <c r="D145" s="283"/>
      <c r="E145" s="689" t="s">
        <v>606</v>
      </c>
      <c r="F145" s="693" t="s">
        <v>685</v>
      </c>
    </row>
    <row r="146" spans="2:6" x14ac:dyDescent="0.2">
      <c r="B146" s="227"/>
      <c r="C146" s="227"/>
      <c r="D146" s="283"/>
      <c r="E146" s="689" t="s">
        <v>401</v>
      </c>
      <c r="F146" s="693" t="s">
        <v>607</v>
      </c>
    </row>
    <row r="147" spans="2:6" x14ac:dyDescent="0.2">
      <c r="B147" s="227"/>
      <c r="C147" s="227"/>
      <c r="D147" s="283"/>
      <c r="E147" s="701" t="s">
        <v>608</v>
      </c>
      <c r="F147" s="693" t="s">
        <v>609</v>
      </c>
    </row>
    <row r="148" spans="2:6" x14ac:dyDescent="0.2">
      <c r="B148" s="227"/>
      <c r="C148" s="227"/>
      <c r="D148" s="283"/>
      <c r="E148" s="701" t="s">
        <v>610</v>
      </c>
      <c r="F148" s="693" t="s">
        <v>611</v>
      </c>
    </row>
    <row r="149" spans="2:6" ht="12.75" customHeight="1" x14ac:dyDescent="0.2">
      <c r="B149" s="227"/>
      <c r="C149" s="227"/>
      <c r="D149" s="283"/>
      <c r="E149" s="697" t="s">
        <v>402</v>
      </c>
      <c r="F149" s="698"/>
    </row>
    <row r="150" spans="2:6" x14ac:dyDescent="0.2">
      <c r="B150" s="227"/>
      <c r="C150" s="227"/>
      <c r="D150" s="283"/>
      <c r="E150" s="708" t="s">
        <v>612</v>
      </c>
      <c r="F150" s="709" t="s">
        <v>613</v>
      </c>
    </row>
    <row r="151" spans="2:6" x14ac:dyDescent="0.2">
      <c r="B151" s="227"/>
      <c r="C151" s="227"/>
      <c r="D151" s="283"/>
      <c r="E151" s="708" t="s">
        <v>612</v>
      </c>
      <c r="F151" s="709" t="s">
        <v>614</v>
      </c>
    </row>
    <row r="152" spans="2:6" x14ac:dyDescent="0.2">
      <c r="B152" s="227"/>
      <c r="C152" s="227"/>
      <c r="D152" s="283"/>
      <c r="E152" s="708" t="s">
        <v>615</v>
      </c>
      <c r="F152" s="709" t="s">
        <v>404</v>
      </c>
    </row>
    <row r="153" spans="2:6" x14ac:dyDescent="0.2">
      <c r="B153" s="227"/>
      <c r="C153" s="227"/>
      <c r="D153" s="283"/>
      <c r="E153" s="708" t="s">
        <v>616</v>
      </c>
      <c r="F153" s="709" t="s">
        <v>403</v>
      </c>
    </row>
    <row r="154" spans="2:6" x14ac:dyDescent="0.2">
      <c r="B154" s="227"/>
      <c r="C154" s="227"/>
      <c r="D154" s="283"/>
      <c r="E154" s="689" t="s">
        <v>405</v>
      </c>
      <c r="F154" s="693" t="s">
        <v>406</v>
      </c>
    </row>
    <row r="155" spans="2:6" x14ac:dyDescent="0.2">
      <c r="B155" s="227"/>
      <c r="C155" s="227"/>
      <c r="D155" s="283"/>
      <c r="E155" s="697" t="s">
        <v>617</v>
      </c>
      <c r="F155" s="698"/>
    </row>
    <row r="156" spans="2:6" x14ac:dyDescent="0.2">
      <c r="B156" s="227"/>
      <c r="C156" s="227"/>
      <c r="D156" s="283"/>
      <c r="E156" s="689" t="s">
        <v>308</v>
      </c>
      <c r="F156" s="693" t="s">
        <v>309</v>
      </c>
    </row>
    <row r="157" spans="2:6" x14ac:dyDescent="0.2">
      <c r="B157" s="227"/>
      <c r="C157" s="227"/>
      <c r="D157" s="283"/>
      <c r="E157" s="689" t="s">
        <v>310</v>
      </c>
      <c r="F157" s="693" t="s">
        <v>618</v>
      </c>
    </row>
    <row r="158" spans="2:6" x14ac:dyDescent="0.2">
      <c r="B158" s="227"/>
      <c r="C158" s="227"/>
      <c r="D158" s="283"/>
      <c r="E158" s="689" t="s">
        <v>311</v>
      </c>
      <c r="F158" s="693" t="s">
        <v>619</v>
      </c>
    </row>
    <row r="159" spans="2:6" x14ac:dyDescent="0.2">
      <c r="B159" s="227"/>
      <c r="C159" s="227"/>
      <c r="D159" s="283"/>
      <c r="E159" s="689" t="s">
        <v>312</v>
      </c>
      <c r="F159" s="693" t="s">
        <v>313</v>
      </c>
    </row>
    <row r="160" spans="2:6" x14ac:dyDescent="0.2">
      <c r="B160" s="227"/>
      <c r="C160" s="227"/>
      <c r="D160" s="283"/>
      <c r="E160" s="689" t="s">
        <v>314</v>
      </c>
      <c r="F160" s="693" t="s">
        <v>407</v>
      </c>
    </row>
    <row r="161" spans="2:6" x14ac:dyDescent="0.2">
      <c r="B161" s="227"/>
      <c r="C161" s="227"/>
      <c r="D161" s="283"/>
      <c r="E161" s="689" t="s">
        <v>315</v>
      </c>
      <c r="F161" s="693" t="s">
        <v>408</v>
      </c>
    </row>
    <row r="162" spans="2:6" x14ac:dyDescent="0.2">
      <c r="B162" s="227"/>
      <c r="C162" s="227"/>
      <c r="D162" s="283"/>
      <c r="E162" s="689" t="s">
        <v>316</v>
      </c>
      <c r="F162" s="693" t="s">
        <v>620</v>
      </c>
    </row>
    <row r="163" spans="2:6" x14ac:dyDescent="0.2">
      <c r="B163" s="227"/>
      <c r="C163" s="227"/>
      <c r="D163" s="283"/>
      <c r="E163" s="689" t="s">
        <v>317</v>
      </c>
      <c r="F163" s="693" t="s">
        <v>409</v>
      </c>
    </row>
    <row r="164" spans="2:6" ht="12.75" customHeight="1" x14ac:dyDescent="0.2">
      <c r="B164" s="227"/>
      <c r="C164" s="227"/>
      <c r="D164" s="283"/>
      <c r="E164" s="697" t="s">
        <v>410</v>
      </c>
      <c r="F164" s="698"/>
    </row>
    <row r="165" spans="2:6" x14ac:dyDescent="0.2">
      <c r="B165" s="227"/>
      <c r="C165" s="227"/>
      <c r="D165" s="283"/>
      <c r="E165" s="712" t="s">
        <v>318</v>
      </c>
      <c r="F165" s="713" t="s">
        <v>411</v>
      </c>
    </row>
    <row r="166" spans="2:6" ht="15" x14ac:dyDescent="0.2">
      <c r="B166" s="227"/>
      <c r="C166" s="227"/>
      <c r="D166" s="285"/>
      <c r="E166" s="712" t="s">
        <v>319</v>
      </c>
      <c r="F166" s="713" t="s">
        <v>686</v>
      </c>
    </row>
    <row r="167" spans="2:6" ht="15" x14ac:dyDescent="0.2">
      <c r="B167" s="227"/>
      <c r="C167" s="227"/>
      <c r="D167" s="285"/>
      <c r="E167" s="689" t="s">
        <v>320</v>
      </c>
      <c r="F167" s="693" t="s">
        <v>412</v>
      </c>
    </row>
    <row r="168" spans="2:6" ht="15" x14ac:dyDescent="0.2">
      <c r="B168" s="227"/>
      <c r="C168" s="227"/>
      <c r="D168" s="285"/>
      <c r="E168" s="712" t="s">
        <v>321</v>
      </c>
      <c r="F168" s="713" t="s">
        <v>322</v>
      </c>
    </row>
    <row r="169" spans="2:6" x14ac:dyDescent="0.2">
      <c r="B169" s="227"/>
      <c r="C169" s="227"/>
      <c r="D169" s="283"/>
      <c r="E169" s="712" t="s">
        <v>342</v>
      </c>
      <c r="F169" s="713" t="s">
        <v>413</v>
      </c>
    </row>
    <row r="170" spans="2:6" ht="60" x14ac:dyDescent="0.2">
      <c r="B170" s="227"/>
      <c r="C170" s="227"/>
      <c r="D170" s="284"/>
      <c r="E170" s="712" t="s">
        <v>832</v>
      </c>
      <c r="F170" s="713" t="s">
        <v>680</v>
      </c>
    </row>
    <row r="171" spans="2:6" ht="12.75" customHeight="1" x14ac:dyDescent="0.2">
      <c r="B171" s="227"/>
      <c r="C171" s="227"/>
      <c r="D171" s="284"/>
      <c r="E171" s="712" t="s">
        <v>644</v>
      </c>
      <c r="F171" s="713" t="s">
        <v>737</v>
      </c>
    </row>
    <row r="172" spans="2:6" ht="13.5" thickBot="1" x14ac:dyDescent="0.25">
      <c r="B172" s="227"/>
      <c r="C172" s="227"/>
      <c r="D172" s="287"/>
      <c r="E172" s="714" t="s">
        <v>414</v>
      </c>
      <c r="F172" s="715" t="s">
        <v>415</v>
      </c>
    </row>
  </sheetData>
  <sheetProtection algorithmName="SHA-512" hashValue="3r5JNa+ybrlz4m6P2Wd6zquBLEAmxpOHOgVZAMYGDLGJg/GDGahuq/18i12IYXBwvBKnb7i4kT4ZDJq5u8WirQ==" saltValue="NyKbAcHVhFZcya7PNMiBvQ==" spinCount="100000" sheet="1" objects="1" scenarios="1"/>
  <mergeCells count="42">
    <mergeCell ref="E164:F164"/>
    <mergeCell ref="E130:F130"/>
    <mergeCell ref="E134:F134"/>
    <mergeCell ref="E141:F141"/>
    <mergeCell ref="E149:F149"/>
    <mergeCell ref="E155:F155"/>
    <mergeCell ref="E126:F126"/>
    <mergeCell ref="E133:F133"/>
    <mergeCell ref="E73:F73"/>
    <mergeCell ref="E67:F67"/>
    <mergeCell ref="E74:F74"/>
    <mergeCell ref="E79:F79"/>
    <mergeCell ref="E84:F84"/>
    <mergeCell ref="E91:F91"/>
    <mergeCell ref="E102:F102"/>
    <mergeCell ref="E100:F100"/>
    <mergeCell ref="E119:F119"/>
    <mergeCell ref="E124:F124"/>
    <mergeCell ref="E127:F127"/>
    <mergeCell ref="E109:F109"/>
    <mergeCell ref="E114:F114"/>
    <mergeCell ref="E105:F105"/>
    <mergeCell ref="E103:F103"/>
    <mergeCell ref="B25:C25"/>
    <mergeCell ref="B35:C35"/>
    <mergeCell ref="B5:F5"/>
    <mergeCell ref="E9:F9"/>
    <mergeCell ref="B14:C14"/>
    <mergeCell ref="E10:F10"/>
    <mergeCell ref="E35:F35"/>
    <mergeCell ref="E46:F46"/>
    <mergeCell ref="E50:F50"/>
    <mergeCell ref="E18:F18"/>
    <mergeCell ref="E23:F23"/>
    <mergeCell ref="E28:F28"/>
    <mergeCell ref="E11:F11"/>
    <mergeCell ref="B6:F6"/>
    <mergeCell ref="B1:F1"/>
    <mergeCell ref="B3:C3"/>
    <mergeCell ref="B9:C9"/>
    <mergeCell ref="B10:C10"/>
    <mergeCell ref="B4:C4"/>
  </mergeCells>
  <pageMargins left="0.70866141732283472" right="0.70866141732283472" top="0.74803149606299213" bottom="0.74803149606299213" header="0.31496062992125984" footer="0.31496062992125984"/>
  <pageSetup paperSize="9" orientation="landscape" r:id="rId1"/>
  <headerFooter>
    <oddFooter>&amp;L&amp;"Arial,Standard"&amp;7&amp;F&amp;C&amp;"Arial,Standard"&amp;7 © DKG  Alle Rechte vorbehalten&amp;R&amp;"Arial,Standard"&amp;7&amp;P</oddFooter>
  </headerFooter>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60"/>
  <sheetViews>
    <sheetView showGridLines="0" zoomScaleNormal="100" workbookViewId="0">
      <pane ySplit="10" topLeftCell="A11" activePane="bottomLeft" state="frozen"/>
      <selection pane="bottomLeft" activeCell="A14" sqref="A14"/>
    </sheetView>
  </sheetViews>
  <sheetFormatPr defaultColWidth="9.140625" defaultRowHeight="15" x14ac:dyDescent="0.25"/>
  <cols>
    <col min="1" max="1" width="46.7109375" customWidth="1"/>
    <col min="2" max="2" width="50.7109375" customWidth="1"/>
    <col min="3" max="5" width="20.7109375" customWidth="1"/>
    <col min="9" max="11" width="9.140625" hidden="1" customWidth="1"/>
  </cols>
  <sheetData>
    <row r="1" spans="1:11" ht="6.75" customHeight="1" x14ac:dyDescent="0.25"/>
    <row r="2" spans="1:11" x14ac:dyDescent="0.25">
      <c r="A2" s="227" t="str">
        <f>Basisdaten!B2</f>
        <v xml:space="preserve">Anlage EB Version H2.1 (Auditjahr 2026 / Kennzahlenjahr 2025)  </v>
      </c>
    </row>
    <row r="3" spans="1:11" ht="15.75" x14ac:dyDescent="0.25">
      <c r="A3" s="304" t="s">
        <v>687</v>
      </c>
    </row>
    <row r="4" spans="1:11" ht="18" customHeight="1" thickBot="1" x14ac:dyDescent="0.3"/>
    <row r="5" spans="1:11" ht="18" customHeight="1" thickBot="1" x14ac:dyDescent="0.3">
      <c r="D5" s="305" t="s">
        <v>688</v>
      </c>
      <c r="E5" s="306">
        <f>SUM(K11:K60)</f>
        <v>0</v>
      </c>
    </row>
    <row r="7" spans="1:11" ht="35.25" customHeight="1" x14ac:dyDescent="0.25">
      <c r="A7" s="453" t="s">
        <v>809</v>
      </c>
      <c r="B7" s="454"/>
      <c r="C7" s="454"/>
      <c r="D7" s="454"/>
      <c r="E7" s="454"/>
    </row>
    <row r="8" spans="1:11" ht="5.25" customHeight="1" thickBot="1" x14ac:dyDescent="0.3"/>
    <row r="9" spans="1:11" ht="24.95" customHeight="1" x14ac:dyDescent="0.25">
      <c r="A9" s="455" t="s">
        <v>689</v>
      </c>
      <c r="B9" s="457" t="s">
        <v>690</v>
      </c>
      <c r="C9" s="457" t="s">
        <v>691</v>
      </c>
      <c r="D9" s="457"/>
      <c r="E9" s="459"/>
    </row>
    <row r="10" spans="1:11" ht="54.95" customHeight="1" thickBot="1" x14ac:dyDescent="0.3">
      <c r="A10" s="456"/>
      <c r="B10" s="458"/>
      <c r="C10" s="307" t="s">
        <v>692</v>
      </c>
      <c r="D10" s="307" t="s">
        <v>693</v>
      </c>
      <c r="E10" s="308" t="s">
        <v>694</v>
      </c>
    </row>
    <row r="11" spans="1:11" ht="26.1" customHeight="1" x14ac:dyDescent="0.25">
      <c r="A11" s="356"/>
      <c r="B11" s="357"/>
      <c r="C11" s="349"/>
      <c r="D11" s="349"/>
      <c r="E11" s="350"/>
      <c r="I11" s="302">
        <f>IF(A11&lt;&gt;"",1,0)</f>
        <v>0</v>
      </c>
      <c r="J11" s="302">
        <f>IF(B11&lt;&gt;"",1,0)</f>
        <v>0</v>
      </c>
      <c r="K11" s="302" t="str">
        <f>IF(AND(SUM($C$11:$C$60)&gt;=1,SUM(I11:J11)=2),SUM(C11:E11),"")</f>
        <v/>
      </c>
    </row>
    <row r="12" spans="1:11" ht="26.1" customHeight="1" x14ac:dyDescent="0.25">
      <c r="A12" s="358"/>
      <c r="B12" s="357"/>
      <c r="C12" s="349"/>
      <c r="D12" s="349"/>
      <c r="E12" s="350"/>
      <c r="I12" s="302">
        <f t="shared" ref="I12:I60" si="0">IF(A12&lt;&gt;"",1,0)</f>
        <v>0</v>
      </c>
      <c r="J12" s="302">
        <f t="shared" ref="J12:J60" si="1">IF(B12&lt;&gt;"",1,0)</f>
        <v>0</v>
      </c>
      <c r="K12" s="302" t="str">
        <f t="shared" ref="K12:K60" si="2">IF(AND(SUM($C$11:$C$60)&gt;=1,SUM(I12:J12)=2),SUM(C12:E12),"")</f>
        <v/>
      </c>
    </row>
    <row r="13" spans="1:11" ht="26.1" customHeight="1" x14ac:dyDescent="0.25">
      <c r="A13" s="358"/>
      <c r="B13" s="357"/>
      <c r="C13" s="349"/>
      <c r="D13" s="349"/>
      <c r="E13" s="350"/>
      <c r="I13" s="302">
        <f t="shared" si="0"/>
        <v>0</v>
      </c>
      <c r="J13" s="302">
        <f t="shared" si="1"/>
        <v>0</v>
      </c>
      <c r="K13" s="302" t="str">
        <f t="shared" si="2"/>
        <v/>
      </c>
    </row>
    <row r="14" spans="1:11" ht="26.1" customHeight="1" x14ac:dyDescent="0.25">
      <c r="A14" s="358"/>
      <c r="B14" s="357"/>
      <c r="C14" s="349"/>
      <c r="D14" s="349"/>
      <c r="E14" s="350"/>
      <c r="I14" s="302">
        <f t="shared" si="0"/>
        <v>0</v>
      </c>
      <c r="J14" s="302">
        <f t="shared" si="1"/>
        <v>0</v>
      </c>
      <c r="K14" s="302" t="str">
        <f t="shared" si="2"/>
        <v/>
      </c>
    </row>
    <row r="15" spans="1:11" ht="26.1" customHeight="1" x14ac:dyDescent="0.25">
      <c r="A15" s="358"/>
      <c r="B15" s="357"/>
      <c r="C15" s="349"/>
      <c r="D15" s="349"/>
      <c r="E15" s="350"/>
      <c r="I15" s="302">
        <f t="shared" si="0"/>
        <v>0</v>
      </c>
      <c r="J15" s="302">
        <f t="shared" si="1"/>
        <v>0</v>
      </c>
      <c r="K15" s="302" t="str">
        <f t="shared" si="2"/>
        <v/>
      </c>
    </row>
    <row r="16" spans="1:11" ht="26.1" customHeight="1" x14ac:dyDescent="0.25">
      <c r="A16" s="358"/>
      <c r="B16" s="357"/>
      <c r="C16" s="349"/>
      <c r="D16" s="349"/>
      <c r="E16" s="350"/>
      <c r="I16" s="302">
        <f t="shared" si="0"/>
        <v>0</v>
      </c>
      <c r="J16" s="302">
        <f t="shared" si="1"/>
        <v>0</v>
      </c>
      <c r="K16" s="302" t="str">
        <f t="shared" si="2"/>
        <v/>
      </c>
    </row>
    <row r="17" spans="1:11" ht="26.1" customHeight="1" x14ac:dyDescent="0.25">
      <c r="A17" s="358"/>
      <c r="B17" s="357"/>
      <c r="C17" s="349"/>
      <c r="D17" s="349"/>
      <c r="E17" s="350"/>
      <c r="I17" s="302">
        <f t="shared" si="0"/>
        <v>0</v>
      </c>
      <c r="J17" s="302">
        <f t="shared" si="1"/>
        <v>0</v>
      </c>
      <c r="K17" s="302" t="str">
        <f t="shared" si="2"/>
        <v/>
      </c>
    </row>
    <row r="18" spans="1:11" ht="26.1" customHeight="1" x14ac:dyDescent="0.25">
      <c r="A18" s="358"/>
      <c r="B18" s="357"/>
      <c r="C18" s="349"/>
      <c r="D18" s="349"/>
      <c r="E18" s="350"/>
      <c r="I18" s="302">
        <f t="shared" si="0"/>
        <v>0</v>
      </c>
      <c r="J18" s="302">
        <f t="shared" si="1"/>
        <v>0</v>
      </c>
      <c r="K18" s="302" t="str">
        <f t="shared" si="2"/>
        <v/>
      </c>
    </row>
    <row r="19" spans="1:11" ht="26.1" customHeight="1" x14ac:dyDescent="0.25">
      <c r="A19" s="358"/>
      <c r="B19" s="357"/>
      <c r="C19" s="349"/>
      <c r="D19" s="349"/>
      <c r="E19" s="350"/>
      <c r="I19" s="302">
        <f t="shared" si="0"/>
        <v>0</v>
      </c>
      <c r="J19" s="302">
        <f t="shared" si="1"/>
        <v>0</v>
      </c>
      <c r="K19" s="302" t="str">
        <f t="shared" si="2"/>
        <v/>
      </c>
    </row>
    <row r="20" spans="1:11" ht="26.1" customHeight="1" x14ac:dyDescent="0.25">
      <c r="A20" s="358"/>
      <c r="B20" s="357"/>
      <c r="C20" s="349"/>
      <c r="D20" s="349"/>
      <c r="E20" s="350"/>
      <c r="I20" s="302">
        <f t="shared" si="0"/>
        <v>0</v>
      </c>
      <c r="J20" s="302">
        <f t="shared" si="1"/>
        <v>0</v>
      </c>
      <c r="K20" s="302" t="str">
        <f t="shared" si="2"/>
        <v/>
      </c>
    </row>
    <row r="21" spans="1:11" ht="26.1" customHeight="1" x14ac:dyDescent="0.25">
      <c r="A21" s="358"/>
      <c r="B21" s="357"/>
      <c r="C21" s="349"/>
      <c r="D21" s="349"/>
      <c r="E21" s="350"/>
      <c r="I21" s="302">
        <f t="shared" si="0"/>
        <v>0</v>
      </c>
      <c r="J21" s="302">
        <f t="shared" si="1"/>
        <v>0</v>
      </c>
      <c r="K21" s="302" t="str">
        <f t="shared" si="2"/>
        <v/>
      </c>
    </row>
    <row r="22" spans="1:11" ht="26.1" customHeight="1" x14ac:dyDescent="0.25">
      <c r="A22" s="358"/>
      <c r="B22" s="357"/>
      <c r="C22" s="349"/>
      <c r="D22" s="349"/>
      <c r="E22" s="350"/>
      <c r="I22" s="302">
        <f t="shared" si="0"/>
        <v>0</v>
      </c>
      <c r="J22" s="302">
        <f t="shared" si="1"/>
        <v>0</v>
      </c>
      <c r="K22" s="302" t="str">
        <f t="shared" si="2"/>
        <v/>
      </c>
    </row>
    <row r="23" spans="1:11" ht="26.1" customHeight="1" x14ac:dyDescent="0.25">
      <c r="A23" s="358"/>
      <c r="B23" s="357"/>
      <c r="C23" s="349"/>
      <c r="D23" s="349"/>
      <c r="E23" s="350"/>
      <c r="I23" s="302">
        <f t="shared" si="0"/>
        <v>0</v>
      </c>
      <c r="J23" s="302">
        <f t="shared" si="1"/>
        <v>0</v>
      </c>
      <c r="K23" s="302" t="str">
        <f t="shared" si="2"/>
        <v/>
      </c>
    </row>
    <row r="24" spans="1:11" ht="26.1" customHeight="1" x14ac:dyDescent="0.25">
      <c r="A24" s="358"/>
      <c r="B24" s="357"/>
      <c r="C24" s="349"/>
      <c r="D24" s="349"/>
      <c r="E24" s="350"/>
      <c r="I24" s="302">
        <f t="shared" si="0"/>
        <v>0</v>
      </c>
      <c r="J24" s="302">
        <f t="shared" si="1"/>
        <v>0</v>
      </c>
      <c r="K24" s="302" t="str">
        <f t="shared" si="2"/>
        <v/>
      </c>
    </row>
    <row r="25" spans="1:11" ht="26.1" customHeight="1" x14ac:dyDescent="0.25">
      <c r="A25" s="358"/>
      <c r="B25" s="357"/>
      <c r="C25" s="349"/>
      <c r="D25" s="349"/>
      <c r="E25" s="350"/>
      <c r="I25" s="302">
        <f t="shared" si="0"/>
        <v>0</v>
      </c>
      <c r="J25" s="302">
        <f t="shared" si="1"/>
        <v>0</v>
      </c>
      <c r="K25" s="302" t="str">
        <f t="shared" si="2"/>
        <v/>
      </c>
    </row>
    <row r="26" spans="1:11" ht="26.1" customHeight="1" x14ac:dyDescent="0.25">
      <c r="A26" s="358"/>
      <c r="B26" s="357"/>
      <c r="C26" s="349"/>
      <c r="D26" s="349"/>
      <c r="E26" s="350"/>
      <c r="I26" s="302">
        <f t="shared" si="0"/>
        <v>0</v>
      </c>
      <c r="J26" s="302">
        <f t="shared" si="1"/>
        <v>0</v>
      </c>
      <c r="K26" s="302" t="str">
        <f t="shared" si="2"/>
        <v/>
      </c>
    </row>
    <row r="27" spans="1:11" ht="26.1" customHeight="1" x14ac:dyDescent="0.25">
      <c r="A27" s="358"/>
      <c r="B27" s="357"/>
      <c r="C27" s="349"/>
      <c r="D27" s="349"/>
      <c r="E27" s="350"/>
      <c r="I27" s="302">
        <f t="shared" si="0"/>
        <v>0</v>
      </c>
      <c r="J27" s="302">
        <f t="shared" si="1"/>
        <v>0</v>
      </c>
      <c r="K27" s="302" t="str">
        <f t="shared" si="2"/>
        <v/>
      </c>
    </row>
    <row r="28" spans="1:11" ht="26.1" customHeight="1" x14ac:dyDescent="0.25">
      <c r="A28" s="358"/>
      <c r="B28" s="357"/>
      <c r="C28" s="349"/>
      <c r="D28" s="349"/>
      <c r="E28" s="350"/>
      <c r="I28" s="302">
        <f t="shared" si="0"/>
        <v>0</v>
      </c>
      <c r="J28" s="302">
        <f t="shared" si="1"/>
        <v>0</v>
      </c>
      <c r="K28" s="302" t="str">
        <f t="shared" si="2"/>
        <v/>
      </c>
    </row>
    <row r="29" spans="1:11" ht="26.1" customHeight="1" x14ac:dyDescent="0.25">
      <c r="A29" s="358"/>
      <c r="B29" s="357"/>
      <c r="C29" s="349"/>
      <c r="D29" s="349"/>
      <c r="E29" s="350"/>
      <c r="I29" s="302">
        <f t="shared" si="0"/>
        <v>0</v>
      </c>
      <c r="J29" s="302">
        <f t="shared" si="1"/>
        <v>0</v>
      </c>
      <c r="K29" s="302" t="str">
        <f t="shared" si="2"/>
        <v/>
      </c>
    </row>
    <row r="30" spans="1:11" ht="26.1" customHeight="1" x14ac:dyDescent="0.25">
      <c r="A30" s="358"/>
      <c r="B30" s="357"/>
      <c r="C30" s="349"/>
      <c r="D30" s="349"/>
      <c r="E30" s="350"/>
      <c r="I30" s="302">
        <f t="shared" si="0"/>
        <v>0</v>
      </c>
      <c r="J30" s="302">
        <f t="shared" si="1"/>
        <v>0</v>
      </c>
      <c r="K30" s="302" t="str">
        <f t="shared" si="2"/>
        <v/>
      </c>
    </row>
    <row r="31" spans="1:11" ht="26.1" customHeight="1" x14ac:dyDescent="0.25">
      <c r="A31" s="358"/>
      <c r="B31" s="357"/>
      <c r="C31" s="349"/>
      <c r="D31" s="349"/>
      <c r="E31" s="350"/>
      <c r="I31" s="302">
        <f t="shared" si="0"/>
        <v>0</v>
      </c>
      <c r="J31" s="302">
        <f t="shared" si="1"/>
        <v>0</v>
      </c>
      <c r="K31" s="302" t="str">
        <f t="shared" si="2"/>
        <v/>
      </c>
    </row>
    <row r="32" spans="1:11" ht="26.1" customHeight="1" x14ac:dyDescent="0.25">
      <c r="A32" s="358"/>
      <c r="B32" s="357"/>
      <c r="C32" s="349"/>
      <c r="D32" s="349"/>
      <c r="E32" s="350"/>
      <c r="I32" s="302">
        <f t="shared" si="0"/>
        <v>0</v>
      </c>
      <c r="J32" s="302">
        <f t="shared" si="1"/>
        <v>0</v>
      </c>
      <c r="K32" s="302" t="str">
        <f t="shared" si="2"/>
        <v/>
      </c>
    </row>
    <row r="33" spans="1:11" ht="26.1" customHeight="1" x14ac:dyDescent="0.25">
      <c r="A33" s="358"/>
      <c r="B33" s="357"/>
      <c r="C33" s="349"/>
      <c r="D33" s="349"/>
      <c r="E33" s="350"/>
      <c r="I33" s="302">
        <f t="shared" si="0"/>
        <v>0</v>
      </c>
      <c r="J33" s="302">
        <f t="shared" si="1"/>
        <v>0</v>
      </c>
      <c r="K33" s="302" t="str">
        <f t="shared" si="2"/>
        <v/>
      </c>
    </row>
    <row r="34" spans="1:11" ht="26.1" customHeight="1" x14ac:dyDescent="0.25">
      <c r="A34" s="358"/>
      <c r="B34" s="357"/>
      <c r="C34" s="349"/>
      <c r="D34" s="349"/>
      <c r="E34" s="350"/>
      <c r="I34" s="302">
        <f t="shared" si="0"/>
        <v>0</v>
      </c>
      <c r="J34" s="302">
        <f t="shared" si="1"/>
        <v>0</v>
      </c>
      <c r="K34" s="302" t="str">
        <f t="shared" si="2"/>
        <v/>
      </c>
    </row>
    <row r="35" spans="1:11" ht="26.1" customHeight="1" x14ac:dyDescent="0.25">
      <c r="A35" s="358"/>
      <c r="B35" s="357"/>
      <c r="C35" s="349"/>
      <c r="D35" s="349"/>
      <c r="E35" s="350"/>
      <c r="I35" s="302">
        <f t="shared" si="0"/>
        <v>0</v>
      </c>
      <c r="J35" s="302">
        <f t="shared" si="1"/>
        <v>0</v>
      </c>
      <c r="K35" s="302" t="str">
        <f t="shared" si="2"/>
        <v/>
      </c>
    </row>
    <row r="36" spans="1:11" ht="26.1" customHeight="1" x14ac:dyDescent="0.25">
      <c r="A36" s="358"/>
      <c r="B36" s="357"/>
      <c r="C36" s="349"/>
      <c r="D36" s="349"/>
      <c r="E36" s="350"/>
      <c r="I36" s="302">
        <f t="shared" si="0"/>
        <v>0</v>
      </c>
      <c r="J36" s="302">
        <f t="shared" si="1"/>
        <v>0</v>
      </c>
      <c r="K36" s="302" t="str">
        <f t="shared" si="2"/>
        <v/>
      </c>
    </row>
    <row r="37" spans="1:11" ht="26.1" customHeight="1" x14ac:dyDescent="0.25">
      <c r="A37" s="358"/>
      <c r="B37" s="357"/>
      <c r="C37" s="349"/>
      <c r="D37" s="349"/>
      <c r="E37" s="350"/>
      <c r="I37" s="302">
        <f t="shared" si="0"/>
        <v>0</v>
      </c>
      <c r="J37" s="302">
        <f t="shared" si="1"/>
        <v>0</v>
      </c>
      <c r="K37" s="302" t="str">
        <f t="shared" si="2"/>
        <v/>
      </c>
    </row>
    <row r="38" spans="1:11" ht="26.1" customHeight="1" x14ac:dyDescent="0.25">
      <c r="A38" s="358"/>
      <c r="B38" s="357"/>
      <c r="C38" s="349"/>
      <c r="D38" s="349"/>
      <c r="E38" s="350"/>
      <c r="I38" s="302">
        <f t="shared" si="0"/>
        <v>0</v>
      </c>
      <c r="J38" s="302">
        <f t="shared" si="1"/>
        <v>0</v>
      </c>
      <c r="K38" s="302" t="str">
        <f t="shared" si="2"/>
        <v/>
      </c>
    </row>
    <row r="39" spans="1:11" ht="26.1" customHeight="1" x14ac:dyDescent="0.25">
      <c r="A39" s="358"/>
      <c r="B39" s="357"/>
      <c r="C39" s="349"/>
      <c r="D39" s="349"/>
      <c r="E39" s="350"/>
      <c r="I39" s="302">
        <f t="shared" si="0"/>
        <v>0</v>
      </c>
      <c r="J39" s="302">
        <f t="shared" si="1"/>
        <v>0</v>
      </c>
      <c r="K39" s="302" t="str">
        <f t="shared" si="2"/>
        <v/>
      </c>
    </row>
    <row r="40" spans="1:11" ht="26.1" customHeight="1" x14ac:dyDescent="0.25">
      <c r="A40" s="365"/>
      <c r="B40" s="366"/>
      <c r="C40" s="367"/>
      <c r="D40" s="367"/>
      <c r="E40" s="368"/>
      <c r="I40" s="302">
        <f t="shared" si="0"/>
        <v>0</v>
      </c>
      <c r="J40" s="302">
        <f t="shared" si="1"/>
        <v>0</v>
      </c>
      <c r="K40" s="302" t="str">
        <f t="shared" si="2"/>
        <v/>
      </c>
    </row>
    <row r="41" spans="1:11" ht="26.1" customHeight="1" x14ac:dyDescent="0.25">
      <c r="A41" s="365"/>
      <c r="B41" s="366"/>
      <c r="C41" s="367"/>
      <c r="D41" s="367"/>
      <c r="E41" s="368"/>
      <c r="I41" s="302">
        <f t="shared" si="0"/>
        <v>0</v>
      </c>
      <c r="J41" s="302">
        <f t="shared" si="1"/>
        <v>0</v>
      </c>
      <c r="K41" s="302" t="str">
        <f t="shared" si="2"/>
        <v/>
      </c>
    </row>
    <row r="42" spans="1:11" ht="26.1" customHeight="1" x14ac:dyDescent="0.25">
      <c r="A42" s="365"/>
      <c r="B42" s="366"/>
      <c r="C42" s="367"/>
      <c r="D42" s="367"/>
      <c r="E42" s="368"/>
      <c r="I42" s="302">
        <f t="shared" si="0"/>
        <v>0</v>
      </c>
      <c r="J42" s="302">
        <f t="shared" si="1"/>
        <v>0</v>
      </c>
      <c r="K42" s="302" t="str">
        <f t="shared" si="2"/>
        <v/>
      </c>
    </row>
    <row r="43" spans="1:11" ht="26.1" customHeight="1" x14ac:dyDescent="0.25">
      <c r="A43" s="365"/>
      <c r="B43" s="366"/>
      <c r="C43" s="367"/>
      <c r="D43" s="367"/>
      <c r="E43" s="368"/>
      <c r="I43" s="302">
        <f t="shared" si="0"/>
        <v>0</v>
      </c>
      <c r="J43" s="302">
        <f t="shared" si="1"/>
        <v>0</v>
      </c>
      <c r="K43" s="302" t="str">
        <f t="shared" si="2"/>
        <v/>
      </c>
    </row>
    <row r="44" spans="1:11" ht="26.1" customHeight="1" x14ac:dyDescent="0.25">
      <c r="A44" s="365"/>
      <c r="B44" s="366"/>
      <c r="C44" s="367"/>
      <c r="D44" s="367"/>
      <c r="E44" s="368"/>
      <c r="I44" s="302">
        <f t="shared" si="0"/>
        <v>0</v>
      </c>
      <c r="J44" s="302">
        <f t="shared" si="1"/>
        <v>0</v>
      </c>
      <c r="K44" s="302" t="str">
        <f t="shared" si="2"/>
        <v/>
      </c>
    </row>
    <row r="45" spans="1:11" ht="26.1" customHeight="1" x14ac:dyDescent="0.25">
      <c r="A45" s="365"/>
      <c r="B45" s="366"/>
      <c r="C45" s="367"/>
      <c r="D45" s="367"/>
      <c r="E45" s="368"/>
      <c r="I45" s="302">
        <f t="shared" si="0"/>
        <v>0</v>
      </c>
      <c r="J45" s="302">
        <f t="shared" si="1"/>
        <v>0</v>
      </c>
      <c r="K45" s="302" t="str">
        <f t="shared" si="2"/>
        <v/>
      </c>
    </row>
    <row r="46" spans="1:11" ht="26.1" customHeight="1" x14ac:dyDescent="0.25">
      <c r="A46" s="365"/>
      <c r="B46" s="366"/>
      <c r="C46" s="367"/>
      <c r="D46" s="367"/>
      <c r="E46" s="368"/>
      <c r="I46" s="302">
        <f t="shared" si="0"/>
        <v>0</v>
      </c>
      <c r="J46" s="302">
        <f t="shared" si="1"/>
        <v>0</v>
      </c>
      <c r="K46" s="302" t="str">
        <f t="shared" si="2"/>
        <v/>
      </c>
    </row>
    <row r="47" spans="1:11" ht="26.1" customHeight="1" x14ac:dyDescent="0.25">
      <c r="A47" s="365"/>
      <c r="B47" s="366"/>
      <c r="C47" s="367"/>
      <c r="D47" s="367"/>
      <c r="E47" s="368"/>
      <c r="I47" s="302">
        <f t="shared" si="0"/>
        <v>0</v>
      </c>
      <c r="J47" s="302">
        <f t="shared" si="1"/>
        <v>0</v>
      </c>
      <c r="K47" s="302" t="str">
        <f t="shared" si="2"/>
        <v/>
      </c>
    </row>
    <row r="48" spans="1:11" ht="26.1" customHeight="1" x14ac:dyDescent="0.25">
      <c r="A48" s="365"/>
      <c r="B48" s="366"/>
      <c r="C48" s="367"/>
      <c r="D48" s="367"/>
      <c r="E48" s="368"/>
      <c r="I48" s="302">
        <f t="shared" si="0"/>
        <v>0</v>
      </c>
      <c r="J48" s="302">
        <f t="shared" si="1"/>
        <v>0</v>
      </c>
      <c r="K48" s="302" t="str">
        <f t="shared" si="2"/>
        <v/>
      </c>
    </row>
    <row r="49" spans="1:11" ht="26.1" customHeight="1" x14ac:dyDescent="0.25">
      <c r="A49" s="365"/>
      <c r="B49" s="366"/>
      <c r="C49" s="367"/>
      <c r="D49" s="367"/>
      <c r="E49" s="368"/>
      <c r="I49" s="302">
        <f t="shared" si="0"/>
        <v>0</v>
      </c>
      <c r="J49" s="302">
        <f t="shared" si="1"/>
        <v>0</v>
      </c>
      <c r="K49" s="302" t="str">
        <f t="shared" si="2"/>
        <v/>
      </c>
    </row>
    <row r="50" spans="1:11" ht="26.1" customHeight="1" x14ac:dyDescent="0.25">
      <c r="A50" s="365"/>
      <c r="B50" s="366"/>
      <c r="C50" s="367"/>
      <c r="D50" s="367"/>
      <c r="E50" s="368"/>
      <c r="I50" s="302">
        <f t="shared" si="0"/>
        <v>0</v>
      </c>
      <c r="J50" s="302">
        <f t="shared" si="1"/>
        <v>0</v>
      </c>
      <c r="K50" s="302" t="str">
        <f t="shared" si="2"/>
        <v/>
      </c>
    </row>
    <row r="51" spans="1:11" ht="26.1" customHeight="1" x14ac:dyDescent="0.25">
      <c r="A51" s="365"/>
      <c r="B51" s="366"/>
      <c r="C51" s="367"/>
      <c r="D51" s="367"/>
      <c r="E51" s="368"/>
      <c r="I51" s="302">
        <f t="shared" si="0"/>
        <v>0</v>
      </c>
      <c r="J51" s="302">
        <f t="shared" si="1"/>
        <v>0</v>
      </c>
      <c r="K51" s="302" t="str">
        <f t="shared" si="2"/>
        <v/>
      </c>
    </row>
    <row r="52" spans="1:11" ht="26.1" customHeight="1" x14ac:dyDescent="0.25">
      <c r="A52" s="365"/>
      <c r="B52" s="366"/>
      <c r="C52" s="367"/>
      <c r="D52" s="367"/>
      <c r="E52" s="368"/>
      <c r="I52" s="302">
        <f t="shared" si="0"/>
        <v>0</v>
      </c>
      <c r="J52" s="302">
        <f t="shared" si="1"/>
        <v>0</v>
      </c>
      <c r="K52" s="302" t="str">
        <f t="shared" si="2"/>
        <v/>
      </c>
    </row>
    <row r="53" spans="1:11" ht="26.1" customHeight="1" x14ac:dyDescent="0.25">
      <c r="A53" s="365"/>
      <c r="B53" s="366"/>
      <c r="C53" s="367"/>
      <c r="D53" s="367"/>
      <c r="E53" s="368"/>
      <c r="I53" s="302">
        <f t="shared" si="0"/>
        <v>0</v>
      </c>
      <c r="J53" s="302">
        <f t="shared" si="1"/>
        <v>0</v>
      </c>
      <c r="K53" s="302" t="str">
        <f t="shared" si="2"/>
        <v/>
      </c>
    </row>
    <row r="54" spans="1:11" ht="26.1" customHeight="1" x14ac:dyDescent="0.25">
      <c r="A54" s="365"/>
      <c r="B54" s="366"/>
      <c r="C54" s="367"/>
      <c r="D54" s="367"/>
      <c r="E54" s="368"/>
      <c r="I54" s="302">
        <f t="shared" si="0"/>
        <v>0</v>
      </c>
      <c r="J54" s="302">
        <f t="shared" si="1"/>
        <v>0</v>
      </c>
      <c r="K54" s="302" t="str">
        <f t="shared" si="2"/>
        <v/>
      </c>
    </row>
    <row r="55" spans="1:11" ht="26.1" customHeight="1" x14ac:dyDescent="0.25">
      <c r="A55" s="365"/>
      <c r="B55" s="366"/>
      <c r="C55" s="367"/>
      <c r="D55" s="367"/>
      <c r="E55" s="368"/>
      <c r="I55" s="302">
        <f t="shared" si="0"/>
        <v>0</v>
      </c>
      <c r="J55" s="302">
        <f t="shared" si="1"/>
        <v>0</v>
      </c>
      <c r="K55" s="302" t="str">
        <f t="shared" si="2"/>
        <v/>
      </c>
    </row>
    <row r="56" spans="1:11" ht="26.1" customHeight="1" x14ac:dyDescent="0.25">
      <c r="A56" s="365"/>
      <c r="B56" s="366"/>
      <c r="C56" s="367"/>
      <c r="D56" s="367"/>
      <c r="E56" s="368"/>
      <c r="I56" s="302">
        <f t="shared" si="0"/>
        <v>0</v>
      </c>
      <c r="J56" s="302">
        <f t="shared" si="1"/>
        <v>0</v>
      </c>
      <c r="K56" s="302" t="str">
        <f t="shared" si="2"/>
        <v/>
      </c>
    </row>
    <row r="57" spans="1:11" ht="26.1" customHeight="1" x14ac:dyDescent="0.25">
      <c r="A57" s="365"/>
      <c r="B57" s="366"/>
      <c r="C57" s="367"/>
      <c r="D57" s="367"/>
      <c r="E57" s="368"/>
      <c r="I57" s="302">
        <f t="shared" si="0"/>
        <v>0</v>
      </c>
      <c r="J57" s="302">
        <f t="shared" si="1"/>
        <v>0</v>
      </c>
      <c r="K57" s="302" t="str">
        <f t="shared" si="2"/>
        <v/>
      </c>
    </row>
    <row r="58" spans="1:11" ht="26.1" customHeight="1" x14ac:dyDescent="0.25">
      <c r="A58" s="365"/>
      <c r="B58" s="366"/>
      <c r="C58" s="367"/>
      <c r="D58" s="367"/>
      <c r="E58" s="368"/>
      <c r="I58" s="302">
        <f t="shared" si="0"/>
        <v>0</v>
      </c>
      <c r="J58" s="302">
        <f t="shared" si="1"/>
        <v>0</v>
      </c>
      <c r="K58" s="302" t="str">
        <f t="shared" si="2"/>
        <v/>
      </c>
    </row>
    <row r="59" spans="1:11" ht="26.1" customHeight="1" x14ac:dyDescent="0.25">
      <c r="A59" s="365"/>
      <c r="B59" s="366"/>
      <c r="C59" s="367"/>
      <c r="D59" s="367"/>
      <c r="E59" s="368"/>
      <c r="I59" s="302">
        <f t="shared" si="0"/>
        <v>0</v>
      </c>
      <c r="J59" s="302">
        <f t="shared" si="1"/>
        <v>0</v>
      </c>
      <c r="K59" s="302" t="str">
        <f t="shared" si="2"/>
        <v/>
      </c>
    </row>
    <row r="60" spans="1:11" ht="26.1" customHeight="1" thickBot="1" x14ac:dyDescent="0.3">
      <c r="A60" s="359"/>
      <c r="B60" s="360"/>
      <c r="C60" s="351"/>
      <c r="D60" s="351"/>
      <c r="E60" s="352"/>
      <c r="I60" s="302">
        <f t="shared" si="0"/>
        <v>0</v>
      </c>
      <c r="J60" s="302">
        <f t="shared" si="1"/>
        <v>0</v>
      </c>
      <c r="K60" s="302" t="str">
        <f t="shared" si="2"/>
        <v/>
      </c>
    </row>
  </sheetData>
  <sheetProtection algorithmName="SHA-512" hashValue="Q7xNUuJCTfJnvFRixsPJoCulLn4R0aImG6L8kjacef9UE2p3efEOzZTcFlUMqeh1VmVfpgJPb1WEWMxdqPiNpw==" saltValue="lNgNnnFE6JzSbdbkBY/euw==" spinCount="100000" sheet="1" objects="1" scenarios="1" selectLockedCells="1"/>
  <mergeCells count="4">
    <mergeCell ref="A7:E7"/>
    <mergeCell ref="A9:A10"/>
    <mergeCell ref="B9:B10"/>
    <mergeCell ref="C9:E9"/>
  </mergeCells>
  <phoneticPr fontId="138" type="noConversion"/>
  <conditionalFormatting sqref="A11:E60">
    <cfRule type="expression" dxfId="61" priority="2" stopIfTrue="1">
      <formula>LEN(TRIM(A11))=0</formula>
    </cfRule>
  </conditionalFormatting>
  <conditionalFormatting sqref="B11:B60">
    <cfRule type="duplicateValues" dxfId="60" priority="1"/>
  </conditionalFormatting>
  <conditionalFormatting sqref="D11:E11">
    <cfRule type="expression" dxfId="59" priority="3" stopIfTrue="1">
      <formula>LEN(TRIM(D11))=0</formula>
    </cfRule>
  </conditionalFormatting>
  <dataValidations count="2">
    <dataValidation type="textLength" allowBlank="1" showInputMessage="1" showErrorMessage="1" errorTitle="Zeichenlänge" error="Nur Texteingabe bis 200 Zeichen möglich." sqref="A11:B60" xr:uid="{00000000-0002-0000-0500-000000000000}">
      <formula1>2</formula1>
      <formula2>200</formula2>
    </dataValidation>
    <dataValidation type="whole" allowBlank="1" showInputMessage="1" showErrorMessage="1" errorTitle="Eingabefehler" error="Ganze Zahl zwischen 0 und 5000 eingeben." sqref="C11:E60" xr:uid="{00000000-0002-0000-0500-000001000000}">
      <formula1>0</formula1>
      <formula2>5000</formula2>
    </dataValidation>
  </dataValidations>
  <pageMargins left="0.7" right="0.7" top="0.75" bottom="0.75" header="0.3" footer="0.3"/>
  <pageSetup scale="56" orientation="portrait" r:id="rId1"/>
  <headerFooter>
    <oddFooter>&amp;L&amp;F&amp;C© DKG Alle Rechte vorbehalten&amp;R&amp;P</oddFooter>
  </headerFooter>
  <colBreaks count="1" manualBreakCount="1">
    <brk id="5" max="1048575"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51"/>
  <sheetViews>
    <sheetView workbookViewId="0">
      <selection activeCell="D11" sqref="D11"/>
    </sheetView>
  </sheetViews>
  <sheetFormatPr defaultColWidth="9.140625" defaultRowHeight="15" x14ac:dyDescent="0.25"/>
  <cols>
    <col min="1" max="1" width="30.28515625" customWidth="1"/>
    <col min="2" max="2" width="23.85546875" customWidth="1"/>
    <col min="3" max="5" width="20.7109375" customWidth="1"/>
    <col min="6" max="13" width="9.140625" style="227"/>
  </cols>
  <sheetData>
    <row r="1" spans="1:13" s="312" customFormat="1" ht="52.5" customHeight="1" x14ac:dyDescent="0.25">
      <c r="A1" s="309" t="s">
        <v>695</v>
      </c>
      <c r="B1" s="309" t="s">
        <v>690</v>
      </c>
      <c r="C1" s="310" t="s">
        <v>692</v>
      </c>
      <c r="D1" s="310" t="s">
        <v>693</v>
      </c>
      <c r="E1" s="310" t="s">
        <v>694</v>
      </c>
      <c r="F1" s="311" t="s">
        <v>696</v>
      </c>
      <c r="G1" s="311" t="s">
        <v>697</v>
      </c>
      <c r="H1" s="311" t="s">
        <v>698</v>
      </c>
      <c r="I1" s="311" t="s">
        <v>699</v>
      </c>
      <c r="J1" s="311" t="s">
        <v>700</v>
      </c>
      <c r="K1" s="311" t="s">
        <v>701</v>
      </c>
      <c r="L1" s="311" t="s">
        <v>702</v>
      </c>
      <c r="M1" s="311" t="s">
        <v>703</v>
      </c>
    </row>
    <row r="2" spans="1:13" x14ac:dyDescent="0.25">
      <c r="A2" s="313" t="str">
        <f>IF(AND(SUM(Studien!I11:J11)=2,Studien!K11&lt;&gt;0),Studien!A11,"")</f>
        <v/>
      </c>
      <c r="B2" s="313" t="str">
        <f>IF(AND(SUM(Studien!I11:J11)=2,Studien!K11&lt;&gt;0),Studien!B11,"")</f>
        <v/>
      </c>
      <c r="C2" s="313" t="str">
        <f>IF(AND(SUM(Studien!I11:J11)=2,Studien!K11&lt;&gt;0),Studien!C11,"")</f>
        <v/>
      </c>
      <c r="D2" s="313" t="str">
        <f>IF(AND(SUM(Studien!I11:J11)=2,Studien!K11&lt;&gt;0),Studien!D11,"")</f>
        <v/>
      </c>
      <c r="E2" s="313" t="str">
        <f>IF(AND(SUM(Studien!I11:J11)=2,Studien!K11&lt;&gt;0),Studien!E11,"")</f>
        <v/>
      </c>
      <c r="F2" s="369"/>
      <c r="G2" s="369"/>
      <c r="H2" s="369"/>
      <c r="I2" s="369"/>
      <c r="J2" s="369"/>
      <c r="K2" s="369"/>
      <c r="L2" s="369"/>
      <c r="M2" s="369"/>
    </row>
    <row r="3" spans="1:13" x14ac:dyDescent="0.25">
      <c r="A3" s="313" t="str">
        <f>IF(AND(SUM(Studien!I12:J12)=2,Studien!K12&lt;&gt;0),Studien!A12,"")</f>
        <v/>
      </c>
      <c r="B3" s="313" t="str">
        <f>IF(AND(SUM(Studien!I12:J12)=2,Studien!K12&lt;&gt;0),Studien!B12,"")</f>
        <v/>
      </c>
      <c r="C3" s="313" t="str">
        <f>IF(AND(SUM(Studien!I12:J12)=2,Studien!K12&lt;&gt;0),Studien!C12,"")</f>
        <v/>
      </c>
      <c r="D3" s="313" t="str">
        <f>IF(AND(SUM(Studien!I12:J12)=2,Studien!K12&lt;&gt;0),Studien!D12,"")</f>
        <v/>
      </c>
      <c r="E3" s="313" t="str">
        <f>IF(AND(SUM(Studien!I12:J12)=2,Studien!K12&lt;&gt;0),Studien!E12,"")</f>
        <v/>
      </c>
      <c r="F3" s="369"/>
      <c r="G3" s="369"/>
      <c r="H3" s="369"/>
      <c r="I3" s="369"/>
      <c r="J3" s="369"/>
      <c r="K3" s="369"/>
      <c r="L3" s="369"/>
      <c r="M3" s="369"/>
    </row>
    <row r="4" spans="1:13" x14ac:dyDescent="0.25">
      <c r="A4" s="313" t="str">
        <f>IF(AND(SUM(Studien!I13:J13)=2,Studien!K13&lt;&gt;0),Studien!A13,"")</f>
        <v/>
      </c>
      <c r="B4" s="313" t="str">
        <f>IF(AND(SUM(Studien!I13:J13)=2,Studien!K13&lt;&gt;0),Studien!B13,"")</f>
        <v/>
      </c>
      <c r="C4" s="313" t="str">
        <f>IF(AND(SUM(Studien!I13:J13)=2,Studien!K13&lt;&gt;0),Studien!C13,"")</f>
        <v/>
      </c>
      <c r="D4" s="313" t="str">
        <f>IF(AND(SUM(Studien!I13:J13)=2,Studien!K13&lt;&gt;0),Studien!D13,"")</f>
        <v/>
      </c>
      <c r="E4" s="313" t="str">
        <f>IF(AND(SUM(Studien!I13:J13)=2,Studien!K13&lt;&gt;0),Studien!E13,"")</f>
        <v/>
      </c>
      <c r="F4" s="369"/>
      <c r="G4" s="369"/>
      <c r="H4" s="369"/>
      <c r="I4" s="369"/>
      <c r="J4" s="369"/>
      <c r="K4" s="369"/>
      <c r="L4" s="369"/>
      <c r="M4" s="369"/>
    </row>
    <row r="5" spans="1:13" x14ac:dyDescent="0.25">
      <c r="A5" s="313" t="str">
        <f>IF(AND(SUM(Studien!I14:J14)=2,Studien!K14&lt;&gt;0),Studien!A14,"")</f>
        <v/>
      </c>
      <c r="B5" s="313" t="str">
        <f>IF(AND(SUM(Studien!I14:J14)=2,Studien!K14&lt;&gt;0),Studien!B14,"")</f>
        <v/>
      </c>
      <c r="C5" s="313" t="str">
        <f>IF(AND(SUM(Studien!I14:J14)=2,Studien!K14&lt;&gt;0),Studien!C14,"")</f>
        <v/>
      </c>
      <c r="D5" s="313" t="str">
        <f>IF(AND(SUM(Studien!I14:J14)=2,Studien!K14&lt;&gt;0),Studien!D14,"")</f>
        <v/>
      </c>
      <c r="E5" s="313" t="str">
        <f>IF(AND(SUM(Studien!I14:J14)=2,Studien!K14&lt;&gt;0),Studien!E14,"")</f>
        <v/>
      </c>
      <c r="F5" s="369"/>
      <c r="G5" s="369"/>
      <c r="H5" s="369"/>
      <c r="I5" s="369"/>
      <c r="J5" s="369"/>
      <c r="K5" s="369"/>
      <c r="L5" s="369"/>
      <c r="M5" s="369"/>
    </row>
    <row r="6" spans="1:13" x14ac:dyDescent="0.25">
      <c r="A6" s="313" t="str">
        <f>IF(AND(SUM(Studien!I15:J15)=2,Studien!K15&lt;&gt;0),Studien!A15,"")</f>
        <v/>
      </c>
      <c r="B6" s="313" t="str">
        <f>IF(AND(SUM(Studien!I15:J15)=2,Studien!K15&lt;&gt;0),Studien!B15,"")</f>
        <v/>
      </c>
      <c r="C6" s="313" t="str">
        <f>IF(AND(SUM(Studien!I15:J15)=2,Studien!K15&lt;&gt;0),Studien!C15,"")</f>
        <v/>
      </c>
      <c r="D6" s="313" t="str">
        <f>IF(AND(SUM(Studien!I15:J15)=2,Studien!K15&lt;&gt;0),Studien!D15,"")</f>
        <v/>
      </c>
      <c r="E6" s="313" t="str">
        <f>IF(AND(SUM(Studien!I15:J15)=2,Studien!K15&lt;&gt;0),Studien!E15,"")</f>
        <v/>
      </c>
      <c r="F6" s="369"/>
      <c r="G6" s="369"/>
      <c r="H6" s="369"/>
      <c r="I6" s="369"/>
      <c r="J6" s="369"/>
      <c r="K6" s="369"/>
      <c r="L6" s="369"/>
      <c r="M6" s="369"/>
    </row>
    <row r="7" spans="1:13" x14ac:dyDescent="0.25">
      <c r="A7" s="313" t="str">
        <f>IF(AND(SUM(Studien!I16:J16)=2,Studien!K16&lt;&gt;0),Studien!A16,"")</f>
        <v/>
      </c>
      <c r="B7" s="313" t="str">
        <f>IF(AND(SUM(Studien!I16:J16)=2,Studien!K16&lt;&gt;0),Studien!B16,"")</f>
        <v/>
      </c>
      <c r="C7" s="313" t="str">
        <f>IF(AND(SUM(Studien!I16:J16)=2,Studien!K16&lt;&gt;0),Studien!C16,"")</f>
        <v/>
      </c>
      <c r="D7" s="313" t="str">
        <f>IF(AND(SUM(Studien!I16:J16)=2,Studien!K16&lt;&gt;0),Studien!D16,"")</f>
        <v/>
      </c>
      <c r="E7" s="313" t="str">
        <f>IF(AND(SUM(Studien!I16:J16)=2,Studien!K16&lt;&gt;0),Studien!E16,"")</f>
        <v/>
      </c>
      <c r="F7" s="369"/>
      <c r="G7" s="369"/>
      <c r="H7" s="369"/>
      <c r="I7" s="369"/>
      <c r="J7" s="369"/>
      <c r="K7" s="369"/>
      <c r="L7" s="369"/>
      <c r="M7" s="369"/>
    </row>
    <row r="8" spans="1:13" x14ac:dyDescent="0.25">
      <c r="A8" s="313" t="str">
        <f>IF(AND(SUM(Studien!I17:J17)=2,Studien!K17&lt;&gt;0),Studien!A17,"")</f>
        <v/>
      </c>
      <c r="B8" s="313" t="str">
        <f>IF(AND(SUM(Studien!I17:J17)=2,Studien!K17&lt;&gt;0),Studien!B17,"")</f>
        <v/>
      </c>
      <c r="C8" s="313" t="str">
        <f>IF(AND(SUM(Studien!I17:J17)=2,Studien!K17&lt;&gt;0),Studien!C17,"")</f>
        <v/>
      </c>
      <c r="D8" s="313" t="str">
        <f>IF(AND(SUM(Studien!I17:J17)=2,Studien!K17&lt;&gt;0),Studien!D17,"")</f>
        <v/>
      </c>
      <c r="E8" s="313" t="str">
        <f>IF(AND(SUM(Studien!I17:J17)=2,Studien!K17&lt;&gt;0),Studien!E17,"")</f>
        <v/>
      </c>
      <c r="F8" s="369"/>
      <c r="G8" s="369"/>
      <c r="H8" s="369"/>
      <c r="I8" s="369"/>
      <c r="J8" s="369"/>
      <c r="K8" s="369"/>
      <c r="L8" s="369"/>
      <c r="M8" s="369"/>
    </row>
    <row r="9" spans="1:13" x14ac:dyDescent="0.25">
      <c r="A9" s="313" t="str">
        <f>IF(AND(SUM(Studien!I18:J18)=2,Studien!K18&lt;&gt;0),Studien!A18,"")</f>
        <v/>
      </c>
      <c r="B9" s="313" t="str">
        <f>IF(AND(SUM(Studien!I18:J18)=2,Studien!K18&lt;&gt;0),Studien!B18,"")</f>
        <v/>
      </c>
      <c r="C9" s="313" t="str">
        <f>IF(AND(SUM(Studien!I18:J18)=2,Studien!K18&lt;&gt;0),Studien!C18,"")</f>
        <v/>
      </c>
      <c r="D9" s="313" t="str">
        <f>IF(AND(SUM(Studien!I18:J18)=2,Studien!K18&lt;&gt;0),Studien!D18,"")</f>
        <v/>
      </c>
      <c r="E9" s="313" t="str">
        <f>IF(AND(SUM(Studien!I18:J18)=2,Studien!K18&lt;&gt;0),Studien!E18,"")</f>
        <v/>
      </c>
      <c r="F9" s="369"/>
      <c r="G9" s="369"/>
      <c r="H9" s="369"/>
      <c r="I9" s="369"/>
      <c r="J9" s="369"/>
      <c r="K9" s="369"/>
      <c r="L9" s="369"/>
      <c r="M9" s="369"/>
    </row>
    <row r="10" spans="1:13" x14ac:dyDescent="0.25">
      <c r="A10" s="313" t="str">
        <f>IF(AND(SUM(Studien!I19:J19)=2,Studien!K19&lt;&gt;0),Studien!A19,"")</f>
        <v/>
      </c>
      <c r="B10" s="313" t="str">
        <f>IF(AND(SUM(Studien!I19:J19)=2,Studien!K19&lt;&gt;0),Studien!B19,"")</f>
        <v/>
      </c>
      <c r="C10" s="313" t="str">
        <f>IF(AND(SUM(Studien!I19:J19)=2,Studien!K19&lt;&gt;0),Studien!C19,"")</f>
        <v/>
      </c>
      <c r="D10" s="313" t="str">
        <f>IF(AND(SUM(Studien!I19:J19)=2,Studien!K19&lt;&gt;0),Studien!D19,"")</f>
        <v/>
      </c>
      <c r="E10" s="313" t="str">
        <f>IF(AND(SUM(Studien!I19:J19)=2,Studien!K19&lt;&gt;0),Studien!E19,"")</f>
        <v/>
      </c>
      <c r="F10" s="369"/>
      <c r="G10" s="369"/>
      <c r="H10" s="369"/>
      <c r="I10" s="369"/>
      <c r="J10" s="369"/>
      <c r="K10" s="369"/>
      <c r="L10" s="369"/>
      <c r="M10" s="369"/>
    </row>
    <row r="11" spans="1:13" x14ac:dyDescent="0.25">
      <c r="A11" s="313" t="str">
        <f>IF(AND(SUM(Studien!I20:J20)=2,Studien!K20&lt;&gt;0),Studien!A20,"")</f>
        <v/>
      </c>
      <c r="B11" s="313" t="str">
        <f>IF(AND(SUM(Studien!I20:J20)=2,Studien!K20&lt;&gt;0),Studien!B20,"")</f>
        <v/>
      </c>
      <c r="C11" s="313" t="str">
        <f>IF(AND(SUM(Studien!I20:J20)=2,Studien!K20&lt;&gt;0),Studien!C20,"")</f>
        <v/>
      </c>
      <c r="D11" s="313" t="str">
        <f>IF(AND(SUM(Studien!I20:J20)=2,Studien!K20&lt;&gt;0),Studien!D20,"")</f>
        <v/>
      </c>
      <c r="E11" s="313" t="str">
        <f>IF(AND(SUM(Studien!I20:J20)=2,Studien!K20&lt;&gt;0),Studien!E20,"")</f>
        <v/>
      </c>
      <c r="F11" s="369"/>
      <c r="G11" s="369"/>
      <c r="H11" s="369"/>
      <c r="I11" s="369"/>
      <c r="J11" s="369"/>
      <c r="K11" s="369"/>
      <c r="L11" s="369"/>
      <c r="M11" s="369"/>
    </row>
    <row r="12" spans="1:13" x14ac:dyDescent="0.25">
      <c r="A12" s="313" t="str">
        <f>IF(AND(SUM(Studien!I21:J21)=2,Studien!K21&lt;&gt;0),Studien!A21,"")</f>
        <v/>
      </c>
      <c r="B12" s="313" t="str">
        <f>IF(AND(SUM(Studien!I21:J21)=2,Studien!K21&lt;&gt;0),Studien!B21,"")</f>
        <v/>
      </c>
      <c r="C12" s="313" t="str">
        <f>IF(AND(SUM(Studien!I21:J21)=2,Studien!K21&lt;&gt;0),Studien!C21,"")</f>
        <v/>
      </c>
      <c r="D12" s="313" t="str">
        <f>IF(AND(SUM(Studien!I21:J21)=2,Studien!K21&lt;&gt;0),Studien!D21,"")</f>
        <v/>
      </c>
      <c r="E12" s="313" t="str">
        <f>IF(AND(SUM(Studien!I21:J21)=2,Studien!K21&lt;&gt;0),Studien!E21,"")</f>
        <v/>
      </c>
      <c r="F12" s="369"/>
      <c r="G12" s="369"/>
      <c r="H12" s="369"/>
      <c r="I12" s="369"/>
      <c r="J12" s="369"/>
      <c r="K12" s="369"/>
      <c r="L12" s="369"/>
      <c r="M12" s="369"/>
    </row>
    <row r="13" spans="1:13" x14ac:dyDescent="0.25">
      <c r="A13" s="313" t="str">
        <f>IF(AND(SUM(Studien!I22:J22)=2,Studien!K22&lt;&gt;0),Studien!A22,"")</f>
        <v/>
      </c>
      <c r="B13" s="313" t="str">
        <f>IF(AND(SUM(Studien!I22:J22)=2,Studien!K22&lt;&gt;0),Studien!B22,"")</f>
        <v/>
      </c>
      <c r="C13" s="313" t="str">
        <f>IF(AND(SUM(Studien!I22:J22)=2,Studien!K22&lt;&gt;0),Studien!C22,"")</f>
        <v/>
      </c>
      <c r="D13" s="313" t="str">
        <f>IF(AND(SUM(Studien!I22:J22)=2,Studien!K22&lt;&gt;0),Studien!D22,"")</f>
        <v/>
      </c>
      <c r="E13" s="313" t="str">
        <f>IF(AND(SUM(Studien!I22:J22)=2,Studien!K22&lt;&gt;0),Studien!E22,"")</f>
        <v/>
      </c>
      <c r="F13" s="369"/>
      <c r="G13" s="369"/>
      <c r="H13" s="369"/>
      <c r="I13" s="369"/>
      <c r="J13" s="369"/>
      <c r="K13" s="369"/>
      <c r="L13" s="369"/>
      <c r="M13" s="369"/>
    </row>
    <row r="14" spans="1:13" x14ac:dyDescent="0.25">
      <c r="A14" s="313" t="str">
        <f>IF(AND(SUM(Studien!I23:J23)=2,Studien!K23&lt;&gt;0),Studien!A23,"")</f>
        <v/>
      </c>
      <c r="B14" s="313" t="str">
        <f>IF(AND(SUM(Studien!I23:J23)=2,Studien!K23&lt;&gt;0),Studien!B23,"")</f>
        <v/>
      </c>
      <c r="C14" s="313" t="str">
        <f>IF(AND(SUM(Studien!I23:J23)=2,Studien!K23&lt;&gt;0),Studien!C23,"")</f>
        <v/>
      </c>
      <c r="D14" s="313" t="str">
        <f>IF(AND(SUM(Studien!I23:J23)=2,Studien!K23&lt;&gt;0),Studien!D23,"")</f>
        <v/>
      </c>
      <c r="E14" s="313" t="str">
        <f>IF(AND(SUM(Studien!I23:J23)=2,Studien!K23&lt;&gt;0),Studien!E23,"")</f>
        <v/>
      </c>
      <c r="F14" s="369"/>
      <c r="G14" s="369"/>
      <c r="H14" s="369"/>
      <c r="I14" s="369"/>
      <c r="J14" s="369"/>
      <c r="K14" s="369"/>
      <c r="L14" s="369"/>
      <c r="M14" s="369"/>
    </row>
    <row r="15" spans="1:13" x14ac:dyDescent="0.25">
      <c r="A15" s="313" t="str">
        <f>IF(AND(SUM(Studien!I24:J24)=2,Studien!K24&lt;&gt;0),Studien!A24,"")</f>
        <v/>
      </c>
      <c r="B15" s="313" t="str">
        <f>IF(AND(SUM(Studien!I24:J24)=2,Studien!K24&lt;&gt;0),Studien!B24,"")</f>
        <v/>
      </c>
      <c r="C15" s="313" t="str">
        <f>IF(AND(SUM(Studien!I24:J24)=2,Studien!K24&lt;&gt;0),Studien!C24,"")</f>
        <v/>
      </c>
      <c r="D15" s="313" t="str">
        <f>IF(AND(SUM(Studien!I24:J24)=2,Studien!K24&lt;&gt;0),Studien!D24,"")</f>
        <v/>
      </c>
      <c r="E15" s="313" t="str">
        <f>IF(AND(SUM(Studien!I24:J24)=2,Studien!K24&lt;&gt;0),Studien!E24,"")</f>
        <v/>
      </c>
      <c r="F15" s="369"/>
      <c r="G15" s="369"/>
      <c r="H15" s="369"/>
      <c r="I15" s="369"/>
      <c r="J15" s="369"/>
      <c r="K15" s="369"/>
      <c r="L15" s="369"/>
      <c r="M15" s="369"/>
    </row>
    <row r="16" spans="1:13" x14ac:dyDescent="0.25">
      <c r="A16" s="313" t="str">
        <f>IF(AND(SUM(Studien!I25:J25)=2,Studien!K25&lt;&gt;0),Studien!A25,"")</f>
        <v/>
      </c>
      <c r="B16" s="313" t="str">
        <f>IF(AND(SUM(Studien!I25:J25)=2,Studien!K25&lt;&gt;0),Studien!B25,"")</f>
        <v/>
      </c>
      <c r="C16" s="313" t="str">
        <f>IF(AND(SUM(Studien!I25:J25)=2,Studien!K25&lt;&gt;0),Studien!C25,"")</f>
        <v/>
      </c>
      <c r="D16" s="313" t="str">
        <f>IF(AND(SUM(Studien!I25:J25)=2,Studien!K25&lt;&gt;0),Studien!D25,"")</f>
        <v/>
      </c>
      <c r="E16" s="313" t="str">
        <f>IF(AND(SUM(Studien!I25:J25)=2,Studien!K25&lt;&gt;0),Studien!E25,"")</f>
        <v/>
      </c>
      <c r="F16" s="369"/>
      <c r="G16" s="369"/>
      <c r="H16" s="369"/>
      <c r="I16" s="369"/>
      <c r="J16" s="369"/>
      <c r="K16" s="369"/>
      <c r="L16" s="369"/>
      <c r="M16" s="369"/>
    </row>
    <row r="17" spans="1:13" x14ac:dyDescent="0.25">
      <c r="A17" s="313" t="str">
        <f>IF(AND(SUM(Studien!I26:J26)=2,Studien!K26&lt;&gt;0),Studien!A26,"")</f>
        <v/>
      </c>
      <c r="B17" s="313" t="str">
        <f>IF(AND(SUM(Studien!I26:J26)=2,Studien!K26&lt;&gt;0),Studien!B26,"")</f>
        <v/>
      </c>
      <c r="C17" s="313" t="str">
        <f>IF(AND(SUM(Studien!I26:J26)=2,Studien!K26&lt;&gt;0),Studien!C26,"")</f>
        <v/>
      </c>
      <c r="D17" s="313" t="str">
        <f>IF(AND(SUM(Studien!I26:J26)=2,Studien!K26&lt;&gt;0),Studien!D26,"")</f>
        <v/>
      </c>
      <c r="E17" s="313" t="str">
        <f>IF(AND(SUM(Studien!I26:J26)=2,Studien!K26&lt;&gt;0),Studien!E26,"")</f>
        <v/>
      </c>
      <c r="F17" s="369"/>
      <c r="G17" s="369"/>
      <c r="H17" s="369"/>
      <c r="I17" s="369"/>
      <c r="J17" s="369"/>
      <c r="K17" s="369"/>
      <c r="L17" s="369"/>
      <c r="M17" s="369"/>
    </row>
    <row r="18" spans="1:13" x14ac:dyDescent="0.25">
      <c r="A18" s="313" t="str">
        <f>IF(AND(SUM(Studien!I27:J27)=2,Studien!K27&lt;&gt;0),Studien!A27,"")</f>
        <v/>
      </c>
      <c r="B18" s="313" t="str">
        <f>IF(AND(SUM(Studien!I27:J27)=2,Studien!K27&lt;&gt;0),Studien!B27,"")</f>
        <v/>
      </c>
      <c r="C18" s="313" t="str">
        <f>IF(AND(SUM(Studien!I27:J27)=2,Studien!K27&lt;&gt;0),Studien!C27,"")</f>
        <v/>
      </c>
      <c r="D18" s="313" t="str">
        <f>IF(AND(SUM(Studien!I27:J27)=2,Studien!K27&lt;&gt;0),Studien!D27,"")</f>
        <v/>
      </c>
      <c r="E18" s="313" t="str">
        <f>IF(AND(SUM(Studien!I27:J27)=2,Studien!K27&lt;&gt;0),Studien!E27,"")</f>
        <v/>
      </c>
      <c r="F18" s="369"/>
      <c r="G18" s="369"/>
      <c r="H18" s="369"/>
      <c r="I18" s="369"/>
      <c r="J18" s="369"/>
      <c r="K18" s="369"/>
      <c r="L18" s="369"/>
      <c r="M18" s="369"/>
    </row>
    <row r="19" spans="1:13" x14ac:dyDescent="0.25">
      <c r="A19" s="313" t="str">
        <f>IF(AND(SUM(Studien!I28:J28)=2,Studien!K28&lt;&gt;0),Studien!A28,"")</f>
        <v/>
      </c>
      <c r="B19" s="313" t="str">
        <f>IF(AND(SUM(Studien!I28:J28)=2,Studien!K28&lt;&gt;0),Studien!B28,"")</f>
        <v/>
      </c>
      <c r="C19" s="313" t="str">
        <f>IF(AND(SUM(Studien!I28:J28)=2,Studien!K28&lt;&gt;0),Studien!C28,"")</f>
        <v/>
      </c>
      <c r="D19" s="313" t="str">
        <f>IF(AND(SUM(Studien!I28:J28)=2,Studien!K28&lt;&gt;0),Studien!D28,"")</f>
        <v/>
      </c>
      <c r="E19" s="313" t="str">
        <f>IF(AND(SUM(Studien!I28:J28)=2,Studien!K28&lt;&gt;0),Studien!E28,"")</f>
        <v/>
      </c>
      <c r="F19" s="369"/>
      <c r="G19" s="369"/>
      <c r="H19" s="369"/>
      <c r="I19" s="369"/>
      <c r="J19" s="369"/>
      <c r="K19" s="369"/>
      <c r="L19" s="369"/>
      <c r="M19" s="369"/>
    </row>
    <row r="20" spans="1:13" x14ac:dyDescent="0.25">
      <c r="A20" s="313" t="str">
        <f>IF(AND(SUM(Studien!I29:J29)=2,Studien!K29&lt;&gt;0),Studien!A29,"")</f>
        <v/>
      </c>
      <c r="B20" s="313" t="str">
        <f>IF(AND(SUM(Studien!I29:J29)=2,Studien!K29&lt;&gt;0),Studien!B29,"")</f>
        <v/>
      </c>
      <c r="C20" s="313" t="str">
        <f>IF(AND(SUM(Studien!I29:J29)=2,Studien!K29&lt;&gt;0),Studien!C29,"")</f>
        <v/>
      </c>
      <c r="D20" s="313" t="str">
        <f>IF(AND(SUM(Studien!I29:J29)=2,Studien!K29&lt;&gt;0),Studien!D29,"")</f>
        <v/>
      </c>
      <c r="E20" s="313" t="str">
        <f>IF(AND(SUM(Studien!I29:J29)=2,Studien!K29&lt;&gt;0),Studien!E29,"")</f>
        <v/>
      </c>
      <c r="F20" s="369"/>
      <c r="G20" s="369"/>
      <c r="H20" s="369"/>
      <c r="I20" s="369"/>
      <c r="J20" s="369"/>
      <c r="K20" s="369"/>
      <c r="L20" s="369"/>
      <c r="M20" s="369"/>
    </row>
    <row r="21" spans="1:13" x14ac:dyDescent="0.25">
      <c r="A21" s="313" t="str">
        <f>IF(AND(SUM(Studien!I30:J30)=2,Studien!K30&lt;&gt;0),Studien!A30,"")</f>
        <v/>
      </c>
      <c r="B21" s="313" t="str">
        <f>IF(AND(SUM(Studien!I30:J30)=2,Studien!K30&lt;&gt;0),Studien!B30,"")</f>
        <v/>
      </c>
      <c r="C21" s="313" t="str">
        <f>IF(AND(SUM(Studien!I30:J30)=2,Studien!K30&lt;&gt;0),Studien!C30,"")</f>
        <v/>
      </c>
      <c r="D21" s="313" t="str">
        <f>IF(AND(SUM(Studien!I30:J30)=2,Studien!K30&lt;&gt;0),Studien!D30,"")</f>
        <v/>
      </c>
      <c r="E21" s="313" t="str">
        <f>IF(AND(SUM(Studien!I30:J30)=2,Studien!K30&lt;&gt;0),Studien!E30,"")</f>
        <v/>
      </c>
      <c r="F21" s="369"/>
      <c r="G21" s="369"/>
      <c r="H21" s="369"/>
      <c r="I21" s="369"/>
      <c r="J21" s="369"/>
      <c r="K21" s="369"/>
      <c r="L21" s="369"/>
      <c r="M21" s="369"/>
    </row>
    <row r="22" spans="1:13" x14ac:dyDescent="0.25">
      <c r="A22" s="313" t="str">
        <f>IF(AND(SUM(Studien!I31:J31)=2,Studien!K31&lt;&gt;0),Studien!A31,"")</f>
        <v/>
      </c>
      <c r="B22" s="313" t="str">
        <f>IF(AND(SUM(Studien!I31:J31)=2,Studien!K31&lt;&gt;0),Studien!B31,"")</f>
        <v/>
      </c>
      <c r="C22" s="313" t="str">
        <f>IF(AND(SUM(Studien!I31:J31)=2,Studien!K31&lt;&gt;0),Studien!C31,"")</f>
        <v/>
      </c>
      <c r="D22" s="313" t="str">
        <f>IF(AND(SUM(Studien!I31:J31)=2,Studien!K31&lt;&gt;0),Studien!D31,"")</f>
        <v/>
      </c>
      <c r="E22" s="313" t="str">
        <f>IF(AND(SUM(Studien!I31:J31)=2,Studien!K31&lt;&gt;0),Studien!E31,"")</f>
        <v/>
      </c>
      <c r="F22" s="369"/>
      <c r="G22" s="369"/>
      <c r="H22" s="369"/>
      <c r="I22" s="369"/>
      <c r="J22" s="369"/>
      <c r="K22" s="369"/>
      <c r="L22" s="369"/>
      <c r="M22" s="369"/>
    </row>
    <row r="23" spans="1:13" x14ac:dyDescent="0.25">
      <c r="A23" s="313" t="str">
        <f>IF(AND(SUM(Studien!I32:J32)=2,Studien!K32&lt;&gt;0),Studien!A32,"")</f>
        <v/>
      </c>
      <c r="B23" s="313" t="str">
        <f>IF(AND(SUM(Studien!I32:J32)=2,Studien!K32&lt;&gt;0),Studien!B32,"")</f>
        <v/>
      </c>
      <c r="C23" s="313" t="str">
        <f>IF(AND(SUM(Studien!I32:J32)=2,Studien!K32&lt;&gt;0),Studien!C32,"")</f>
        <v/>
      </c>
      <c r="D23" s="313" t="str">
        <f>IF(AND(SUM(Studien!I32:J32)=2,Studien!K32&lt;&gt;0),Studien!D32,"")</f>
        <v/>
      </c>
      <c r="E23" s="313" t="str">
        <f>IF(AND(SUM(Studien!I32:J32)=2,Studien!K32&lt;&gt;0),Studien!E32,"")</f>
        <v/>
      </c>
      <c r="F23" s="369"/>
      <c r="G23" s="369"/>
      <c r="H23" s="369"/>
      <c r="I23" s="369"/>
      <c r="J23" s="369"/>
      <c r="K23" s="369"/>
      <c r="L23" s="369"/>
      <c r="M23" s="369"/>
    </row>
    <row r="24" spans="1:13" x14ac:dyDescent="0.25">
      <c r="A24" s="313" t="str">
        <f>IF(AND(SUM(Studien!I33:J33)=2,Studien!K33&lt;&gt;0),Studien!A33,"")</f>
        <v/>
      </c>
      <c r="B24" s="313" t="str">
        <f>IF(AND(SUM(Studien!I33:J33)=2,Studien!K33&lt;&gt;0),Studien!B33,"")</f>
        <v/>
      </c>
      <c r="C24" s="313" t="str">
        <f>IF(AND(SUM(Studien!I33:J33)=2,Studien!K33&lt;&gt;0),Studien!C33,"")</f>
        <v/>
      </c>
      <c r="D24" s="313" t="str">
        <f>IF(AND(SUM(Studien!I33:J33)=2,Studien!K33&lt;&gt;0),Studien!D33,"")</f>
        <v/>
      </c>
      <c r="E24" s="313" t="str">
        <f>IF(AND(SUM(Studien!I33:J33)=2,Studien!K33&lt;&gt;0),Studien!E33,"")</f>
        <v/>
      </c>
      <c r="F24" s="369"/>
      <c r="G24" s="369"/>
      <c r="H24" s="369"/>
      <c r="I24" s="369"/>
      <c r="J24" s="369"/>
      <c r="K24" s="369"/>
      <c r="L24" s="369"/>
      <c r="M24" s="369"/>
    </row>
    <row r="25" spans="1:13" x14ac:dyDescent="0.25">
      <c r="A25" s="313" t="str">
        <f>IF(AND(SUM(Studien!I34:J34)=2,Studien!K34&lt;&gt;0),Studien!A34,"")</f>
        <v/>
      </c>
      <c r="B25" s="313" t="str">
        <f>IF(AND(SUM(Studien!I34:J34)=2,Studien!K34&lt;&gt;0),Studien!B34,"")</f>
        <v/>
      </c>
      <c r="C25" s="313" t="str">
        <f>IF(AND(SUM(Studien!I34:J34)=2,Studien!K34&lt;&gt;0),Studien!C34,"")</f>
        <v/>
      </c>
      <c r="D25" s="313" t="str">
        <f>IF(AND(SUM(Studien!I34:J34)=2,Studien!K34&lt;&gt;0),Studien!D34,"")</f>
        <v/>
      </c>
      <c r="E25" s="313" t="str">
        <f>IF(AND(SUM(Studien!I34:J34)=2,Studien!K34&lt;&gt;0),Studien!E34,"")</f>
        <v/>
      </c>
      <c r="F25" s="369"/>
      <c r="G25" s="369"/>
      <c r="H25" s="369"/>
      <c r="I25" s="369"/>
      <c r="J25" s="369"/>
      <c r="K25" s="369"/>
      <c r="L25" s="369"/>
      <c r="M25" s="369"/>
    </row>
    <row r="26" spans="1:13" x14ac:dyDescent="0.25">
      <c r="A26" s="313" t="str">
        <f>IF(AND(SUM(Studien!I35:J35)=2,Studien!K35&lt;&gt;0),Studien!A35,"")</f>
        <v/>
      </c>
      <c r="B26" s="313" t="str">
        <f>IF(AND(SUM(Studien!I35:J35)=2,Studien!K35&lt;&gt;0),Studien!B35,"")</f>
        <v/>
      </c>
      <c r="C26" s="313" t="str">
        <f>IF(AND(SUM(Studien!I35:J35)=2,Studien!K35&lt;&gt;0),Studien!C35,"")</f>
        <v/>
      </c>
      <c r="D26" s="313" t="str">
        <f>IF(AND(SUM(Studien!I35:J35)=2,Studien!K35&lt;&gt;0),Studien!D35,"")</f>
        <v/>
      </c>
      <c r="E26" s="313" t="str">
        <f>IF(AND(SUM(Studien!I35:J35)=2,Studien!K35&lt;&gt;0),Studien!E35,"")</f>
        <v/>
      </c>
      <c r="F26" s="369"/>
      <c r="G26" s="369"/>
      <c r="H26" s="369"/>
      <c r="I26" s="369"/>
      <c r="J26" s="369"/>
      <c r="K26" s="369"/>
      <c r="L26" s="369"/>
      <c r="M26" s="369"/>
    </row>
    <row r="27" spans="1:13" x14ac:dyDescent="0.25">
      <c r="A27" s="313" t="str">
        <f>IF(AND(SUM(Studien!I36:J36)=2,Studien!K36&lt;&gt;0),Studien!A36,"")</f>
        <v/>
      </c>
      <c r="B27" s="313" t="str">
        <f>IF(AND(SUM(Studien!I36:J36)=2,Studien!K36&lt;&gt;0),Studien!B36,"")</f>
        <v/>
      </c>
      <c r="C27" s="313" t="str">
        <f>IF(AND(SUM(Studien!I36:J36)=2,Studien!K36&lt;&gt;0),Studien!C36,"")</f>
        <v/>
      </c>
      <c r="D27" s="313" t="str">
        <f>IF(AND(SUM(Studien!I36:J36)=2,Studien!K36&lt;&gt;0),Studien!D36,"")</f>
        <v/>
      </c>
      <c r="E27" s="313" t="str">
        <f>IF(AND(SUM(Studien!I36:J36)=2,Studien!K36&lt;&gt;0),Studien!E36,"")</f>
        <v/>
      </c>
      <c r="F27" s="369"/>
      <c r="G27" s="369"/>
      <c r="H27" s="369"/>
      <c r="I27" s="369"/>
      <c r="J27" s="369"/>
      <c r="K27" s="369"/>
      <c r="L27" s="369"/>
      <c r="M27" s="369"/>
    </row>
    <row r="28" spans="1:13" x14ac:dyDescent="0.25">
      <c r="A28" s="313" t="str">
        <f>IF(AND(SUM(Studien!I37:J37)=2,Studien!K37&lt;&gt;0),Studien!A37,"")</f>
        <v/>
      </c>
      <c r="B28" s="313" t="str">
        <f>IF(AND(SUM(Studien!I37:J37)=2,Studien!K37&lt;&gt;0),Studien!B37,"")</f>
        <v/>
      </c>
      <c r="C28" s="313" t="str">
        <f>IF(AND(SUM(Studien!I37:J37)=2,Studien!K37&lt;&gt;0),Studien!C37,"")</f>
        <v/>
      </c>
      <c r="D28" s="313" t="str">
        <f>IF(AND(SUM(Studien!I37:J37)=2,Studien!K37&lt;&gt;0),Studien!D37,"")</f>
        <v/>
      </c>
      <c r="E28" s="313" t="str">
        <f>IF(AND(SUM(Studien!I37:J37)=2,Studien!K37&lt;&gt;0),Studien!E37,"")</f>
        <v/>
      </c>
      <c r="F28" s="369"/>
      <c r="G28" s="369"/>
      <c r="H28" s="369"/>
      <c r="I28" s="369"/>
      <c r="J28" s="369"/>
      <c r="K28" s="369"/>
      <c r="L28" s="369"/>
      <c r="M28" s="369"/>
    </row>
    <row r="29" spans="1:13" x14ac:dyDescent="0.25">
      <c r="A29" s="313" t="str">
        <f>IF(AND(SUM(Studien!I38:J38)=2,Studien!K38&lt;&gt;0),Studien!A38,"")</f>
        <v/>
      </c>
      <c r="B29" s="313" t="str">
        <f>IF(AND(SUM(Studien!I38:J38)=2,Studien!K38&lt;&gt;0),Studien!B38,"")</f>
        <v/>
      </c>
      <c r="C29" s="313" t="str">
        <f>IF(AND(SUM(Studien!I38:J38)=2,Studien!K38&lt;&gt;0),Studien!C38,"")</f>
        <v/>
      </c>
      <c r="D29" s="313" t="str">
        <f>IF(AND(SUM(Studien!I38:J38)=2,Studien!K38&lt;&gt;0),Studien!D38,"")</f>
        <v/>
      </c>
      <c r="E29" s="313" t="str">
        <f>IF(AND(SUM(Studien!I38:J38)=2,Studien!K38&lt;&gt;0),Studien!E38,"")</f>
        <v/>
      </c>
      <c r="F29" s="369"/>
      <c r="G29" s="369"/>
      <c r="H29" s="369"/>
      <c r="I29" s="369"/>
      <c r="J29" s="369"/>
      <c r="K29" s="369"/>
      <c r="L29" s="369"/>
      <c r="M29" s="369"/>
    </row>
    <row r="30" spans="1:13" x14ac:dyDescent="0.25">
      <c r="A30" s="313" t="str">
        <f>IF(AND(SUM(Studien!I39:J39)=2,Studien!K39&lt;&gt;0),Studien!A39,"")</f>
        <v/>
      </c>
      <c r="B30" s="313" t="str">
        <f>IF(AND(SUM(Studien!I39:J39)=2,Studien!K39&lt;&gt;0),Studien!B39,"")</f>
        <v/>
      </c>
      <c r="C30" s="313" t="str">
        <f>IF(AND(SUM(Studien!I39:J39)=2,Studien!K39&lt;&gt;0),Studien!C39,"")</f>
        <v/>
      </c>
      <c r="D30" s="313" t="str">
        <f>IF(AND(SUM(Studien!I39:J39)=2,Studien!K39&lt;&gt;0),Studien!D39,"")</f>
        <v/>
      </c>
      <c r="E30" s="313" t="str">
        <f>IF(AND(SUM(Studien!I39:J39)=2,Studien!K39&lt;&gt;0),Studien!E39,"")</f>
        <v/>
      </c>
      <c r="F30" s="369"/>
      <c r="G30" s="369"/>
      <c r="H30" s="369"/>
      <c r="I30" s="369"/>
      <c r="J30" s="369"/>
      <c r="K30" s="369"/>
      <c r="L30" s="369"/>
      <c r="M30" s="369"/>
    </row>
    <row r="31" spans="1:13" x14ac:dyDescent="0.25">
      <c r="A31" s="313" t="str">
        <f>IF(AND(SUM(Studien!I40:J40)=2,Studien!K40&lt;&gt;0),Studien!A40,"")</f>
        <v/>
      </c>
      <c r="B31" s="313" t="str">
        <f>IF(AND(SUM(Studien!I40:J40)=2,Studien!K40&lt;&gt;0),Studien!B40,"")</f>
        <v/>
      </c>
      <c r="C31" s="313" t="str">
        <f>IF(AND(SUM(Studien!I40:J40)=2,Studien!K40&lt;&gt;0),Studien!C40,"")</f>
        <v/>
      </c>
      <c r="D31" s="313" t="str">
        <f>IF(AND(SUM(Studien!I40:J40)=2,Studien!K40&lt;&gt;0),Studien!D40,"")</f>
        <v/>
      </c>
      <c r="E31" s="313" t="str">
        <f>IF(AND(SUM(Studien!I40:J40)=2,Studien!K40&lt;&gt;0),Studien!E40,"")</f>
        <v/>
      </c>
      <c r="F31" s="369"/>
      <c r="G31" s="369"/>
      <c r="H31" s="369"/>
      <c r="I31" s="369"/>
      <c r="J31" s="369"/>
      <c r="K31" s="369"/>
      <c r="L31" s="369"/>
      <c r="M31" s="369"/>
    </row>
    <row r="32" spans="1:13" x14ac:dyDescent="0.25">
      <c r="A32" s="313" t="str">
        <f>IF(AND(SUM(Studien!I41:J41)=2,Studien!K41&lt;&gt;0),Studien!A41,"")</f>
        <v/>
      </c>
      <c r="B32" s="313" t="str">
        <f>IF(AND(SUM(Studien!I41:J41)=2,Studien!K41&lt;&gt;0),Studien!B41,"")</f>
        <v/>
      </c>
      <c r="C32" s="313" t="str">
        <f>IF(AND(SUM(Studien!I41:J41)=2,Studien!K41&lt;&gt;0),Studien!C41,"")</f>
        <v/>
      </c>
      <c r="D32" s="313" t="str">
        <f>IF(AND(SUM(Studien!I41:J41)=2,Studien!K41&lt;&gt;0),Studien!D41,"")</f>
        <v/>
      </c>
      <c r="E32" s="313" t="str">
        <f>IF(AND(SUM(Studien!I41:J41)=2,Studien!K41&lt;&gt;0),Studien!E41,"")</f>
        <v/>
      </c>
      <c r="F32" s="369"/>
      <c r="G32" s="369"/>
      <c r="H32" s="369"/>
      <c r="I32" s="369"/>
      <c r="J32" s="369"/>
      <c r="K32" s="369"/>
      <c r="L32" s="369"/>
      <c r="M32" s="369"/>
    </row>
    <row r="33" spans="1:13" x14ac:dyDescent="0.25">
      <c r="A33" s="313" t="str">
        <f>IF(AND(SUM(Studien!I42:J42)=2,Studien!K42&lt;&gt;0),Studien!A42,"")</f>
        <v/>
      </c>
      <c r="B33" s="313" t="str">
        <f>IF(AND(SUM(Studien!I42:J42)=2,Studien!K42&lt;&gt;0),Studien!B42,"")</f>
        <v/>
      </c>
      <c r="C33" s="313" t="str">
        <f>IF(AND(SUM(Studien!I42:J42)=2,Studien!K42&lt;&gt;0),Studien!C42,"")</f>
        <v/>
      </c>
      <c r="D33" s="313" t="str">
        <f>IF(AND(SUM(Studien!I42:J42)=2,Studien!K42&lt;&gt;0),Studien!D42,"")</f>
        <v/>
      </c>
      <c r="E33" s="313" t="str">
        <f>IF(AND(SUM(Studien!I42:J42)=2,Studien!K42&lt;&gt;0),Studien!E42,"")</f>
        <v/>
      </c>
      <c r="F33" s="369"/>
      <c r="G33" s="369"/>
      <c r="H33" s="369"/>
      <c r="I33" s="369"/>
      <c r="J33" s="369"/>
      <c r="K33" s="369"/>
      <c r="L33" s="369"/>
      <c r="M33" s="369"/>
    </row>
    <row r="34" spans="1:13" x14ac:dyDescent="0.25">
      <c r="A34" s="313" t="str">
        <f>IF(AND(SUM(Studien!I43:J43)=2,Studien!K43&lt;&gt;0),Studien!A43,"")</f>
        <v/>
      </c>
      <c r="B34" s="313" t="str">
        <f>IF(AND(SUM(Studien!I43:J43)=2,Studien!K43&lt;&gt;0),Studien!B43,"")</f>
        <v/>
      </c>
      <c r="C34" s="313" t="str">
        <f>IF(AND(SUM(Studien!I43:J43)=2,Studien!K43&lt;&gt;0),Studien!C43,"")</f>
        <v/>
      </c>
      <c r="D34" s="313" t="str">
        <f>IF(AND(SUM(Studien!I43:J43)=2,Studien!K43&lt;&gt;0),Studien!D43,"")</f>
        <v/>
      </c>
      <c r="E34" s="313" t="str">
        <f>IF(AND(SUM(Studien!I43:J43)=2,Studien!K43&lt;&gt;0),Studien!E43,"")</f>
        <v/>
      </c>
      <c r="F34" s="369"/>
      <c r="G34" s="369"/>
      <c r="H34" s="369"/>
      <c r="I34" s="369"/>
      <c r="J34" s="369"/>
      <c r="K34" s="369"/>
      <c r="L34" s="369"/>
      <c r="M34" s="369"/>
    </row>
    <row r="35" spans="1:13" x14ac:dyDescent="0.25">
      <c r="A35" s="313" t="str">
        <f>IF(AND(SUM(Studien!I44:J44)=2,Studien!K44&lt;&gt;0),Studien!A44,"")</f>
        <v/>
      </c>
      <c r="B35" s="313" t="str">
        <f>IF(AND(SUM(Studien!I44:J44)=2,Studien!K44&lt;&gt;0),Studien!B44,"")</f>
        <v/>
      </c>
      <c r="C35" s="313" t="str">
        <f>IF(AND(SUM(Studien!I44:J44)=2,Studien!K44&lt;&gt;0),Studien!C44,"")</f>
        <v/>
      </c>
      <c r="D35" s="313" t="str">
        <f>IF(AND(SUM(Studien!I44:J44)=2,Studien!K44&lt;&gt;0),Studien!D44,"")</f>
        <v/>
      </c>
      <c r="E35" s="313" t="str">
        <f>IF(AND(SUM(Studien!I44:J44)=2,Studien!K44&lt;&gt;0),Studien!E44,"")</f>
        <v/>
      </c>
      <c r="F35" s="369"/>
      <c r="G35" s="369"/>
      <c r="H35" s="369"/>
      <c r="I35" s="369"/>
      <c r="J35" s="369"/>
      <c r="K35" s="369"/>
      <c r="L35" s="369"/>
      <c r="M35" s="369"/>
    </row>
    <row r="36" spans="1:13" x14ac:dyDescent="0.25">
      <c r="A36" s="313" t="str">
        <f>IF(AND(SUM(Studien!I45:J45)=2,Studien!K45&lt;&gt;0),Studien!A45,"")</f>
        <v/>
      </c>
      <c r="B36" s="313" t="str">
        <f>IF(AND(SUM(Studien!I45:J45)=2,Studien!K45&lt;&gt;0),Studien!B45,"")</f>
        <v/>
      </c>
      <c r="C36" s="313" t="str">
        <f>IF(AND(SUM(Studien!I45:J45)=2,Studien!K45&lt;&gt;0),Studien!C45,"")</f>
        <v/>
      </c>
      <c r="D36" s="313" t="str">
        <f>IF(AND(SUM(Studien!I45:J45)=2,Studien!K45&lt;&gt;0),Studien!D45,"")</f>
        <v/>
      </c>
      <c r="E36" s="313" t="str">
        <f>IF(AND(SUM(Studien!I45:J45)=2,Studien!K45&lt;&gt;0),Studien!E45,"")</f>
        <v/>
      </c>
      <c r="F36" s="369"/>
      <c r="G36" s="369"/>
      <c r="H36" s="369"/>
      <c r="I36" s="369"/>
      <c r="J36" s="369"/>
      <c r="K36" s="369"/>
      <c r="L36" s="369"/>
      <c r="M36" s="369"/>
    </row>
    <row r="37" spans="1:13" x14ac:dyDescent="0.25">
      <c r="A37" s="313" t="str">
        <f>IF(AND(SUM(Studien!I46:J46)=2,Studien!K46&lt;&gt;0),Studien!A46,"")</f>
        <v/>
      </c>
      <c r="B37" s="313" t="str">
        <f>IF(AND(SUM(Studien!I46:J46)=2,Studien!K46&lt;&gt;0),Studien!B46,"")</f>
        <v/>
      </c>
      <c r="C37" s="313" t="str">
        <f>IF(AND(SUM(Studien!I46:J46)=2,Studien!K46&lt;&gt;0),Studien!C46,"")</f>
        <v/>
      </c>
      <c r="D37" s="313" t="str">
        <f>IF(AND(SUM(Studien!I46:J46)=2,Studien!K46&lt;&gt;0),Studien!D46,"")</f>
        <v/>
      </c>
      <c r="E37" s="313" t="str">
        <f>IF(AND(SUM(Studien!I46:J46)=2,Studien!K46&lt;&gt;0),Studien!E46,"")</f>
        <v/>
      </c>
      <c r="F37" s="369"/>
      <c r="G37" s="369"/>
      <c r="H37" s="369"/>
      <c r="I37" s="369"/>
      <c r="J37" s="369"/>
      <c r="K37" s="369"/>
      <c r="L37" s="369"/>
      <c r="M37" s="369"/>
    </row>
    <row r="38" spans="1:13" x14ac:dyDescent="0.25">
      <c r="A38" s="313" t="str">
        <f>IF(AND(SUM(Studien!I47:J47)=2,Studien!K47&lt;&gt;0),Studien!A47,"")</f>
        <v/>
      </c>
      <c r="B38" s="313" t="str">
        <f>IF(AND(SUM(Studien!I47:J47)=2,Studien!K47&lt;&gt;0),Studien!B47,"")</f>
        <v/>
      </c>
      <c r="C38" s="313" t="str">
        <f>IF(AND(SUM(Studien!I47:J47)=2,Studien!K47&lt;&gt;0),Studien!C47,"")</f>
        <v/>
      </c>
      <c r="D38" s="313" t="str">
        <f>IF(AND(SUM(Studien!I47:J47)=2,Studien!K47&lt;&gt;0),Studien!D47,"")</f>
        <v/>
      </c>
      <c r="E38" s="313" t="str">
        <f>IF(AND(SUM(Studien!I47:J47)=2,Studien!K47&lt;&gt;0),Studien!E47,"")</f>
        <v/>
      </c>
      <c r="F38" s="369"/>
      <c r="G38" s="369"/>
      <c r="H38" s="369"/>
      <c r="I38" s="369"/>
      <c r="J38" s="369"/>
      <c r="K38" s="369"/>
      <c r="L38" s="369"/>
      <c r="M38" s="369"/>
    </row>
    <row r="39" spans="1:13" x14ac:dyDescent="0.25">
      <c r="A39" s="313" t="str">
        <f>IF(AND(SUM(Studien!I48:J48)=2,Studien!K48&lt;&gt;0),Studien!A48,"")</f>
        <v/>
      </c>
      <c r="B39" s="313" t="str">
        <f>IF(AND(SUM(Studien!I48:J48)=2,Studien!K48&lt;&gt;0),Studien!B48,"")</f>
        <v/>
      </c>
      <c r="C39" s="313" t="str">
        <f>IF(AND(SUM(Studien!I48:J48)=2,Studien!K48&lt;&gt;0),Studien!C48,"")</f>
        <v/>
      </c>
      <c r="D39" s="313" t="str">
        <f>IF(AND(SUM(Studien!I48:J48)=2,Studien!K48&lt;&gt;0),Studien!D48,"")</f>
        <v/>
      </c>
      <c r="E39" s="313" t="str">
        <f>IF(AND(SUM(Studien!I48:J48)=2,Studien!K48&lt;&gt;0),Studien!E48,"")</f>
        <v/>
      </c>
      <c r="F39" s="369"/>
      <c r="G39" s="369"/>
      <c r="H39" s="369"/>
      <c r="I39" s="369"/>
      <c r="J39" s="369"/>
      <c r="K39" s="369"/>
      <c r="L39" s="369"/>
      <c r="M39" s="369"/>
    </row>
    <row r="40" spans="1:13" x14ac:dyDescent="0.25">
      <c r="A40" s="313" t="str">
        <f>IF(AND(SUM(Studien!I49:J49)=2,Studien!K49&lt;&gt;0),Studien!A49,"")</f>
        <v/>
      </c>
      <c r="B40" s="313" t="str">
        <f>IF(AND(SUM(Studien!I49:J49)=2,Studien!K49&lt;&gt;0),Studien!B49,"")</f>
        <v/>
      </c>
      <c r="C40" s="313" t="str">
        <f>IF(AND(SUM(Studien!I49:J49)=2,Studien!K49&lt;&gt;0),Studien!C49,"")</f>
        <v/>
      </c>
      <c r="D40" s="313" t="str">
        <f>IF(AND(SUM(Studien!I49:J49)=2,Studien!K49&lt;&gt;0),Studien!D49,"")</f>
        <v/>
      </c>
      <c r="E40" s="313" t="str">
        <f>IF(AND(SUM(Studien!I49:J49)=2,Studien!K49&lt;&gt;0),Studien!E49,"")</f>
        <v/>
      </c>
      <c r="F40" s="369"/>
      <c r="G40" s="369"/>
      <c r="H40" s="369"/>
      <c r="I40" s="369"/>
      <c r="J40" s="369"/>
      <c r="K40" s="369"/>
      <c r="L40" s="369"/>
      <c r="M40" s="369"/>
    </row>
    <row r="41" spans="1:13" x14ac:dyDescent="0.25">
      <c r="A41" s="313" t="str">
        <f>IF(AND(SUM(Studien!I50:J50)=2,Studien!K50&lt;&gt;0),Studien!A50,"")</f>
        <v/>
      </c>
      <c r="B41" s="313" t="str">
        <f>IF(AND(SUM(Studien!I50:J50)=2,Studien!K50&lt;&gt;0),Studien!B50,"")</f>
        <v/>
      </c>
      <c r="C41" s="313" t="str">
        <f>IF(AND(SUM(Studien!I50:J50)=2,Studien!K50&lt;&gt;0),Studien!C50,"")</f>
        <v/>
      </c>
      <c r="D41" s="313" t="str">
        <f>IF(AND(SUM(Studien!I50:J50)=2,Studien!K50&lt;&gt;0),Studien!D50,"")</f>
        <v/>
      </c>
      <c r="E41" s="313" t="str">
        <f>IF(AND(SUM(Studien!I50:J50)=2,Studien!K50&lt;&gt;0),Studien!E50,"")</f>
        <v/>
      </c>
      <c r="F41" s="369"/>
      <c r="G41" s="369"/>
      <c r="H41" s="369"/>
      <c r="I41" s="369"/>
      <c r="J41" s="369"/>
      <c r="K41" s="369"/>
      <c r="L41" s="369"/>
      <c r="M41" s="369"/>
    </row>
    <row r="42" spans="1:13" x14ac:dyDescent="0.25">
      <c r="A42" s="313" t="str">
        <f>IF(AND(SUM(Studien!I51:J51)=2,Studien!K51&lt;&gt;0),Studien!A51,"")</f>
        <v/>
      </c>
      <c r="B42" s="313" t="str">
        <f>IF(AND(SUM(Studien!I51:J51)=2,Studien!K51&lt;&gt;0),Studien!B51,"")</f>
        <v/>
      </c>
      <c r="C42" s="313" t="str">
        <f>IF(AND(SUM(Studien!I51:J51)=2,Studien!K51&lt;&gt;0),Studien!C51,"")</f>
        <v/>
      </c>
      <c r="D42" s="313" t="str">
        <f>IF(AND(SUM(Studien!I51:J51)=2,Studien!K51&lt;&gt;0),Studien!D51,"")</f>
        <v/>
      </c>
      <c r="E42" s="313" t="str">
        <f>IF(AND(SUM(Studien!I51:J51)=2,Studien!K51&lt;&gt;0),Studien!E51,"")</f>
        <v/>
      </c>
      <c r="F42" s="369"/>
      <c r="G42" s="369"/>
      <c r="H42" s="369"/>
      <c r="I42" s="369"/>
      <c r="J42" s="369"/>
      <c r="K42" s="369"/>
      <c r="L42" s="369"/>
      <c r="M42" s="369"/>
    </row>
    <row r="43" spans="1:13" x14ac:dyDescent="0.25">
      <c r="A43" s="313" t="str">
        <f>IF(AND(SUM(Studien!I52:J52)=2,Studien!K52&lt;&gt;0),Studien!A52,"")</f>
        <v/>
      </c>
      <c r="B43" s="313" t="str">
        <f>IF(AND(SUM(Studien!I52:J52)=2,Studien!K52&lt;&gt;0),Studien!B52,"")</f>
        <v/>
      </c>
      <c r="C43" s="313" t="str">
        <f>IF(AND(SUM(Studien!I52:J52)=2,Studien!K52&lt;&gt;0),Studien!C52,"")</f>
        <v/>
      </c>
      <c r="D43" s="313" t="str">
        <f>IF(AND(SUM(Studien!I52:J52)=2,Studien!K52&lt;&gt;0),Studien!D52,"")</f>
        <v/>
      </c>
      <c r="E43" s="313" t="str">
        <f>IF(AND(SUM(Studien!I52:J52)=2,Studien!K52&lt;&gt;0),Studien!E52,"")</f>
        <v/>
      </c>
      <c r="F43" s="369"/>
      <c r="G43" s="369"/>
      <c r="H43" s="369"/>
      <c r="I43" s="369"/>
      <c r="J43" s="369"/>
      <c r="K43" s="369"/>
      <c r="L43" s="369"/>
      <c r="M43" s="369"/>
    </row>
    <row r="44" spans="1:13" x14ac:dyDescent="0.25">
      <c r="A44" s="313" t="str">
        <f>IF(AND(SUM(Studien!I53:J53)=2,Studien!K53&lt;&gt;0),Studien!A53,"")</f>
        <v/>
      </c>
      <c r="B44" s="313" t="str">
        <f>IF(AND(SUM(Studien!I53:J53)=2,Studien!K53&lt;&gt;0),Studien!B53,"")</f>
        <v/>
      </c>
      <c r="C44" s="313" t="str">
        <f>IF(AND(SUM(Studien!I53:J53)=2,Studien!K53&lt;&gt;0),Studien!C53,"")</f>
        <v/>
      </c>
      <c r="D44" s="313" t="str">
        <f>IF(AND(SUM(Studien!I53:J53)=2,Studien!K53&lt;&gt;0),Studien!D53,"")</f>
        <v/>
      </c>
      <c r="E44" s="313" t="str">
        <f>IF(AND(SUM(Studien!I53:J53)=2,Studien!K53&lt;&gt;0),Studien!E53,"")</f>
        <v/>
      </c>
      <c r="F44" s="369"/>
      <c r="G44" s="369"/>
      <c r="H44" s="369"/>
      <c r="I44" s="369"/>
      <c r="J44" s="369"/>
      <c r="K44" s="369"/>
      <c r="L44" s="369"/>
      <c r="M44" s="369"/>
    </row>
    <row r="45" spans="1:13" x14ac:dyDescent="0.25">
      <c r="A45" s="313" t="str">
        <f>IF(AND(SUM(Studien!I54:J54)=2,Studien!K54&lt;&gt;0),Studien!A54,"")</f>
        <v/>
      </c>
      <c r="B45" s="313" t="str">
        <f>IF(AND(SUM(Studien!I54:J54)=2,Studien!K54&lt;&gt;0),Studien!B54,"")</f>
        <v/>
      </c>
      <c r="C45" s="313" t="str">
        <f>IF(AND(SUM(Studien!I54:J54)=2,Studien!K54&lt;&gt;0),Studien!C54,"")</f>
        <v/>
      </c>
      <c r="D45" s="313" t="str">
        <f>IF(AND(SUM(Studien!I54:J54)=2,Studien!K54&lt;&gt;0),Studien!D54,"")</f>
        <v/>
      </c>
      <c r="E45" s="313" t="str">
        <f>IF(AND(SUM(Studien!I54:J54)=2,Studien!K54&lt;&gt;0),Studien!E54,"")</f>
        <v/>
      </c>
      <c r="F45" s="369"/>
      <c r="G45" s="369"/>
      <c r="H45" s="369"/>
      <c r="I45" s="369"/>
      <c r="J45" s="369"/>
      <c r="K45" s="369"/>
      <c r="L45" s="369"/>
      <c r="M45" s="369"/>
    </row>
    <row r="46" spans="1:13" x14ac:dyDescent="0.25">
      <c r="A46" s="313" t="str">
        <f>IF(AND(SUM(Studien!I55:J55)=2,Studien!K55&lt;&gt;0),Studien!A55,"")</f>
        <v/>
      </c>
      <c r="B46" s="313" t="str">
        <f>IF(AND(SUM(Studien!I55:J55)=2,Studien!K55&lt;&gt;0),Studien!B55,"")</f>
        <v/>
      </c>
      <c r="C46" s="313" t="str">
        <f>IF(AND(SUM(Studien!I55:J55)=2,Studien!K55&lt;&gt;0),Studien!C55,"")</f>
        <v/>
      </c>
      <c r="D46" s="313" t="str">
        <f>IF(AND(SUM(Studien!I55:J55)=2,Studien!K55&lt;&gt;0),Studien!D55,"")</f>
        <v/>
      </c>
      <c r="E46" s="313" t="str">
        <f>IF(AND(SUM(Studien!I55:J55)=2,Studien!K55&lt;&gt;0),Studien!E55,"")</f>
        <v/>
      </c>
      <c r="F46" s="369"/>
      <c r="G46" s="369"/>
      <c r="H46" s="369"/>
      <c r="I46" s="369"/>
      <c r="J46" s="369"/>
      <c r="K46" s="369"/>
      <c r="L46" s="369"/>
      <c r="M46" s="369"/>
    </row>
    <row r="47" spans="1:13" x14ac:dyDescent="0.25">
      <c r="A47" s="313" t="str">
        <f>IF(AND(SUM(Studien!I56:J56)=2,Studien!K56&lt;&gt;0),Studien!A56,"")</f>
        <v/>
      </c>
      <c r="B47" s="313" t="str">
        <f>IF(AND(SUM(Studien!I56:J56)=2,Studien!K56&lt;&gt;0),Studien!B56,"")</f>
        <v/>
      </c>
      <c r="C47" s="313" t="str">
        <f>IF(AND(SUM(Studien!I56:J56)=2,Studien!K56&lt;&gt;0),Studien!C56,"")</f>
        <v/>
      </c>
      <c r="D47" s="313" t="str">
        <f>IF(AND(SUM(Studien!I56:J56)=2,Studien!K56&lt;&gt;0),Studien!D56,"")</f>
        <v/>
      </c>
      <c r="E47" s="313" t="str">
        <f>IF(AND(SUM(Studien!I56:J56)=2,Studien!K56&lt;&gt;0),Studien!E56,"")</f>
        <v/>
      </c>
      <c r="F47" s="369"/>
      <c r="G47" s="369"/>
      <c r="H47" s="369"/>
      <c r="I47" s="369"/>
      <c r="J47" s="369"/>
      <c r="K47" s="369"/>
      <c r="L47" s="369"/>
      <c r="M47" s="369"/>
    </row>
    <row r="48" spans="1:13" x14ac:dyDescent="0.25">
      <c r="A48" s="313" t="str">
        <f>IF(AND(SUM(Studien!I57:J57)=2,Studien!K57&lt;&gt;0),Studien!A57,"")</f>
        <v/>
      </c>
      <c r="B48" s="313" t="str">
        <f>IF(AND(SUM(Studien!I57:J57)=2,Studien!K57&lt;&gt;0),Studien!B57,"")</f>
        <v/>
      </c>
      <c r="C48" s="313" t="str">
        <f>IF(AND(SUM(Studien!I57:J57)=2,Studien!K57&lt;&gt;0),Studien!C57,"")</f>
        <v/>
      </c>
      <c r="D48" s="313" t="str">
        <f>IF(AND(SUM(Studien!I57:J57)=2,Studien!K57&lt;&gt;0),Studien!D57,"")</f>
        <v/>
      </c>
      <c r="E48" s="313" t="str">
        <f>IF(AND(SUM(Studien!I57:J57)=2,Studien!K57&lt;&gt;0),Studien!E57,"")</f>
        <v/>
      </c>
      <c r="F48" s="369"/>
      <c r="G48" s="369"/>
      <c r="H48" s="369"/>
      <c r="I48" s="369"/>
      <c r="J48" s="369"/>
      <c r="K48" s="369"/>
      <c r="L48" s="369"/>
      <c r="M48" s="369"/>
    </row>
    <row r="49" spans="1:13" x14ac:dyDescent="0.25">
      <c r="A49" s="313" t="str">
        <f>IF(AND(SUM(Studien!I58:J58)=2,Studien!K58&lt;&gt;0),Studien!A58,"")</f>
        <v/>
      </c>
      <c r="B49" s="313" t="str">
        <f>IF(AND(SUM(Studien!I58:J58)=2,Studien!K58&lt;&gt;0),Studien!B58,"")</f>
        <v/>
      </c>
      <c r="C49" s="313" t="str">
        <f>IF(AND(SUM(Studien!I58:J58)=2,Studien!K58&lt;&gt;0),Studien!C58,"")</f>
        <v/>
      </c>
      <c r="D49" s="313" t="str">
        <f>IF(AND(SUM(Studien!I58:J58)=2,Studien!K58&lt;&gt;0),Studien!D58,"")</f>
        <v/>
      </c>
      <c r="E49" s="313" t="str">
        <f>IF(AND(SUM(Studien!I58:J58)=2,Studien!K58&lt;&gt;0),Studien!E58,"")</f>
        <v/>
      </c>
      <c r="F49" s="369"/>
      <c r="G49" s="369"/>
      <c r="H49" s="369"/>
      <c r="I49" s="369"/>
      <c r="J49" s="369"/>
      <c r="K49" s="369"/>
      <c r="L49" s="369"/>
      <c r="M49" s="369"/>
    </row>
    <row r="50" spans="1:13" x14ac:dyDescent="0.25">
      <c r="A50" s="313" t="str">
        <f>IF(AND(SUM(Studien!I59:J59)=2,Studien!K59&lt;&gt;0),Studien!A59,"")</f>
        <v/>
      </c>
      <c r="B50" s="313" t="str">
        <f>IF(AND(SUM(Studien!I59:J59)=2,Studien!K59&lt;&gt;0),Studien!B59,"")</f>
        <v/>
      </c>
      <c r="C50" s="313" t="str">
        <f>IF(AND(SUM(Studien!I59:J59)=2,Studien!K59&lt;&gt;0),Studien!C59,"")</f>
        <v/>
      </c>
      <c r="D50" s="313" t="str">
        <f>IF(AND(SUM(Studien!I59:J59)=2,Studien!K59&lt;&gt;0),Studien!D59,"")</f>
        <v/>
      </c>
      <c r="E50" s="313" t="str">
        <f>IF(AND(SUM(Studien!I59:J59)=2,Studien!K59&lt;&gt;0),Studien!E59,"")</f>
        <v/>
      </c>
      <c r="F50" s="369"/>
      <c r="G50" s="369"/>
      <c r="H50" s="369"/>
      <c r="I50" s="369"/>
      <c r="J50" s="369"/>
      <c r="K50" s="369"/>
      <c r="L50" s="369"/>
      <c r="M50" s="369"/>
    </row>
    <row r="51" spans="1:13" x14ac:dyDescent="0.25">
      <c r="A51" s="313" t="str">
        <f>IF(AND(SUM(Studien!I60:J60)=2,Studien!K60&lt;&gt;0),Studien!A60,"")</f>
        <v/>
      </c>
      <c r="B51" s="313" t="str">
        <f>IF(AND(SUM(Studien!I60:J60)=2,Studien!K60&lt;&gt;0),Studien!B60,"")</f>
        <v/>
      </c>
      <c r="C51" s="313" t="str">
        <f>IF(AND(SUM(Studien!I60:J60)=2,Studien!K60&lt;&gt;0),Studien!C60,"")</f>
        <v/>
      </c>
      <c r="D51" s="313" t="str">
        <f>IF(AND(SUM(Studien!I60:J60)=2,Studien!K60&lt;&gt;0),Studien!D60,"")</f>
        <v/>
      </c>
      <c r="E51" s="313" t="str">
        <f>IF(AND(SUM(Studien!I60:J60)=2,Studien!K60&lt;&gt;0),Studien!E60,"")</f>
        <v/>
      </c>
      <c r="F51" s="369"/>
      <c r="G51" s="369"/>
      <c r="H51" s="369"/>
      <c r="I51" s="369"/>
      <c r="J51" s="369"/>
      <c r="K51" s="369"/>
      <c r="L51" s="369"/>
      <c r="M51" s="36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J27"/>
  <sheetViews>
    <sheetView showGridLines="0" zoomScaleNormal="100" zoomScalePageLayoutView="90" workbookViewId="0">
      <selection activeCell="D7" sqref="D7"/>
    </sheetView>
  </sheetViews>
  <sheetFormatPr defaultColWidth="11.42578125" defaultRowHeight="15" x14ac:dyDescent="0.25"/>
  <cols>
    <col min="1" max="1" width="34.7109375" style="315" customWidth="1"/>
    <col min="2" max="2" width="17.5703125" style="315" customWidth="1"/>
    <col min="3" max="3" width="40.85546875" style="315" customWidth="1"/>
    <col min="4" max="4" width="13.85546875" style="315" customWidth="1"/>
    <col min="5" max="5" width="25.140625" style="315" customWidth="1"/>
    <col min="6" max="6" width="44.7109375" style="315" customWidth="1"/>
    <col min="7" max="7" width="11.42578125" style="315"/>
    <col min="8" max="8" width="11.42578125" style="315" hidden="1" customWidth="1"/>
    <col min="9" max="16384" width="11.42578125" style="315"/>
  </cols>
  <sheetData>
    <row r="1" spans="1:10" ht="8.25" customHeight="1" x14ac:dyDescent="0.25">
      <c r="A1" s="314"/>
      <c r="B1" s="314"/>
      <c r="C1" s="314"/>
      <c r="D1" s="314"/>
      <c r="E1" s="314"/>
      <c r="F1" s="314"/>
      <c r="G1" s="314"/>
      <c r="H1" s="314"/>
      <c r="I1" s="314"/>
      <c r="J1" s="314"/>
    </row>
    <row r="2" spans="1:10" x14ac:dyDescent="0.25">
      <c r="A2" s="316" t="str">
        <f>Basisdaten!B2</f>
        <v xml:space="preserve">Anlage EB Version H2.1 (Auditjahr 2026 / Kennzahlenjahr 2025)  </v>
      </c>
      <c r="B2" s="314"/>
      <c r="C2" s="314"/>
      <c r="D2" s="314"/>
      <c r="E2" s="314"/>
      <c r="F2" s="314"/>
      <c r="G2" s="314"/>
      <c r="H2" s="314"/>
      <c r="I2" s="314"/>
      <c r="J2" s="314"/>
    </row>
    <row r="3" spans="1:10" ht="15.75" x14ac:dyDescent="0.25">
      <c r="A3" s="317" t="s">
        <v>712</v>
      </c>
      <c r="B3" s="314"/>
      <c r="C3" s="314"/>
      <c r="D3" s="314"/>
      <c r="E3" s="314"/>
      <c r="F3" s="314"/>
      <c r="G3" s="314"/>
      <c r="H3" s="314"/>
      <c r="I3" s="314"/>
      <c r="J3" s="314"/>
    </row>
    <row r="4" spans="1:10" x14ac:dyDescent="0.25">
      <c r="A4" s="370" t="s">
        <v>807</v>
      </c>
      <c r="B4" s="314"/>
      <c r="C4" s="314"/>
      <c r="D4" s="314"/>
      <c r="E4" s="314"/>
      <c r="F4" s="314"/>
      <c r="G4" s="314"/>
      <c r="H4" s="314"/>
      <c r="I4" s="314"/>
      <c r="J4" s="314"/>
    </row>
    <row r="5" spans="1:10" ht="6.75" customHeight="1" thickBot="1" x14ac:dyDescent="0.3"/>
    <row r="6" spans="1:10" ht="45" customHeight="1" thickBot="1" x14ac:dyDescent="0.3">
      <c r="A6" s="318" t="s">
        <v>704</v>
      </c>
      <c r="B6" s="319" t="s">
        <v>705</v>
      </c>
      <c r="C6" s="319" t="s">
        <v>706</v>
      </c>
      <c r="D6" s="319" t="s">
        <v>707</v>
      </c>
      <c r="E6" s="319" t="s">
        <v>713</v>
      </c>
      <c r="F6" s="320" t="s">
        <v>708</v>
      </c>
    </row>
    <row r="7" spans="1:10" ht="26.1" customHeight="1" x14ac:dyDescent="0.25">
      <c r="A7" s="321"/>
      <c r="B7" s="322"/>
      <c r="C7" s="322"/>
      <c r="D7" s="361"/>
      <c r="E7" s="323"/>
      <c r="F7" s="324"/>
      <c r="H7" s="325" t="s">
        <v>709</v>
      </c>
    </row>
    <row r="8" spans="1:10" ht="26.1" customHeight="1" x14ac:dyDescent="0.25">
      <c r="A8" s="321"/>
      <c r="B8" s="322"/>
      <c r="C8" s="326"/>
      <c r="D8" s="362"/>
      <c r="E8" s="327"/>
      <c r="F8" s="324"/>
      <c r="H8" s="325" t="s">
        <v>710</v>
      </c>
    </row>
    <row r="9" spans="1:10" ht="26.1" customHeight="1" x14ac:dyDescent="0.25">
      <c r="A9" s="321"/>
      <c r="B9" s="322"/>
      <c r="C9" s="326"/>
      <c r="D9" s="362"/>
      <c r="E9" s="327"/>
      <c r="F9" s="324"/>
      <c r="H9" s="325" t="s">
        <v>836</v>
      </c>
    </row>
    <row r="10" spans="1:10" ht="26.1" customHeight="1" x14ac:dyDescent="0.25">
      <c r="A10" s="321"/>
      <c r="B10" s="322"/>
      <c r="C10" s="326"/>
      <c r="D10" s="362"/>
      <c r="E10" s="327"/>
      <c r="F10" s="324"/>
    </row>
    <row r="11" spans="1:10" ht="26.1" customHeight="1" x14ac:dyDescent="0.25">
      <c r="A11" s="321"/>
      <c r="B11" s="322"/>
      <c r="C11" s="326"/>
      <c r="D11" s="362"/>
      <c r="E11" s="327"/>
      <c r="F11" s="324"/>
    </row>
    <row r="12" spans="1:10" ht="26.1" customHeight="1" x14ac:dyDescent="0.25">
      <c r="A12" s="321"/>
      <c r="B12" s="322"/>
      <c r="C12" s="326"/>
      <c r="D12" s="362"/>
      <c r="E12" s="327"/>
      <c r="F12" s="324"/>
    </row>
    <row r="13" spans="1:10" ht="26.1" customHeight="1" x14ac:dyDescent="0.25">
      <c r="A13" s="321"/>
      <c r="B13" s="322"/>
      <c r="C13" s="326"/>
      <c r="D13" s="362"/>
      <c r="E13" s="327"/>
      <c r="F13" s="324"/>
    </row>
    <row r="14" spans="1:10" ht="26.1" customHeight="1" x14ac:dyDescent="0.25">
      <c r="A14" s="321"/>
      <c r="B14" s="322"/>
      <c r="C14" s="326"/>
      <c r="D14" s="362"/>
      <c r="E14" s="327"/>
      <c r="F14" s="324"/>
    </row>
    <row r="15" spans="1:10" ht="26.1" customHeight="1" x14ac:dyDescent="0.25">
      <c r="A15" s="321"/>
      <c r="B15" s="322"/>
      <c r="C15" s="326"/>
      <c r="D15" s="362"/>
      <c r="E15" s="327"/>
      <c r="F15" s="324"/>
    </row>
    <row r="16" spans="1:10" ht="26.1" customHeight="1" x14ac:dyDescent="0.25">
      <c r="A16" s="321"/>
      <c r="B16" s="322"/>
      <c r="C16" s="326"/>
      <c r="D16" s="362"/>
      <c r="E16" s="327"/>
      <c r="F16" s="324"/>
    </row>
    <row r="17" spans="1:6" ht="26.1" customHeight="1" x14ac:dyDescent="0.25">
      <c r="A17" s="321"/>
      <c r="B17" s="322"/>
      <c r="C17" s="326"/>
      <c r="D17" s="362"/>
      <c r="E17" s="327"/>
      <c r="F17" s="324"/>
    </row>
    <row r="18" spans="1:6" ht="26.1" customHeight="1" x14ac:dyDescent="0.25">
      <c r="A18" s="321"/>
      <c r="B18" s="322"/>
      <c r="C18" s="326"/>
      <c r="D18" s="362"/>
      <c r="E18" s="327"/>
      <c r="F18" s="324"/>
    </row>
    <row r="19" spans="1:6" ht="26.1" customHeight="1" x14ac:dyDescent="0.25">
      <c r="A19" s="321"/>
      <c r="B19" s="322"/>
      <c r="C19" s="326"/>
      <c r="D19" s="362"/>
      <c r="E19" s="327"/>
      <c r="F19" s="324"/>
    </row>
    <row r="20" spans="1:6" ht="26.1" customHeight="1" x14ac:dyDescent="0.25">
      <c r="A20" s="321"/>
      <c r="B20" s="322"/>
      <c r="C20" s="326"/>
      <c r="D20" s="362"/>
      <c r="E20" s="327"/>
      <c r="F20" s="324"/>
    </row>
    <row r="21" spans="1:6" ht="26.1" customHeight="1" x14ac:dyDescent="0.25">
      <c r="A21" s="321"/>
      <c r="B21" s="322"/>
      <c r="C21" s="326"/>
      <c r="D21" s="362"/>
      <c r="E21" s="327"/>
      <c r="F21" s="324"/>
    </row>
    <row r="22" spans="1:6" ht="26.1" customHeight="1" x14ac:dyDescent="0.25">
      <c r="A22" s="321"/>
      <c r="B22" s="322"/>
      <c r="C22" s="326"/>
      <c r="D22" s="362"/>
      <c r="E22" s="327"/>
      <c r="F22" s="324"/>
    </row>
    <row r="23" spans="1:6" ht="26.1" customHeight="1" thickBot="1" x14ac:dyDescent="0.3">
      <c r="A23" s="328"/>
      <c r="B23" s="329"/>
      <c r="C23" s="330"/>
      <c r="D23" s="363"/>
      <c r="E23" s="331"/>
      <c r="F23" s="332"/>
    </row>
    <row r="24" spans="1:6" ht="24.95" customHeight="1" thickBot="1" x14ac:dyDescent="0.3">
      <c r="D24" s="333" t="s">
        <v>711</v>
      </c>
      <c r="E24" s="334">
        <f>SUM(E7:E23)</f>
        <v>0</v>
      </c>
    </row>
    <row r="25" spans="1:6" ht="6.75" customHeight="1" x14ac:dyDescent="0.25"/>
    <row r="26" spans="1:6" ht="15.75" customHeight="1" x14ac:dyDescent="0.25">
      <c r="A26" s="460"/>
      <c r="B26" s="460"/>
      <c r="C26" s="460"/>
    </row>
    <row r="27" spans="1:6" x14ac:dyDescent="0.25">
      <c r="A27" s="335"/>
    </row>
  </sheetData>
  <sheetProtection algorithmName="SHA-512" hashValue="kbJbgrzET82vMp2DA+3NEBJb8iATFVfHOXPabDYyiKtuiPlMz3vkzwBKczoxxcaKT+79f9vyZhGWRug4H1pRlw==" saltValue="zsj+yfA/9ALSY714AyBmaA==" spinCount="100000" sheet="1" objects="1" scenarios="1" selectLockedCells="1"/>
  <mergeCells count="1">
    <mergeCell ref="A26:C26"/>
  </mergeCells>
  <conditionalFormatting sqref="A7:F23">
    <cfRule type="expression" dxfId="58" priority="4" stopIfTrue="1">
      <formula>LEN(TRIM(A7))=0</formula>
    </cfRule>
  </conditionalFormatting>
  <conditionalFormatting sqref="E7:E23">
    <cfRule type="cellIs" dxfId="57" priority="5" operator="lessThan">
      <formula>25</formula>
    </cfRule>
  </conditionalFormatting>
  <conditionalFormatting sqref="E7:F23">
    <cfRule type="expression" dxfId="56" priority="1">
      <formula>AND($B7="In Ausbildung",$E7&lt;&gt;"")</formula>
    </cfRule>
  </conditionalFormatting>
  <conditionalFormatting sqref="F7:F23">
    <cfRule type="expression" dxfId="55" priority="3">
      <formula>AND($B7="benannter Operateur",$E7&gt;=25)</formula>
    </cfRule>
  </conditionalFormatting>
  <dataValidations count="5">
    <dataValidation type="textLength" showInputMessage="1" showErrorMessage="1" errorTitle="Zeichenlänge" error="Nur Texteingabe bis 200 Zeichen möglich." sqref="C7:C23 A7:A23" xr:uid="{00000000-0002-0000-0700-000000000000}">
      <formula1>2</formula1>
      <formula2>200</formula2>
    </dataValidation>
    <dataValidation type="textLength" showInputMessage="1" showErrorMessage="1" errorTitle="Zeichenlänge" error="Nur Texteingabe bis 500 Zeichen möglich." sqref="F7:F23" xr:uid="{00000000-0002-0000-0700-000001000000}">
      <formula1>2</formula1>
      <formula2>500</formula2>
    </dataValidation>
    <dataValidation type="whole" showInputMessage="1" showErrorMessage="1" errorTitle="Eingabefehler" error="Ganze Zahl zwischen 0 und 5000 eingeben." sqref="E7:E23" xr:uid="{00000000-0002-0000-0700-000002000000}">
      <formula1>0</formula1>
      <formula2>5000</formula2>
    </dataValidation>
    <dataValidation type="list" allowBlank="1" showInputMessage="1" showErrorMessage="1" errorTitle="Hinweis" error="Auswahl treffen über Dropdown-Liste." sqref="B7:B23" xr:uid="{00000000-0002-0000-0700-000003000000}">
      <formula1>$H$7:$H$9</formula1>
    </dataValidation>
    <dataValidation type="textLength" allowBlank="1" showInputMessage="1" showErrorMessage="1" errorTitle="Hinweis" error="Bitte Zeitraum von ... bis im Kennzahlenjahr eintragen." sqref="D7:D23" xr:uid="{00000000-0002-0000-0700-000004000000}">
      <formula1>2</formula1>
      <formula2>200</formula2>
    </dataValidation>
  </dataValidations>
  <pageMargins left="0.25" right="0.25" top="0.75" bottom="0.75" header="0.3" footer="0.3"/>
  <pageSetup scale="77" orientation="landscape" horizontalDpi="4294967295" verticalDpi="4294967295" r:id="rId1"/>
  <headerFooter>
    <oddFooter>&amp;L&amp;"Arial,Regular"&amp;7&amp;F&amp;C&amp;"Arial,Regular"&amp;7© DKG Alle Rechte vorbehalten&amp;R&amp;"Arial,Regular"&amp;7
&amp;P</oddFooter>
  </headerFooter>
  <rowBreaks count="1" manualBreakCount="1">
    <brk id="23" max="7" man="1"/>
  </row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2">
    <pageSetUpPr fitToPage="1"/>
  </sheetPr>
  <dimension ref="A1:T67"/>
  <sheetViews>
    <sheetView showGridLines="0" zoomScaleNormal="100" zoomScaleSheetLayoutView="87" workbookViewId="0">
      <pane xSplit="1" ySplit="7" topLeftCell="B8" activePane="bottomRight" state="frozen"/>
      <selection pane="topRight" activeCell="B1" sqref="B1"/>
      <selection pane="bottomLeft" activeCell="A12" sqref="A12"/>
      <selection pane="bottomRight" activeCell="S8" sqref="S8:S10"/>
    </sheetView>
  </sheetViews>
  <sheetFormatPr defaultColWidth="11.42578125" defaultRowHeight="14.25" x14ac:dyDescent="0.2"/>
  <cols>
    <col min="1" max="1" width="0.85546875" style="184" customWidth="1"/>
    <col min="2" max="2" width="3.28515625" style="184" customWidth="1"/>
    <col min="3" max="3" width="3.28515625" style="185" customWidth="1"/>
    <col min="4" max="4" width="4" style="184" customWidth="1"/>
    <col min="5" max="5" width="15.85546875" style="184" customWidth="1"/>
    <col min="6" max="6" width="13.140625" style="184" customWidth="1"/>
    <col min="7" max="7" width="13" style="184" customWidth="1"/>
    <col min="8" max="8" width="13.7109375" style="184" customWidth="1"/>
    <col min="9" max="10" width="10.7109375" style="184" customWidth="1"/>
    <col min="11" max="11" width="9.5703125" style="184" customWidth="1"/>
    <col min="12" max="12" width="5.5703125" style="184" customWidth="1"/>
    <col min="13" max="13" width="4.85546875" style="184" customWidth="1"/>
    <col min="14" max="14" width="3.85546875" style="184" customWidth="1"/>
    <col min="15" max="15" width="6.42578125" style="184" customWidth="1"/>
    <col min="16" max="16" width="6" style="184" customWidth="1"/>
    <col min="17" max="17" width="7.85546875" style="205" customWidth="1"/>
    <col min="18" max="18" width="8" style="184" customWidth="1"/>
    <col min="19" max="20" width="73.5703125" style="184" customWidth="1"/>
    <col min="21" max="16384" width="11.42578125" style="184"/>
  </cols>
  <sheetData>
    <row r="1" spans="1:20" ht="6.75" customHeight="1" x14ac:dyDescent="0.25">
      <c r="A1" s="183"/>
      <c r="Q1" s="184"/>
    </row>
    <row r="2" spans="1:20" s="226" customFormat="1" ht="12" customHeight="1" x14ac:dyDescent="0.25">
      <c r="A2" s="224"/>
      <c r="B2" s="186" t="str">
        <f>Basisdaten!B2</f>
        <v xml:space="preserve">Anlage EB Version H2.1 (Auditjahr 2026 / Kennzahlenjahr 2025)  </v>
      </c>
      <c r="C2" s="225"/>
    </row>
    <row r="3" spans="1:20" ht="30" customHeight="1" x14ac:dyDescent="0.25">
      <c r="A3" s="187"/>
      <c r="B3" s="353" t="s">
        <v>141</v>
      </c>
      <c r="P3" s="188"/>
      <c r="Q3" s="184"/>
    </row>
    <row r="4" spans="1:20" ht="15" customHeight="1" x14ac:dyDescent="0.25">
      <c r="A4" s="187"/>
      <c r="B4" s="7" t="s">
        <v>53</v>
      </c>
      <c r="C4" s="291"/>
      <c r="D4" s="1"/>
      <c r="E4" s="647" t="str">
        <f>IF(Basisdaten!C6=0,"",Basisdaten!C6)</f>
        <v/>
      </c>
      <c r="F4" s="648"/>
      <c r="G4" s="292" t="s">
        <v>86</v>
      </c>
      <c r="H4" s="647" t="str">
        <f>IF(Basisdaten!C8=0,"",Basisdaten!C8)</f>
        <v/>
      </c>
      <c r="I4" s="649"/>
      <c r="J4" s="650"/>
      <c r="K4" s="650"/>
      <c r="L4" s="650"/>
      <c r="M4" s="650"/>
      <c r="N4" s="650"/>
      <c r="O4" s="650"/>
      <c r="P4" s="651"/>
      <c r="Q4" s="184"/>
    </row>
    <row r="5" spans="1:20" ht="9" customHeight="1" thickBot="1" x14ac:dyDescent="0.25">
      <c r="F5" s="189"/>
      <c r="G5" s="189"/>
      <c r="H5" s="189"/>
      <c r="I5" s="189"/>
      <c r="J5" s="189"/>
      <c r="K5" s="189"/>
      <c r="L5" s="189"/>
      <c r="M5" s="189"/>
      <c r="N5" s="189"/>
      <c r="O5" s="189"/>
      <c r="P5" s="188"/>
      <c r="Q5" s="184"/>
    </row>
    <row r="6" spans="1:20" s="190" customFormat="1" ht="21" customHeight="1" thickBot="1" x14ac:dyDescent="0.3">
      <c r="B6" s="497" t="s">
        <v>197</v>
      </c>
      <c r="C6" s="498"/>
      <c r="D6" s="480" t="s">
        <v>454</v>
      </c>
      <c r="E6" s="477" t="s">
        <v>122</v>
      </c>
      <c r="F6" s="477" t="s">
        <v>1</v>
      </c>
      <c r="G6" s="478"/>
      <c r="H6" s="477" t="s">
        <v>2</v>
      </c>
      <c r="I6" s="478"/>
      <c r="J6" s="477" t="s">
        <v>57</v>
      </c>
      <c r="K6" s="478"/>
      <c r="L6" s="462" t="s">
        <v>168</v>
      </c>
      <c r="M6" s="504" t="s">
        <v>3</v>
      </c>
      <c r="N6" s="504"/>
      <c r="O6" s="462" t="s">
        <v>168</v>
      </c>
      <c r="P6" s="497" t="s">
        <v>85</v>
      </c>
      <c r="Q6" s="501"/>
      <c r="R6" s="495" t="s">
        <v>167</v>
      </c>
      <c r="S6" s="518" t="s">
        <v>52</v>
      </c>
      <c r="T6" s="519"/>
    </row>
    <row r="7" spans="1:20" s="190" customFormat="1" ht="22.5" customHeight="1" thickBot="1" x14ac:dyDescent="0.3">
      <c r="B7" s="499"/>
      <c r="C7" s="500"/>
      <c r="D7" s="481"/>
      <c r="E7" s="479"/>
      <c r="F7" s="479"/>
      <c r="G7" s="478"/>
      <c r="H7" s="479"/>
      <c r="I7" s="478"/>
      <c r="J7" s="479"/>
      <c r="K7" s="478"/>
      <c r="L7" s="463"/>
      <c r="M7" s="504"/>
      <c r="N7" s="504"/>
      <c r="O7" s="463"/>
      <c r="P7" s="502"/>
      <c r="Q7" s="503"/>
      <c r="R7" s="496"/>
      <c r="S7" s="228" t="s">
        <v>423</v>
      </c>
      <c r="T7" s="228" t="s">
        <v>422</v>
      </c>
    </row>
    <row r="8" spans="1:20" ht="31.5" customHeight="1" thickBot="1" x14ac:dyDescent="0.25">
      <c r="B8" s="468" t="s">
        <v>453</v>
      </c>
      <c r="C8" s="469"/>
      <c r="D8" s="474" t="s">
        <v>143</v>
      </c>
      <c r="E8" s="482" t="s">
        <v>6</v>
      </c>
      <c r="F8" s="484" t="s">
        <v>7</v>
      </c>
      <c r="G8" s="483"/>
      <c r="H8" s="482" t="s">
        <v>184</v>
      </c>
      <c r="I8" s="483"/>
      <c r="J8" s="485" t="s">
        <v>138</v>
      </c>
      <c r="K8" s="486"/>
      <c r="L8" s="465"/>
      <c r="M8" s="461" t="s">
        <v>146</v>
      </c>
      <c r="N8" s="461"/>
      <c r="O8" s="465"/>
      <c r="P8" s="464" t="s">
        <v>8</v>
      </c>
      <c r="Q8" s="529">
        <f>IF(Basisdaten!L32="",0,Basisdaten!L32)</f>
        <v>0</v>
      </c>
      <c r="R8" s="520" t="str">
        <f>IF(Q8=0,Berechnung1!$F$4,IF(Q8=0, Berechnung1!F4,IF(OR(Q8&lt; Berechnung1!E33,Q8&gt; Berechnung1!F33),Berechnung1!$G$4,IF(OR(ROUND(Q8,4)&lt;Berechnung1!J33,ROUND(Q8,4)&gt;Berechnung1!K33),Berechnung1!$D$4,IF(OR(ROUND(Q8,4)&lt;Berechnung1!G33,ROUND(Q8,4)&gt;Berechnung1!H33),Berechnung1!$E$4,Berechnung1!$C$4)))))</f>
        <v>Unvollständig</v>
      </c>
      <c r="S8" s="536"/>
      <c r="T8" s="535"/>
    </row>
    <row r="9" spans="1:20" ht="31.5" customHeight="1" thickBot="1" x14ac:dyDescent="0.25">
      <c r="B9" s="470"/>
      <c r="C9" s="471"/>
      <c r="D9" s="475"/>
      <c r="E9" s="484"/>
      <c r="F9" s="484"/>
      <c r="G9" s="483"/>
      <c r="H9" s="484"/>
      <c r="I9" s="483"/>
      <c r="J9" s="487"/>
      <c r="K9" s="488"/>
      <c r="L9" s="466"/>
      <c r="M9" s="461"/>
      <c r="N9" s="461"/>
      <c r="O9" s="466"/>
      <c r="P9" s="464"/>
      <c r="Q9" s="530"/>
      <c r="R9" s="521"/>
      <c r="S9" s="514"/>
      <c r="T9" s="512"/>
    </row>
    <row r="10" spans="1:20" ht="31.5" customHeight="1" thickBot="1" x14ac:dyDescent="0.25">
      <c r="B10" s="472"/>
      <c r="C10" s="473"/>
      <c r="D10" s="476"/>
      <c r="E10" s="491"/>
      <c r="F10" s="484"/>
      <c r="G10" s="483"/>
      <c r="H10" s="484"/>
      <c r="I10" s="483"/>
      <c r="J10" s="489"/>
      <c r="K10" s="490"/>
      <c r="L10" s="467"/>
      <c r="M10" s="461"/>
      <c r="N10" s="461"/>
      <c r="O10" s="467"/>
      <c r="P10" s="464"/>
      <c r="Q10" s="531"/>
      <c r="R10" s="522"/>
      <c r="S10" s="514"/>
      <c r="T10" s="512"/>
    </row>
    <row r="11" spans="1:20" ht="31.5" customHeight="1" thickBot="1" x14ac:dyDescent="0.25">
      <c r="B11" s="468" t="s">
        <v>455</v>
      </c>
      <c r="C11" s="469"/>
      <c r="D11" s="474"/>
      <c r="E11" s="482" t="s">
        <v>497</v>
      </c>
      <c r="F11" s="622" t="s">
        <v>138</v>
      </c>
      <c r="G11" s="483"/>
      <c r="H11" s="482" t="s">
        <v>497</v>
      </c>
      <c r="I11" s="483"/>
      <c r="J11" s="632" t="s">
        <v>138</v>
      </c>
      <c r="K11" s="486"/>
      <c r="L11" s="465"/>
      <c r="M11" s="461" t="s">
        <v>124</v>
      </c>
      <c r="N11" s="461"/>
      <c r="O11" s="465"/>
      <c r="P11" s="505" t="s">
        <v>8</v>
      </c>
      <c r="Q11" s="508"/>
      <c r="R11" s="520" t="str">
        <f>IF(Q11="",Berechnung1!$F$4,IF(Q11=0, Berechnung1!H4,IF(OR(Q11&lt; Berechnung1!E36,Q11&gt; Berechnung1!F36),Berechnung1!$G$4,IF(OR(ROUND(Q11,4)&lt;Berechnung1!J36,ROUND(Q11,4)&gt;Berechnung1!K36),Berechnung1!$D$4,IF(OR(ROUND(Q11,4)&lt;Berechnung1!G36,ROUND(Q11,4)&gt;Berechnung1!H36),Berechnung1!$E$4,Berechnung1!$C$4)))))</f>
        <v>Unvollständig</v>
      </c>
      <c r="S11" s="536"/>
      <c r="T11" s="535"/>
    </row>
    <row r="12" spans="1:20" ht="31.5" customHeight="1" thickBot="1" x14ac:dyDescent="0.25">
      <c r="B12" s="470"/>
      <c r="C12" s="471"/>
      <c r="D12" s="475"/>
      <c r="E12" s="484"/>
      <c r="F12" s="484"/>
      <c r="G12" s="483"/>
      <c r="H12" s="484"/>
      <c r="I12" s="483"/>
      <c r="J12" s="487"/>
      <c r="K12" s="488"/>
      <c r="L12" s="466"/>
      <c r="M12" s="461"/>
      <c r="N12" s="461"/>
      <c r="O12" s="466"/>
      <c r="P12" s="506"/>
      <c r="Q12" s="509"/>
      <c r="R12" s="521"/>
      <c r="S12" s="514"/>
      <c r="T12" s="512"/>
    </row>
    <row r="13" spans="1:20" ht="31.5" customHeight="1" thickBot="1" x14ac:dyDescent="0.25">
      <c r="B13" s="472"/>
      <c r="C13" s="473"/>
      <c r="D13" s="476"/>
      <c r="E13" s="491"/>
      <c r="F13" s="484"/>
      <c r="G13" s="483"/>
      <c r="H13" s="484"/>
      <c r="I13" s="483"/>
      <c r="J13" s="489"/>
      <c r="K13" s="490"/>
      <c r="L13" s="467"/>
      <c r="M13" s="461"/>
      <c r="N13" s="461"/>
      <c r="O13" s="467"/>
      <c r="P13" s="507"/>
      <c r="Q13" s="510"/>
      <c r="R13" s="522"/>
      <c r="S13" s="514"/>
      <c r="T13" s="512"/>
    </row>
    <row r="14" spans="1:20" ht="31.5" customHeight="1" thickBot="1" x14ac:dyDescent="0.25">
      <c r="B14" s="468" t="s">
        <v>475</v>
      </c>
      <c r="C14" s="469"/>
      <c r="D14" s="474"/>
      <c r="E14" s="482" t="s">
        <v>456</v>
      </c>
      <c r="F14" s="622" t="s">
        <v>498</v>
      </c>
      <c r="G14" s="483"/>
      <c r="H14" s="482" t="s">
        <v>723</v>
      </c>
      <c r="I14" s="483"/>
      <c r="J14" s="623" t="s">
        <v>138</v>
      </c>
      <c r="K14" s="624"/>
      <c r="L14" s="629"/>
      <c r="M14" s="461" t="s">
        <v>124</v>
      </c>
      <c r="N14" s="461"/>
      <c r="O14" s="474"/>
      <c r="P14" s="482" t="s">
        <v>8</v>
      </c>
      <c r="Q14" s="618"/>
      <c r="R14" s="520" t="str">
        <f>IF(Q14="",Berechnung1!$F$4,IF(Q14=0,Berechnung1!H4,IF(OR(Q14&lt;Berechnung1!E39,Q14&gt;Berechnung1!F39),Berechnung1!$G$4,IF(OR(ROUND(Q14,4)&lt;Berechnung1!J39,ROUND(Q14,4)&gt;Berechnung1!K39),Berechnung1!$D$4,IF(OR(ROUND(Q14,4)&lt;Berechnung1!G39,ROUND(Q14,4)&gt;Berechnung1!H39),Berechnung1!$E$4,Berechnung1!$C$4)))))</f>
        <v>Unvollständig</v>
      </c>
      <c r="S14" s="621"/>
      <c r="T14" s="515"/>
    </row>
    <row r="15" spans="1:20" ht="31.5" customHeight="1" thickBot="1" x14ac:dyDescent="0.25">
      <c r="B15" s="470"/>
      <c r="C15" s="471"/>
      <c r="D15" s="475"/>
      <c r="E15" s="484"/>
      <c r="F15" s="484"/>
      <c r="G15" s="483"/>
      <c r="H15" s="484"/>
      <c r="I15" s="483"/>
      <c r="J15" s="625"/>
      <c r="K15" s="626"/>
      <c r="L15" s="630"/>
      <c r="M15" s="461"/>
      <c r="N15" s="461"/>
      <c r="O15" s="475"/>
      <c r="P15" s="484"/>
      <c r="Q15" s="619"/>
      <c r="R15" s="521"/>
      <c r="S15" s="517"/>
      <c r="T15" s="516"/>
    </row>
    <row r="16" spans="1:20" ht="31.5" customHeight="1" thickBot="1" x14ac:dyDescent="0.25">
      <c r="B16" s="472"/>
      <c r="C16" s="473"/>
      <c r="D16" s="476"/>
      <c r="E16" s="484"/>
      <c r="F16" s="484"/>
      <c r="G16" s="483"/>
      <c r="H16" s="484"/>
      <c r="I16" s="483"/>
      <c r="J16" s="627"/>
      <c r="K16" s="628"/>
      <c r="L16" s="631"/>
      <c r="M16" s="461"/>
      <c r="N16" s="461"/>
      <c r="O16" s="476"/>
      <c r="P16" s="484"/>
      <c r="Q16" s="620"/>
      <c r="R16" s="522"/>
      <c r="S16" s="517"/>
      <c r="T16" s="516"/>
    </row>
    <row r="17" spans="2:20" ht="31.5" customHeight="1" thickBot="1" x14ac:dyDescent="0.25">
      <c r="B17" s="468" t="s">
        <v>457</v>
      </c>
      <c r="C17" s="469"/>
      <c r="D17" s="556"/>
      <c r="E17" s="492" t="s">
        <v>714</v>
      </c>
      <c r="F17" s="563" t="s">
        <v>499</v>
      </c>
      <c r="G17" s="524"/>
      <c r="H17" s="533" t="s">
        <v>813</v>
      </c>
      <c r="I17" s="534"/>
      <c r="J17" s="523" t="s">
        <v>466</v>
      </c>
      <c r="K17" s="524"/>
      <c r="L17" s="465"/>
      <c r="M17" s="461" t="s">
        <v>124</v>
      </c>
      <c r="N17" s="461"/>
      <c r="O17" s="465"/>
      <c r="P17" s="191" t="s">
        <v>2</v>
      </c>
      <c r="Q17" s="192"/>
      <c r="R17" s="520" t="str">
        <f>IF(Q19=Berechnung1!D42,Berechnung1!$F$4,IF(OR(Q19&lt; Berechnung1!E42,Q19&gt; Berechnung1!F42),Berechnung1!$G$4,IF(OR(ROUND(Q19,4)&lt;Berechnung1!J42,ROUND(Q19,4)&gt;Berechnung1!K42),Berechnung1!$D$4,IF(OR(ROUND(Q19,4)&lt;Berechnung1!G42,ROUND(Q19,4)&gt;Berechnung1!H42),Berechnung1!$E$4,Berechnung1!$C$4))))</f>
        <v>Unvollständig</v>
      </c>
      <c r="S17" s="513"/>
      <c r="T17" s="513"/>
    </row>
    <row r="18" spans="2:20" ht="31.5" customHeight="1" thickBot="1" x14ac:dyDescent="0.25">
      <c r="B18" s="470"/>
      <c r="C18" s="471"/>
      <c r="D18" s="557"/>
      <c r="E18" s="493"/>
      <c r="F18" s="572"/>
      <c r="G18" s="526"/>
      <c r="H18" s="596"/>
      <c r="I18" s="534"/>
      <c r="J18" s="525"/>
      <c r="K18" s="526"/>
      <c r="L18" s="466"/>
      <c r="M18" s="461"/>
      <c r="N18" s="461"/>
      <c r="O18" s="466"/>
      <c r="P18" s="193" t="s">
        <v>4</v>
      </c>
      <c r="Q18" s="194">
        <f>IF(Basisdaten!L32="",0,Basisdaten!L32)</f>
        <v>0</v>
      </c>
      <c r="R18" s="521"/>
      <c r="S18" s="511"/>
      <c r="T18" s="512"/>
    </row>
    <row r="19" spans="2:20" ht="31.5" customHeight="1" thickBot="1" x14ac:dyDescent="0.25">
      <c r="B19" s="472"/>
      <c r="C19" s="473"/>
      <c r="D19" s="558"/>
      <c r="E19" s="493"/>
      <c r="F19" s="573"/>
      <c r="G19" s="528"/>
      <c r="H19" s="596"/>
      <c r="I19" s="534"/>
      <c r="J19" s="527"/>
      <c r="K19" s="528"/>
      <c r="L19" s="467"/>
      <c r="M19" s="461"/>
      <c r="N19" s="461"/>
      <c r="O19" s="467"/>
      <c r="P19" s="193" t="s">
        <v>5</v>
      </c>
      <c r="Q19" s="195" t="str">
        <f>IF(Q17="","n.d.",IF(Q18="","n.d.",IF(Q18=0,"",Q17/Q18)))</f>
        <v>n.d.</v>
      </c>
      <c r="R19" s="522"/>
      <c r="S19" s="537"/>
      <c r="T19" s="512"/>
    </row>
    <row r="20" spans="2:20" ht="31.5" customHeight="1" thickBot="1" x14ac:dyDescent="0.25">
      <c r="B20" s="468" t="s">
        <v>476</v>
      </c>
      <c r="C20" s="469"/>
      <c r="D20" s="556"/>
      <c r="E20" s="493"/>
      <c r="F20" s="667" t="s">
        <v>499</v>
      </c>
      <c r="G20" s="524"/>
      <c r="H20" s="533" t="s">
        <v>812</v>
      </c>
      <c r="I20" s="534"/>
      <c r="J20" s="523" t="s">
        <v>811</v>
      </c>
      <c r="K20" s="668"/>
      <c r="L20" s="461"/>
      <c r="M20" s="461" t="s">
        <v>101</v>
      </c>
      <c r="N20" s="461"/>
      <c r="O20" s="461"/>
      <c r="P20" s="191" t="s">
        <v>2</v>
      </c>
      <c r="Q20" s="250"/>
      <c r="R20" s="520" t="str">
        <f>IF(AND(Q20&lt;&gt;"",Q21&lt;&gt;"",Q20=0,Q21=0),Berechnung1!$H$4,IF(Q22=Berechnung1!D45,Berechnung1!$F$4,IF(OR(Q22&lt;Berechnung1!E45,Q22&gt;Berechnung1!F45),Berechnung1!$G$4,IF(OR(ROUND(Q22,4)&lt;Berechnung1!J45,ROUND(Q22,4)&gt;Berechnung1!K45),Berechnung1!$D$4,IF(OR(ROUND(Q22,4)&lt;Berechnung1!G45,ROUND(Q22,4)&gt;Berechnung1!H45),Berechnung1!$E$4,Berechnung1!$C$4)))))</f>
        <v>Unvollständig</v>
      </c>
      <c r="S20" s="515"/>
      <c r="T20" s="515"/>
    </row>
    <row r="21" spans="2:20" ht="31.5" customHeight="1" thickBot="1" x14ac:dyDescent="0.25">
      <c r="B21" s="470"/>
      <c r="C21" s="471"/>
      <c r="D21" s="557"/>
      <c r="E21" s="493"/>
      <c r="F21" s="572"/>
      <c r="G21" s="526"/>
      <c r="H21" s="596"/>
      <c r="I21" s="534"/>
      <c r="J21" s="641"/>
      <c r="K21" s="669"/>
      <c r="L21" s="461"/>
      <c r="M21" s="461"/>
      <c r="N21" s="461"/>
      <c r="O21" s="461"/>
      <c r="P21" s="193" t="s">
        <v>4</v>
      </c>
      <c r="Q21" s="251"/>
      <c r="R21" s="521"/>
      <c r="S21" s="633"/>
      <c r="T21" s="516"/>
    </row>
    <row r="22" spans="2:20" ht="31.5" customHeight="1" thickBot="1" x14ac:dyDescent="0.25">
      <c r="B22" s="472"/>
      <c r="C22" s="473"/>
      <c r="D22" s="558"/>
      <c r="E22" s="494"/>
      <c r="F22" s="573"/>
      <c r="G22" s="528"/>
      <c r="H22" s="596"/>
      <c r="I22" s="534"/>
      <c r="J22" s="642"/>
      <c r="K22" s="670"/>
      <c r="L22" s="461"/>
      <c r="M22" s="461"/>
      <c r="N22" s="461"/>
      <c r="O22" s="461"/>
      <c r="P22" s="193" t="s">
        <v>5</v>
      </c>
      <c r="Q22" s="195" t="str">
        <f>IF(Q20="","n.d.",IF(Q21="","n.d.",IF(Q21=0,"",Q20/Q21)))</f>
        <v>n.d.</v>
      </c>
      <c r="R22" s="522"/>
      <c r="S22" s="634"/>
      <c r="T22" s="516"/>
    </row>
    <row r="23" spans="2:20" ht="31.5" customHeight="1" thickBot="1" x14ac:dyDescent="0.25">
      <c r="B23" s="598" t="s">
        <v>649</v>
      </c>
      <c r="C23" s="636"/>
      <c r="D23" s="566"/>
      <c r="E23" s="533" t="s">
        <v>621</v>
      </c>
      <c r="F23" s="563" t="s">
        <v>622</v>
      </c>
      <c r="G23" s="524"/>
      <c r="H23" s="533" t="s">
        <v>808</v>
      </c>
      <c r="I23" s="534"/>
      <c r="J23" s="523" t="s">
        <v>718</v>
      </c>
      <c r="K23" s="524"/>
      <c r="L23" s="559"/>
      <c r="M23" s="532" t="s">
        <v>623</v>
      </c>
      <c r="N23" s="532"/>
      <c r="O23" s="559"/>
      <c r="P23" s="293" t="s">
        <v>2</v>
      </c>
      <c r="Q23" s="294"/>
      <c r="R23" s="520" t="str">
        <f>IF(Q25=Berechnung1!D48,Berechnung1!$F$4,IF(OR(Q25&lt;Berechnung1!E48,Q25&gt;Berechnung1!F48),Berechnung1!$G$4,IF(OR(ROUND(Q25,4)&lt;Berechnung1!J48,ROUND(Q25,4)&gt;Berechnung1!K48),Berechnung1!$D$4,IF(OR(ROUND(Q25,4)&lt;Berechnung1!G48,ROUND(Q25,4)&gt;Berechnung1!H48),Berechnung1!$E$4,Berechnung1!$C$4))))</f>
        <v>Unvollständig</v>
      </c>
      <c r="S23" s="515"/>
      <c r="T23" s="515"/>
    </row>
    <row r="24" spans="2:20" ht="31.5" customHeight="1" thickBot="1" x14ac:dyDescent="0.25">
      <c r="B24" s="637"/>
      <c r="C24" s="638"/>
      <c r="D24" s="567"/>
      <c r="E24" s="533"/>
      <c r="F24" s="564"/>
      <c r="G24" s="526"/>
      <c r="H24" s="533"/>
      <c r="I24" s="534"/>
      <c r="J24" s="641"/>
      <c r="K24" s="526"/>
      <c r="L24" s="560"/>
      <c r="M24" s="532"/>
      <c r="N24" s="532"/>
      <c r="O24" s="560"/>
      <c r="P24" s="295" t="s">
        <v>4</v>
      </c>
      <c r="Q24" s="296">
        <f>Q8+Q11</f>
        <v>0</v>
      </c>
      <c r="R24" s="521"/>
      <c r="S24" s="517"/>
      <c r="T24" s="516"/>
    </row>
    <row r="25" spans="2:20" ht="31.5" customHeight="1" thickBot="1" x14ac:dyDescent="0.25">
      <c r="B25" s="639"/>
      <c r="C25" s="640"/>
      <c r="D25" s="568"/>
      <c r="E25" s="533"/>
      <c r="F25" s="565"/>
      <c r="G25" s="528"/>
      <c r="H25" s="533"/>
      <c r="I25" s="534"/>
      <c r="J25" s="642"/>
      <c r="K25" s="528"/>
      <c r="L25" s="561"/>
      <c r="M25" s="532"/>
      <c r="N25" s="532"/>
      <c r="O25" s="561"/>
      <c r="P25" s="295" t="s">
        <v>5</v>
      </c>
      <c r="Q25" s="297" t="str">
        <f>IF(Q23="","n.d.",IF(Q24="","n.d.",IF(Q24=0,"",Q23/Q24)))</f>
        <v>n.d.</v>
      </c>
      <c r="R25" s="522"/>
      <c r="S25" s="517"/>
      <c r="T25" s="516"/>
    </row>
    <row r="26" spans="2:20" ht="31.5" customHeight="1" thickBot="1" x14ac:dyDescent="0.25">
      <c r="B26" s="574" t="s">
        <v>99</v>
      </c>
      <c r="C26" s="469"/>
      <c r="D26" s="556"/>
      <c r="E26" s="484" t="s">
        <v>125</v>
      </c>
      <c r="F26" s="563" t="s">
        <v>624</v>
      </c>
      <c r="G26" s="524"/>
      <c r="H26" s="533" t="s">
        <v>625</v>
      </c>
      <c r="I26" s="534"/>
      <c r="J26" s="523" t="s">
        <v>719</v>
      </c>
      <c r="K26" s="524"/>
      <c r="L26" s="465" t="s">
        <v>459</v>
      </c>
      <c r="M26" s="461" t="s">
        <v>124</v>
      </c>
      <c r="N26" s="461"/>
      <c r="O26" s="465"/>
      <c r="P26" s="191" t="s">
        <v>2</v>
      </c>
      <c r="Q26" s="196"/>
      <c r="R26" s="520" t="str">
        <f>IF(Q28=Berechnung1!D51,Berechnung1!$F$4,IF(OR(Q28&lt;Berechnung1!E51,Q28&gt;Berechnung1!F51),Berechnung1!$G$4,IF(OR(ROUND(Q28,4)&lt;Berechnung1!J51,ROUND(Q28,4)&gt;Berechnung1!K51),Berechnung1!$D$4,IF(OR(ROUND(Q28,4)&lt;Berechnung1!G51,ROUND(Q28,4)&gt;Berechnung1!H51),Berechnung1!$E$4,Berechnung1!$C$4))))</f>
        <v>Unvollständig</v>
      </c>
      <c r="S26" s="513"/>
      <c r="T26" s="513"/>
    </row>
    <row r="27" spans="2:20" ht="31.5" customHeight="1" thickBot="1" x14ac:dyDescent="0.25">
      <c r="B27" s="470"/>
      <c r="C27" s="471"/>
      <c r="D27" s="557"/>
      <c r="E27" s="484"/>
      <c r="F27" s="572"/>
      <c r="G27" s="526"/>
      <c r="H27" s="596"/>
      <c r="I27" s="534"/>
      <c r="J27" s="525"/>
      <c r="K27" s="526"/>
      <c r="L27" s="466"/>
      <c r="M27" s="461"/>
      <c r="N27" s="461"/>
      <c r="O27" s="466"/>
      <c r="P27" s="193" t="s">
        <v>4</v>
      </c>
      <c r="Q27" s="194">
        <f>IF(Q24="",0,Q24)</f>
        <v>0</v>
      </c>
      <c r="R27" s="521"/>
      <c r="S27" s="514"/>
      <c r="T27" s="512"/>
    </row>
    <row r="28" spans="2:20" ht="31.5" customHeight="1" thickBot="1" x14ac:dyDescent="0.25">
      <c r="B28" s="472"/>
      <c r="C28" s="473"/>
      <c r="D28" s="558"/>
      <c r="E28" s="484"/>
      <c r="F28" s="573"/>
      <c r="G28" s="528"/>
      <c r="H28" s="596"/>
      <c r="I28" s="534"/>
      <c r="J28" s="527"/>
      <c r="K28" s="528"/>
      <c r="L28" s="467"/>
      <c r="M28" s="461"/>
      <c r="N28" s="461"/>
      <c r="O28" s="467"/>
      <c r="P28" s="193" t="s">
        <v>5</v>
      </c>
      <c r="Q28" s="195" t="str">
        <f>IF(Q26="","n.d.",IF(Q27="","n.d.",IF(Q27=0,"",Q26/Q27)))</f>
        <v>n.d.</v>
      </c>
      <c r="R28" s="522"/>
      <c r="S28" s="514"/>
      <c r="T28" s="512"/>
    </row>
    <row r="29" spans="2:20" ht="31.5" customHeight="1" thickBot="1" x14ac:dyDescent="0.25">
      <c r="B29" s="574" t="s">
        <v>100</v>
      </c>
      <c r="C29" s="469"/>
      <c r="D29" s="556" t="s">
        <v>144</v>
      </c>
      <c r="E29" s="492" t="s">
        <v>500</v>
      </c>
      <c r="F29" s="562" t="s">
        <v>626</v>
      </c>
      <c r="G29" s="541"/>
      <c r="H29" s="562" t="s">
        <v>721</v>
      </c>
      <c r="I29" s="541"/>
      <c r="J29" s="562" t="s">
        <v>185</v>
      </c>
      <c r="K29" s="541"/>
      <c r="L29" s="465"/>
      <c r="M29" s="461" t="s">
        <v>325</v>
      </c>
      <c r="N29" s="461"/>
      <c r="O29" s="465"/>
      <c r="P29" s="193" t="s">
        <v>2</v>
      </c>
      <c r="Q29" s="198">
        <f>IF(Studien!E5="",0,Studien!E5)</f>
        <v>0</v>
      </c>
      <c r="R29" s="520" t="str">
        <f>IF(Q31=Berechnung1!D54,Berechnung1!$F$4,IF(OR(Q31&lt; Berechnung1!E54,Q31&gt; Berechnung1!F54),Berechnung1!$G$4,IF(OR(ROUND(Q31,4)&lt;Berechnung1!J54,ROUND(Q31,4)&gt;Berechnung1!K54),Berechnung1!$D$4,IF(OR(ROUND(Q31,4)&lt;Berechnung1!G54,ROUND(Q31,4)&gt;Berechnung1!H54),Berechnung1!$E$4,Berechnung1!$C$4))))</f>
        <v>Unvollständig</v>
      </c>
      <c r="S29" s="535"/>
      <c r="T29" s="511"/>
    </row>
    <row r="30" spans="2:20" ht="31.5" customHeight="1" thickBot="1" x14ac:dyDescent="0.25">
      <c r="B30" s="470"/>
      <c r="C30" s="471"/>
      <c r="D30" s="557"/>
      <c r="E30" s="493"/>
      <c r="F30" s="487"/>
      <c r="G30" s="542"/>
      <c r="H30" s="487"/>
      <c r="I30" s="542"/>
      <c r="J30" s="487"/>
      <c r="K30" s="542"/>
      <c r="L30" s="466"/>
      <c r="M30" s="461"/>
      <c r="N30" s="461"/>
      <c r="O30" s="466"/>
      <c r="P30" s="193" t="s">
        <v>4</v>
      </c>
      <c r="Q30" s="198">
        <f>IF(Basisdaten!F32="",0,Basisdaten!F32)</f>
        <v>0</v>
      </c>
      <c r="R30" s="521"/>
      <c r="S30" s="514"/>
      <c r="T30" s="512"/>
    </row>
    <row r="31" spans="2:20" ht="31.5" customHeight="1" thickBot="1" x14ac:dyDescent="0.25">
      <c r="B31" s="472"/>
      <c r="C31" s="473"/>
      <c r="D31" s="558"/>
      <c r="E31" s="494"/>
      <c r="F31" s="489"/>
      <c r="G31" s="543"/>
      <c r="H31" s="489"/>
      <c r="I31" s="543"/>
      <c r="J31" s="489"/>
      <c r="K31" s="543"/>
      <c r="L31" s="467"/>
      <c r="M31" s="461"/>
      <c r="N31" s="461"/>
      <c r="O31" s="467"/>
      <c r="P31" s="193" t="s">
        <v>5</v>
      </c>
      <c r="Q31" s="195" t="str">
        <f>IF(Q29="0","n.d.",IF(Q30="0","n.d.",IF(Q30=0,"n.d.",Q29/Q30)))</f>
        <v>n.d.</v>
      </c>
      <c r="R31" s="522"/>
      <c r="S31" s="514"/>
      <c r="T31" s="512"/>
    </row>
    <row r="32" spans="2:20" s="199" customFormat="1" ht="31.5" customHeight="1" thickBot="1" x14ac:dyDescent="0.25">
      <c r="B32" s="574" t="s">
        <v>211</v>
      </c>
      <c r="C32" s="469"/>
      <c r="D32" s="556" t="s">
        <v>212</v>
      </c>
      <c r="E32" s="491" t="s">
        <v>123</v>
      </c>
      <c r="F32" s="540" t="s">
        <v>7</v>
      </c>
      <c r="G32" s="541"/>
      <c r="H32" s="484" t="s">
        <v>214</v>
      </c>
      <c r="I32" s="483"/>
      <c r="J32" s="540" t="s">
        <v>138</v>
      </c>
      <c r="K32" s="541"/>
      <c r="L32" s="465"/>
      <c r="M32" s="461" t="s">
        <v>126</v>
      </c>
      <c r="N32" s="461"/>
      <c r="O32" s="465"/>
      <c r="P32" s="544" t="s">
        <v>8</v>
      </c>
      <c r="Q32" s="569">
        <f>IF(Basisdaten!L31="",0,Basisdaten!L31)</f>
        <v>0</v>
      </c>
      <c r="R32" s="520" t="str">
        <f>IF(Q32=0,Berechnung1!$F$4,IF(Q32=0,Berechnung1!F4,IF(OR(Q32&lt; Berechnung1!E57,Q32&gt; Berechnung1!F57),Berechnung1!$G$4,IF(OR(ROUND(Q32,4)&lt;Berechnung1!J57,ROUND(Q32,4)&gt;Berechnung1!K57),Berechnung1!$D$4,IF(OR(ROUND(Q32,4)&lt;Berechnung1!G57,ROUND(Q32,4)&gt;Berechnung1!H57),Berechnung1!$E$4,Berechnung1!$C$4)))))</f>
        <v>Unvollständig</v>
      </c>
      <c r="S32" s="535"/>
      <c r="T32" s="535"/>
    </row>
    <row r="33" spans="2:20" s="199" customFormat="1" ht="31.5" customHeight="1" thickBot="1" x14ac:dyDescent="0.25">
      <c r="B33" s="470"/>
      <c r="C33" s="471"/>
      <c r="D33" s="557"/>
      <c r="E33" s="493"/>
      <c r="F33" s="487"/>
      <c r="G33" s="542"/>
      <c r="H33" s="484"/>
      <c r="I33" s="483"/>
      <c r="J33" s="487"/>
      <c r="K33" s="542"/>
      <c r="L33" s="466"/>
      <c r="M33" s="461"/>
      <c r="N33" s="461"/>
      <c r="O33" s="466"/>
      <c r="P33" s="545"/>
      <c r="Q33" s="570"/>
      <c r="R33" s="521"/>
      <c r="S33" s="514"/>
      <c r="T33" s="511"/>
    </row>
    <row r="34" spans="2:20" s="199" customFormat="1" ht="31.5" customHeight="1" thickBot="1" x14ac:dyDescent="0.25">
      <c r="B34" s="472"/>
      <c r="C34" s="473"/>
      <c r="D34" s="558"/>
      <c r="E34" s="494"/>
      <c r="F34" s="489"/>
      <c r="G34" s="543"/>
      <c r="H34" s="484"/>
      <c r="I34" s="483"/>
      <c r="J34" s="489"/>
      <c r="K34" s="543"/>
      <c r="L34" s="467"/>
      <c r="M34" s="461"/>
      <c r="N34" s="461"/>
      <c r="O34" s="467"/>
      <c r="P34" s="546"/>
      <c r="Q34" s="571"/>
      <c r="R34" s="522"/>
      <c r="S34" s="514"/>
      <c r="T34" s="537"/>
    </row>
    <row r="35" spans="2:20" s="199" customFormat="1" ht="31.5" customHeight="1" thickBot="1" x14ac:dyDescent="0.25">
      <c r="B35" s="574" t="s">
        <v>230</v>
      </c>
      <c r="C35" s="469"/>
      <c r="D35" s="556" t="s">
        <v>213</v>
      </c>
      <c r="E35" s="491" t="s">
        <v>215</v>
      </c>
      <c r="F35" s="540" t="s">
        <v>138</v>
      </c>
      <c r="G35" s="541"/>
      <c r="H35" s="482" t="s">
        <v>715</v>
      </c>
      <c r="I35" s="483"/>
      <c r="J35" s="540" t="s">
        <v>138</v>
      </c>
      <c r="K35" s="541"/>
      <c r="L35" s="465"/>
      <c r="M35" s="461" t="s">
        <v>124</v>
      </c>
      <c r="N35" s="461"/>
      <c r="O35" s="465"/>
      <c r="P35" s="544" t="s">
        <v>8</v>
      </c>
      <c r="Q35" s="547"/>
      <c r="R35" s="520" t="str">
        <f>IF(Q35="",Berechnung1!$F$4,IF(Q35=Berechnung1!D60,Berechnung1!F7,IF(OR(Q35&lt; Berechnung1!E60,Q35&gt; Berechnung1!F60),Berechnung1!$G$4,IF(OR(ROUND(Q35,4)&lt;Berechnung1!J60,ROUND(Q35,4)&gt;Berechnung1!K60),Berechnung1!$D$4,IF(OR(ROUND(Q35,4)&lt;Berechnung1!G60,ROUND(Q35,4)&gt;Berechnung1!H60),Berechnung1!$E$4,Berechnung1!$C$4)))))</f>
        <v>Unvollständig</v>
      </c>
      <c r="S35" s="535"/>
      <c r="T35" s="535"/>
    </row>
    <row r="36" spans="2:20" s="199" customFormat="1" ht="31.5" customHeight="1" thickBot="1" x14ac:dyDescent="0.25">
      <c r="B36" s="470"/>
      <c r="C36" s="471"/>
      <c r="D36" s="557"/>
      <c r="E36" s="493"/>
      <c r="F36" s="487"/>
      <c r="G36" s="542"/>
      <c r="H36" s="484"/>
      <c r="I36" s="483"/>
      <c r="J36" s="487"/>
      <c r="K36" s="542"/>
      <c r="L36" s="466"/>
      <c r="M36" s="461"/>
      <c r="N36" s="461"/>
      <c r="O36" s="466"/>
      <c r="P36" s="545"/>
      <c r="Q36" s="548"/>
      <c r="R36" s="521"/>
      <c r="S36" s="514"/>
      <c r="T36" s="511"/>
    </row>
    <row r="37" spans="2:20" s="199" customFormat="1" ht="31.5" customHeight="1" thickBot="1" x14ac:dyDescent="0.25">
      <c r="B37" s="472"/>
      <c r="C37" s="473"/>
      <c r="D37" s="558"/>
      <c r="E37" s="494"/>
      <c r="F37" s="489"/>
      <c r="G37" s="543"/>
      <c r="H37" s="484"/>
      <c r="I37" s="483"/>
      <c r="J37" s="489"/>
      <c r="K37" s="543"/>
      <c r="L37" s="467"/>
      <c r="M37" s="461"/>
      <c r="N37" s="461"/>
      <c r="O37" s="467"/>
      <c r="P37" s="546"/>
      <c r="Q37" s="549"/>
      <c r="R37" s="522"/>
      <c r="S37" s="514"/>
      <c r="T37" s="537"/>
    </row>
    <row r="38" spans="2:20" s="199" customFormat="1" ht="31.5" customHeight="1" thickBot="1" x14ac:dyDescent="0.25">
      <c r="B38" s="468" t="s">
        <v>460</v>
      </c>
      <c r="C38" s="469"/>
      <c r="D38" s="635" t="s">
        <v>478</v>
      </c>
      <c r="E38" s="492" t="s">
        <v>733</v>
      </c>
      <c r="F38" s="562" t="s">
        <v>722</v>
      </c>
      <c r="G38" s="541"/>
      <c r="H38" s="482" t="s">
        <v>739</v>
      </c>
      <c r="I38" s="483"/>
      <c r="J38" s="562" t="s">
        <v>461</v>
      </c>
      <c r="K38" s="541"/>
      <c r="L38" s="465" t="s">
        <v>149</v>
      </c>
      <c r="M38" s="461" t="s">
        <v>124</v>
      </c>
      <c r="N38" s="461"/>
      <c r="O38" s="465" t="s">
        <v>462</v>
      </c>
      <c r="P38" s="231" t="s">
        <v>2</v>
      </c>
      <c r="Q38" s="198">
        <f>Q35</f>
        <v>0</v>
      </c>
      <c r="R38" s="520" t="str">
        <f>IF(Q40=Berechnung1!D63,Berechnung1!$F$4,IF(OR(Q40&lt; Berechnung1!E63,Q40&gt; Berechnung1!F63),Berechnung1!$G$4,IF(OR(ROUND(Q40,4)&lt;Berechnung1!J63,ROUND(Q40,4)&gt;Berechnung1!K63),Berechnung1!$D$4,IF(OR(ROUND(Q40,4)&lt;Berechnung1!G63,ROUND(Q40,4)&gt;Berechnung1!H63),Berechnung1!$E$4,Berechnung1!$C$4))))</f>
        <v>Unvollständig</v>
      </c>
      <c r="S38" s="513"/>
      <c r="T38" s="535"/>
    </row>
    <row r="39" spans="2:20" s="199" customFormat="1" ht="31.5" customHeight="1" thickBot="1" x14ac:dyDescent="0.25">
      <c r="B39" s="470"/>
      <c r="C39" s="471"/>
      <c r="D39" s="557"/>
      <c r="E39" s="493"/>
      <c r="F39" s="487"/>
      <c r="G39" s="542"/>
      <c r="H39" s="484"/>
      <c r="I39" s="483"/>
      <c r="J39" s="487"/>
      <c r="K39" s="542"/>
      <c r="L39" s="466"/>
      <c r="M39" s="461"/>
      <c r="N39" s="461"/>
      <c r="O39" s="466"/>
      <c r="P39" s="231" t="s">
        <v>4</v>
      </c>
      <c r="Q39" s="198">
        <f>Q32</f>
        <v>0</v>
      </c>
      <c r="R39" s="521"/>
      <c r="S39" s="514"/>
      <c r="T39" s="511"/>
    </row>
    <row r="40" spans="2:20" s="199" customFormat="1" ht="31.5" customHeight="1" thickBot="1" x14ac:dyDescent="0.25">
      <c r="B40" s="472"/>
      <c r="C40" s="473"/>
      <c r="D40" s="558"/>
      <c r="E40" s="494"/>
      <c r="F40" s="489"/>
      <c r="G40" s="543"/>
      <c r="H40" s="484"/>
      <c r="I40" s="483"/>
      <c r="J40" s="489"/>
      <c r="K40" s="543"/>
      <c r="L40" s="467"/>
      <c r="M40" s="461"/>
      <c r="N40" s="461"/>
      <c r="O40" s="467"/>
      <c r="P40" s="231" t="s">
        <v>5</v>
      </c>
      <c r="Q40" s="232" t="str">
        <f>IF(Q38="0","n.d.",IF(Q39="0","n.d.",IF(Q39=0,"n.d.",Q38/Q39)))</f>
        <v>n.d.</v>
      </c>
      <c r="R40" s="522"/>
      <c r="S40" s="514"/>
      <c r="T40" s="537"/>
    </row>
    <row r="41" spans="2:20" ht="31.5" customHeight="1" thickBot="1" x14ac:dyDescent="0.25">
      <c r="B41" s="598" t="s">
        <v>716</v>
      </c>
      <c r="C41" s="599"/>
      <c r="D41" s="566" t="s">
        <v>145</v>
      </c>
      <c r="E41" s="612" t="s">
        <v>127</v>
      </c>
      <c r="F41" s="523" t="s">
        <v>431</v>
      </c>
      <c r="G41" s="553"/>
      <c r="H41" s="533" t="s">
        <v>432</v>
      </c>
      <c r="I41" s="534"/>
      <c r="J41" s="523" t="s">
        <v>633</v>
      </c>
      <c r="K41" s="553"/>
      <c r="L41" s="559"/>
      <c r="M41" s="532" t="s">
        <v>627</v>
      </c>
      <c r="N41" s="532"/>
      <c r="O41" s="559"/>
      <c r="P41" s="193" t="s">
        <v>2</v>
      </c>
      <c r="Q41" s="197"/>
      <c r="R41" s="520" t="str">
        <f>IF(Q43=Berechnung1!D66,Berechnung1!$F$4,IF(OR(Q43&lt; Berechnung1!E66,Q43&gt; Berechnung1!F66),Berechnung1!$G$4,IF(OR(ROUND(Q43,4)&lt;Berechnung1!J66,ROUND(Q43,4)&gt;Berechnung1!K66),Berechnung1!$D$4,IF(OR(ROUND(Q43,4)&lt;Berechnung1!G66,ROUND(Q43,4)&gt;Berechnung1!H66),Berechnung1!$E$4,Berechnung1!$C$4))))</f>
        <v>Unvollständig</v>
      </c>
      <c r="S41" s="513"/>
      <c r="T41" s="535"/>
    </row>
    <row r="42" spans="2:20" ht="31.5" customHeight="1" thickBot="1" x14ac:dyDescent="0.25">
      <c r="B42" s="600"/>
      <c r="C42" s="601"/>
      <c r="D42" s="567"/>
      <c r="E42" s="613"/>
      <c r="F42" s="525"/>
      <c r="G42" s="554"/>
      <c r="H42" s="596"/>
      <c r="I42" s="534"/>
      <c r="J42" s="525"/>
      <c r="K42" s="554"/>
      <c r="L42" s="560"/>
      <c r="M42" s="532"/>
      <c r="N42" s="532"/>
      <c r="O42" s="560"/>
      <c r="P42" s="193" t="s">
        <v>4</v>
      </c>
      <c r="Q42" s="200">
        <f>IF(Basisdaten!L31="",0,Basisdaten!L31)</f>
        <v>0</v>
      </c>
      <c r="R42" s="521"/>
      <c r="S42" s="514"/>
      <c r="T42" s="512"/>
    </row>
    <row r="43" spans="2:20" ht="31.5" customHeight="1" thickBot="1" x14ac:dyDescent="0.25">
      <c r="B43" s="602"/>
      <c r="C43" s="603"/>
      <c r="D43" s="568"/>
      <c r="E43" s="614"/>
      <c r="F43" s="527"/>
      <c r="G43" s="555"/>
      <c r="H43" s="596"/>
      <c r="I43" s="534"/>
      <c r="J43" s="527"/>
      <c r="K43" s="555"/>
      <c r="L43" s="561"/>
      <c r="M43" s="532"/>
      <c r="N43" s="532"/>
      <c r="O43" s="561"/>
      <c r="P43" s="193" t="s">
        <v>5</v>
      </c>
      <c r="Q43" s="195" t="str">
        <f>IF(Q41="","n.d.",IF(Q42="","n.d.",IF(Q42=0,"",Q41/Q42)))</f>
        <v>n.d.</v>
      </c>
      <c r="R43" s="522"/>
      <c r="S43" s="514"/>
      <c r="T43" s="512"/>
    </row>
    <row r="44" spans="2:20" s="199" customFormat="1" ht="33" customHeight="1" thickBot="1" x14ac:dyDescent="0.25">
      <c r="B44" s="579" t="s">
        <v>824</v>
      </c>
      <c r="C44" s="580"/>
      <c r="D44" s="585"/>
      <c r="E44" s="609" t="s">
        <v>717</v>
      </c>
      <c r="F44" s="590" t="s">
        <v>814</v>
      </c>
      <c r="G44" s="591"/>
      <c r="H44" s="588" t="s">
        <v>810</v>
      </c>
      <c r="I44" s="589"/>
      <c r="J44" s="590" t="s">
        <v>815</v>
      </c>
      <c r="K44" s="591"/>
      <c r="L44" s="606"/>
      <c r="M44" s="597" t="s">
        <v>124</v>
      </c>
      <c r="N44" s="597"/>
      <c r="O44" s="606"/>
      <c r="P44" s="375" t="s">
        <v>2</v>
      </c>
      <c r="Q44" s="376"/>
      <c r="R44" s="520" t="str">
        <f>IF(AND(Q44&lt;&gt;"",Q45&lt;&gt;"",Q44=0,Q45=0),Berechnung1!$H$4,IF(Q46=Berechnung1!D69,Berechnung1!$F$4,IF(OR(Q46&lt;Berechnung1!E69,Q46&gt;Berechnung1!F69),Berechnung1!$G$4,IF(OR(ROUND(Q46,4)&lt;Berechnung1!J69,ROUND(Q46,4)&gt;Berechnung1!K69),Berechnung1!$D$4,IF(OR(ROUND(Q46,4)&lt;Berechnung1!G69,ROUND(Q46,4)&gt;Berechnung1!H69),Berechnung1!$E$4,Berechnung1!$C$4)))))</f>
        <v>Unvollständig</v>
      </c>
      <c r="S44" s="538"/>
      <c r="T44" s="550"/>
    </row>
    <row r="45" spans="2:20" s="199" customFormat="1" ht="33" customHeight="1" thickBot="1" x14ac:dyDescent="0.25">
      <c r="B45" s="581"/>
      <c r="C45" s="582"/>
      <c r="D45" s="586"/>
      <c r="E45" s="610"/>
      <c r="F45" s="592"/>
      <c r="G45" s="593"/>
      <c r="H45" s="588"/>
      <c r="I45" s="589"/>
      <c r="J45" s="592"/>
      <c r="K45" s="593"/>
      <c r="L45" s="607"/>
      <c r="M45" s="597"/>
      <c r="N45" s="597"/>
      <c r="O45" s="607"/>
      <c r="P45" s="375" t="s">
        <v>4</v>
      </c>
      <c r="Q45" s="376"/>
      <c r="R45" s="521"/>
      <c r="S45" s="539"/>
      <c r="T45" s="551"/>
    </row>
    <row r="46" spans="2:20" s="199" customFormat="1" ht="33" customHeight="1" thickBot="1" x14ac:dyDescent="0.25">
      <c r="B46" s="583"/>
      <c r="C46" s="584"/>
      <c r="D46" s="587"/>
      <c r="E46" s="611"/>
      <c r="F46" s="594"/>
      <c r="G46" s="595"/>
      <c r="H46" s="588"/>
      <c r="I46" s="589"/>
      <c r="J46" s="594"/>
      <c r="K46" s="595"/>
      <c r="L46" s="608"/>
      <c r="M46" s="597"/>
      <c r="N46" s="597"/>
      <c r="O46" s="608"/>
      <c r="P46" s="375" t="s">
        <v>5</v>
      </c>
      <c r="Q46" s="377" t="str">
        <f>IF(Q44="","n.d.",IF(Q45="","n.d.",IF(Q45=0,"",Q44/Q45)))</f>
        <v>n.d.</v>
      </c>
      <c r="R46" s="522"/>
      <c r="S46" s="539"/>
      <c r="T46" s="552"/>
    </row>
    <row r="47" spans="2:20" s="199" customFormat="1" ht="33" customHeight="1" thickBot="1" x14ac:dyDescent="0.25">
      <c r="B47" s="598" t="s">
        <v>477</v>
      </c>
      <c r="C47" s="599"/>
      <c r="D47" s="615"/>
      <c r="E47" s="646" t="s">
        <v>628</v>
      </c>
      <c r="F47" s="523" t="s">
        <v>629</v>
      </c>
      <c r="G47" s="553"/>
      <c r="H47" s="533" t="s">
        <v>630</v>
      </c>
      <c r="I47" s="534"/>
      <c r="J47" s="523" t="s">
        <v>720</v>
      </c>
      <c r="K47" s="553"/>
      <c r="L47" s="559" t="s">
        <v>467</v>
      </c>
      <c r="M47" s="532" t="s">
        <v>124</v>
      </c>
      <c r="N47" s="532"/>
      <c r="O47" s="629"/>
      <c r="P47" s="193" t="s">
        <v>2</v>
      </c>
      <c r="Q47" s="251"/>
      <c r="R47" s="520" t="str">
        <f>IF(AND(Q47&lt;&gt;"",Q48&lt;&gt;"",Q47=0,Q48=0),Berechnung1!$H$4,IF(Q49=Berechnung1!D72,Berechnung1!$F$4,IF(OR(Q49&lt;Berechnung1!E72,Q49&gt;Berechnung1!F72),Berechnung1!$G$4,IF(OR(ROUND(Q49,4)&lt;Berechnung1!J72,ROUND(Q49,4)&gt;Berechnung1!K72),Berechnung1!$D$4,IF(OR(ROUND(Q49,4)&lt;Berechnung1!G72,ROUND(Q49,4)&gt;Berechnung1!H72),Berechnung1!$E$4,Berechnung1!$C$4)))))</f>
        <v>Unvollständig</v>
      </c>
      <c r="S47" s="621"/>
      <c r="T47" s="643"/>
    </row>
    <row r="48" spans="2:20" s="199" customFormat="1" ht="33" customHeight="1" thickBot="1" x14ac:dyDescent="0.25">
      <c r="B48" s="600"/>
      <c r="C48" s="601"/>
      <c r="D48" s="616"/>
      <c r="E48" s="613"/>
      <c r="F48" s="525"/>
      <c r="G48" s="554"/>
      <c r="H48" s="596"/>
      <c r="I48" s="534"/>
      <c r="J48" s="525"/>
      <c r="K48" s="554"/>
      <c r="L48" s="560"/>
      <c r="M48" s="532"/>
      <c r="N48" s="532"/>
      <c r="O48" s="630"/>
      <c r="P48" s="193" t="s">
        <v>4</v>
      </c>
      <c r="Q48" s="251"/>
      <c r="R48" s="521"/>
      <c r="S48" s="517"/>
      <c r="T48" s="644"/>
    </row>
    <row r="49" spans="1:20" s="199" customFormat="1" ht="33" customHeight="1" thickBot="1" x14ac:dyDescent="0.25">
      <c r="B49" s="602"/>
      <c r="C49" s="603"/>
      <c r="D49" s="617"/>
      <c r="E49" s="614"/>
      <c r="F49" s="527"/>
      <c r="G49" s="555"/>
      <c r="H49" s="596"/>
      <c r="I49" s="534"/>
      <c r="J49" s="527"/>
      <c r="K49" s="555"/>
      <c r="L49" s="561"/>
      <c r="M49" s="532"/>
      <c r="N49" s="532"/>
      <c r="O49" s="631"/>
      <c r="P49" s="193" t="s">
        <v>5</v>
      </c>
      <c r="Q49" s="195" t="str">
        <f>IF(Q47="","n.d.",IF(Q48="","n.d.",IF(Q48=0,"",Q47/Q48)))</f>
        <v>n.d.</v>
      </c>
      <c r="R49" s="522"/>
      <c r="S49" s="517"/>
      <c r="T49" s="645"/>
    </row>
    <row r="50" spans="1:20" s="199" customFormat="1" ht="7.5" customHeight="1" x14ac:dyDescent="0.2">
      <c r="B50" s="262"/>
      <c r="C50" s="262"/>
      <c r="D50" s="263"/>
      <c r="E50" s="261"/>
      <c r="F50" s="261"/>
      <c r="G50" s="261"/>
      <c r="H50" s="261"/>
      <c r="I50" s="264"/>
      <c r="J50" s="261"/>
      <c r="K50" s="261"/>
      <c r="L50" s="265"/>
      <c r="M50" s="265"/>
      <c r="N50" s="265"/>
      <c r="O50" s="266"/>
      <c r="P50" s="267"/>
      <c r="Q50" s="268"/>
      <c r="R50" s="269"/>
      <c r="S50" s="380"/>
      <c r="T50" s="379"/>
    </row>
    <row r="51" spans="1:20" s="199" customFormat="1" ht="18" customHeight="1" thickBot="1" x14ac:dyDescent="0.3">
      <c r="B51" s="652" t="s">
        <v>56</v>
      </c>
      <c r="C51" s="652"/>
      <c r="D51" s="652"/>
      <c r="E51" s="652"/>
      <c r="F51" s="652"/>
      <c r="G51" s="652"/>
      <c r="H51" s="261"/>
      <c r="I51" s="264"/>
      <c r="J51" s="261"/>
      <c r="K51" s="261"/>
      <c r="L51" s="265"/>
      <c r="M51" s="265"/>
      <c r="N51" s="265"/>
      <c r="O51" s="266"/>
      <c r="P51" s="267"/>
      <c r="Q51" s="268"/>
      <c r="R51" s="269"/>
      <c r="S51" s="380"/>
      <c r="T51" s="379"/>
    </row>
    <row r="52" spans="1:20" s="199" customFormat="1" ht="18" customHeight="1" thickBot="1" x14ac:dyDescent="0.25">
      <c r="B52" s="262"/>
      <c r="C52" s="262"/>
      <c r="D52" s="653" t="s">
        <v>479</v>
      </c>
      <c r="E52" s="654"/>
      <c r="F52" s="270" t="s">
        <v>67</v>
      </c>
      <c r="G52" s="271" t="str">
        <f>CONCATENATE(TEXT(Berechnung1!C8,"0,00%")," (",Berechnung1!C5,")")</f>
        <v>0,00% (0)</v>
      </c>
      <c r="H52" s="657" t="str">
        <f>CONCATENATE(TEXT(Berechnung1!D9,"0,00%")," (",Berechnung1!D6,")")</f>
        <v>0,00% (0)</v>
      </c>
      <c r="I52" s="665" t="s">
        <v>73</v>
      </c>
      <c r="J52" s="261"/>
      <c r="K52" s="261"/>
      <c r="L52" s="265"/>
      <c r="M52" s="265"/>
      <c r="N52" s="265"/>
      <c r="O52" s="266"/>
      <c r="P52" s="267"/>
      <c r="Q52" s="268"/>
      <c r="R52" s="269"/>
      <c r="S52" s="380"/>
      <c r="T52" s="379"/>
    </row>
    <row r="53" spans="1:20" s="199" customFormat="1" ht="18" customHeight="1" thickBot="1" x14ac:dyDescent="0.25">
      <c r="B53" s="262"/>
      <c r="C53" s="262"/>
      <c r="D53" s="655"/>
      <c r="E53" s="656"/>
      <c r="F53" s="272" t="s">
        <v>51</v>
      </c>
      <c r="G53" s="273" t="str">
        <f>CONCATENATE(TEXT(Berechnung1!K8,"0,00%")," (",Berechnung1!K5,")")</f>
        <v>0,00% (0)</v>
      </c>
      <c r="H53" s="657"/>
      <c r="I53" s="666"/>
      <c r="J53" s="261"/>
      <c r="K53" s="261"/>
      <c r="L53" s="265"/>
      <c r="M53" s="265"/>
      <c r="N53" s="265"/>
      <c r="O53" s="266"/>
      <c r="P53" s="267"/>
      <c r="Q53" s="268"/>
      <c r="R53" s="269"/>
      <c r="S53" s="380"/>
      <c r="T53" s="379"/>
    </row>
    <row r="54" spans="1:20" s="199" customFormat="1" ht="18" customHeight="1" thickBot="1" x14ac:dyDescent="0.25">
      <c r="B54" s="262"/>
      <c r="C54" s="262"/>
      <c r="D54" s="658" t="s">
        <v>480</v>
      </c>
      <c r="E54" s="659"/>
      <c r="F54" s="659"/>
      <c r="G54" s="660"/>
      <c r="H54" s="274" t="str">
        <f>CONCATENATE(TEXT(Berechnung1!E9,"0,00%")," (",Berechnung1!E6, ")")</f>
        <v>0,00% (0)</v>
      </c>
      <c r="I54" s="279" t="str">
        <f>CONCATENATE(TEXT(Berechnung1!E10,"0,00%")," (",Berechnung1!E7,")")</f>
        <v>0,00% (0)</v>
      </c>
      <c r="J54" s="261"/>
      <c r="K54" s="261"/>
      <c r="L54" s="265"/>
      <c r="M54" s="265"/>
      <c r="N54" s="265"/>
      <c r="O54" s="266"/>
      <c r="P54" s="267"/>
      <c r="Q54" s="268"/>
      <c r="R54" s="269"/>
      <c r="S54" s="380"/>
      <c r="T54" s="379"/>
    </row>
    <row r="55" spans="1:20" s="199" customFormat="1" ht="18" customHeight="1" thickBot="1" x14ac:dyDescent="0.25">
      <c r="B55" s="262"/>
      <c r="C55" s="262"/>
      <c r="D55" s="661" t="s">
        <v>69</v>
      </c>
      <c r="E55" s="662"/>
      <c r="F55" s="275" t="s">
        <v>68</v>
      </c>
      <c r="G55" s="276" t="str">
        <f>CONCATENATE(TEXT(Berechnung1!G8,"0,00%")," (",Berechnung1!G5,")")</f>
        <v>0,00% (0)</v>
      </c>
      <c r="H55" s="657" t="str">
        <f>CONCATENATE(TEXT(Berechnung1!G9,"0,00%")," (",Berechnung1!G7,")")</f>
        <v>100,00% (14)</v>
      </c>
      <c r="I55" s="657"/>
      <c r="J55" s="261"/>
      <c r="K55" s="261"/>
      <c r="L55" s="265"/>
      <c r="M55" s="265"/>
      <c r="N55" s="265"/>
      <c r="O55" s="266"/>
      <c r="P55" s="267"/>
      <c r="Q55" s="268"/>
      <c r="R55" s="269"/>
      <c r="S55" s="380"/>
      <c r="T55" s="379"/>
    </row>
    <row r="56" spans="1:20" s="199" customFormat="1" ht="18" customHeight="1" thickBot="1" x14ac:dyDescent="0.25">
      <c r="B56" s="262"/>
      <c r="C56" s="262"/>
      <c r="D56" s="663"/>
      <c r="E56" s="664"/>
      <c r="F56" s="277" t="s">
        <v>70</v>
      </c>
      <c r="G56" s="278" t="str">
        <f>CONCATENATE(TEXT(Berechnung1!F8,"0,00%")," (",Berechnung1!F5,")")</f>
        <v>100,00% (14)</v>
      </c>
      <c r="H56" s="657"/>
      <c r="I56" s="657"/>
      <c r="J56" s="261"/>
      <c r="K56" s="261"/>
      <c r="L56" s="265"/>
      <c r="M56" s="265"/>
      <c r="N56" s="265"/>
      <c r="O56" s="266"/>
      <c r="P56" s="267"/>
      <c r="Q56" s="268"/>
      <c r="R56" s="269"/>
      <c r="S56" s="380"/>
      <c r="T56" s="379"/>
    </row>
    <row r="57" spans="1:20" ht="10.5" customHeight="1" x14ac:dyDescent="0.2"/>
    <row r="58" spans="1:20" ht="34.5" customHeight="1" x14ac:dyDescent="0.2">
      <c r="B58" s="577" t="s">
        <v>501</v>
      </c>
      <c r="C58" s="578"/>
      <c r="D58" s="578"/>
      <c r="E58" s="578"/>
      <c r="F58" s="578"/>
      <c r="G58" s="578"/>
      <c r="H58" s="578"/>
      <c r="I58" s="578"/>
      <c r="J58" s="578"/>
      <c r="K58" s="578"/>
      <c r="L58" s="578"/>
      <c r="M58" s="578"/>
      <c r="N58" s="578"/>
      <c r="O58" s="578"/>
      <c r="P58" s="578"/>
      <c r="Q58" s="578"/>
      <c r="R58" s="578"/>
    </row>
    <row r="59" spans="1:20" ht="132" customHeight="1" x14ac:dyDescent="0.2">
      <c r="B59" s="604" t="s">
        <v>827</v>
      </c>
      <c r="C59" s="605"/>
      <c r="D59" s="605"/>
      <c r="E59" s="605"/>
      <c r="F59" s="605"/>
      <c r="G59" s="605"/>
      <c r="H59" s="605"/>
      <c r="I59" s="605"/>
      <c r="J59" s="605"/>
      <c r="K59" s="605"/>
      <c r="L59" s="605"/>
      <c r="M59" s="605"/>
      <c r="N59" s="605"/>
      <c r="O59" s="605"/>
      <c r="P59" s="605"/>
      <c r="Q59" s="605"/>
      <c r="R59" s="605"/>
    </row>
    <row r="60" spans="1:20" x14ac:dyDescent="0.2">
      <c r="B60" s="575" t="s">
        <v>433</v>
      </c>
      <c r="C60" s="575"/>
      <c r="D60" s="575"/>
      <c r="E60" s="575"/>
      <c r="F60" s="575"/>
      <c r="G60" s="575"/>
      <c r="H60" s="575"/>
      <c r="I60" s="575"/>
      <c r="J60" s="575"/>
      <c r="K60" s="575"/>
      <c r="L60" s="575"/>
      <c r="M60" s="575"/>
      <c r="N60" s="575"/>
      <c r="O60" s="575"/>
      <c r="P60" s="575"/>
      <c r="Q60" s="575"/>
      <c r="R60" s="575"/>
    </row>
    <row r="61" spans="1:20" ht="25.9" customHeight="1" x14ac:dyDescent="0.2">
      <c r="B61" s="576" t="s">
        <v>481</v>
      </c>
      <c r="C61" s="576"/>
      <c r="D61" s="576"/>
      <c r="E61" s="576"/>
      <c r="F61" s="576"/>
      <c r="G61" s="576"/>
      <c r="H61" s="576"/>
      <c r="I61" s="576"/>
      <c r="J61" s="576"/>
      <c r="K61" s="576"/>
      <c r="L61" s="576"/>
      <c r="M61" s="576"/>
      <c r="N61" s="576"/>
      <c r="O61" s="576"/>
      <c r="P61" s="576"/>
      <c r="Q61" s="576"/>
      <c r="R61" s="576"/>
    </row>
    <row r="62" spans="1:20" hidden="1" x14ac:dyDescent="0.2">
      <c r="A62" s="185">
        <f>Basisdaten!A27</f>
        <v>0</v>
      </c>
      <c r="B62" s="201" t="str">
        <f>Basisdaten!B27</f>
        <v>C70</v>
      </c>
      <c r="C62" s="202"/>
      <c r="D62" s="202"/>
      <c r="E62" s="203"/>
      <c r="F62" s="204">
        <f>Basisdaten!H27</f>
        <v>0</v>
      </c>
    </row>
    <row r="63" spans="1:20" ht="1.5" hidden="1" customHeight="1" x14ac:dyDescent="0.2">
      <c r="A63" s="185">
        <f>Basisdaten!A28</f>
        <v>0</v>
      </c>
      <c r="B63" s="201" t="str">
        <f>Basisdaten!B28</f>
        <v>C71</v>
      </c>
      <c r="C63" s="202"/>
      <c r="D63" s="202"/>
      <c r="E63" s="203"/>
      <c r="F63" s="204">
        <f>Basisdaten!H28</f>
        <v>0</v>
      </c>
    </row>
    <row r="64" spans="1:20" x14ac:dyDescent="0.2">
      <c r="A64" s="185"/>
      <c r="B64" s="206"/>
      <c r="D64" s="185"/>
      <c r="E64" s="185"/>
      <c r="F64" s="185"/>
    </row>
    <row r="65" spans="1:6" x14ac:dyDescent="0.2">
      <c r="A65" s="185"/>
      <c r="B65" s="185"/>
      <c r="D65" s="185"/>
      <c r="E65" s="185"/>
      <c r="F65" s="185"/>
    </row>
    <row r="66" spans="1:6" x14ac:dyDescent="0.2">
      <c r="A66" s="185"/>
      <c r="B66" s="185"/>
      <c r="D66" s="185"/>
      <c r="E66" s="185"/>
      <c r="F66" s="185"/>
    </row>
    <row r="67" spans="1:6" x14ac:dyDescent="0.2">
      <c r="A67" s="185"/>
      <c r="B67" s="185"/>
      <c r="D67" s="185"/>
      <c r="E67" s="185"/>
      <c r="F67" s="185"/>
    </row>
  </sheetData>
  <sheetProtection algorithmName="SHA-512" hashValue="uoD0yqLFuSj0Yd6PFsPNkNHyjUy5nrVqSeqFuRoAS+a2ZteQ6eepK2uF/Kq0RvZeUnpSsQBFrLRb6mijHVbhOw==" saltValue="lCSzdM0zrVbGJcIUaa/9YQ==" spinCount="100000" sheet="1" objects="1" scenarios="1" selectLockedCells="1"/>
  <dataConsolidate/>
  <customSheetViews>
    <customSheetView guid="{DAA0C1F4-4D8F-4BD8-91F9-40281B589772}" showGridLines="0" topLeftCell="A7">
      <selection activeCell="K19" sqref="K19"/>
      <pageMargins left="3.937007874015748E-2" right="3.937007874015748E-2" top="0.27559055118110237" bottom="0.27559055118110237" header="0.11811023622047245" footer="0.11811023622047245"/>
      <pageSetup paperSize="9" orientation="landscape"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202">
    <mergeCell ref="E4:F4"/>
    <mergeCell ref="H4:P4"/>
    <mergeCell ref="B51:G51"/>
    <mergeCell ref="D52:E53"/>
    <mergeCell ref="H52:H53"/>
    <mergeCell ref="D54:G54"/>
    <mergeCell ref="D55:E56"/>
    <mergeCell ref="H55:I56"/>
    <mergeCell ref="I52:I53"/>
    <mergeCell ref="B20:C22"/>
    <mergeCell ref="D20:D22"/>
    <mergeCell ref="F20:G22"/>
    <mergeCell ref="H20:I22"/>
    <mergeCell ref="J20:K22"/>
    <mergeCell ref="L20:L22"/>
    <mergeCell ref="B14:C16"/>
    <mergeCell ref="D14:D16"/>
    <mergeCell ref="H17:I19"/>
    <mergeCell ref="L17:L19"/>
    <mergeCell ref="B17:C19"/>
    <mergeCell ref="F17:G19"/>
    <mergeCell ref="D17:D19"/>
    <mergeCell ref="L26:L28"/>
    <mergeCell ref="B35:C37"/>
    <mergeCell ref="T47:T49"/>
    <mergeCell ref="E47:E49"/>
    <mergeCell ref="F47:G49"/>
    <mergeCell ref="H47:I49"/>
    <mergeCell ref="J47:K49"/>
    <mergeCell ref="L47:L49"/>
    <mergeCell ref="M47:N49"/>
    <mergeCell ref="O47:O49"/>
    <mergeCell ref="R47:R49"/>
    <mergeCell ref="S47:S49"/>
    <mergeCell ref="S20:S22"/>
    <mergeCell ref="T20:T22"/>
    <mergeCell ref="B38:C40"/>
    <mergeCell ref="D38:D40"/>
    <mergeCell ref="E38:E40"/>
    <mergeCell ref="F38:G40"/>
    <mergeCell ref="H38:I40"/>
    <mergeCell ref="J38:K40"/>
    <mergeCell ref="L38:L40"/>
    <mergeCell ref="M38:N40"/>
    <mergeCell ref="O38:O40"/>
    <mergeCell ref="R38:R40"/>
    <mergeCell ref="S38:S40"/>
    <mergeCell ref="T38:T40"/>
    <mergeCell ref="J26:K28"/>
    <mergeCell ref="B23:C25"/>
    <mergeCell ref="H26:I28"/>
    <mergeCell ref="F32:G34"/>
    <mergeCell ref="E29:E31"/>
    <mergeCell ref="R29:R31"/>
    <mergeCell ref="J23:K25"/>
    <mergeCell ref="E23:E25"/>
    <mergeCell ref="L23:L25"/>
    <mergeCell ref="T26:T28"/>
    <mergeCell ref="T11:T13"/>
    <mergeCell ref="E14:E16"/>
    <mergeCell ref="P14:P16"/>
    <mergeCell ref="Q14:Q16"/>
    <mergeCell ref="R14:R16"/>
    <mergeCell ref="S14:S16"/>
    <mergeCell ref="T14:T16"/>
    <mergeCell ref="F14:G16"/>
    <mergeCell ref="H14:I16"/>
    <mergeCell ref="J14:K16"/>
    <mergeCell ref="L14:L16"/>
    <mergeCell ref="O14:O16"/>
    <mergeCell ref="E11:E13"/>
    <mergeCell ref="F11:G13"/>
    <mergeCell ref="H11:I13"/>
    <mergeCell ref="J11:K13"/>
    <mergeCell ref="L11:L13"/>
    <mergeCell ref="M14:N16"/>
    <mergeCell ref="B60:R60"/>
    <mergeCell ref="B61:R61"/>
    <mergeCell ref="B58:R58"/>
    <mergeCell ref="B44:C46"/>
    <mergeCell ref="D44:D46"/>
    <mergeCell ref="F41:G43"/>
    <mergeCell ref="H44:I46"/>
    <mergeCell ref="J44:K46"/>
    <mergeCell ref="H41:I43"/>
    <mergeCell ref="M44:N46"/>
    <mergeCell ref="O41:O43"/>
    <mergeCell ref="D41:D43"/>
    <mergeCell ref="M41:N43"/>
    <mergeCell ref="R41:R43"/>
    <mergeCell ref="B47:C49"/>
    <mergeCell ref="B59:R59"/>
    <mergeCell ref="O44:O46"/>
    <mergeCell ref="F44:G46"/>
    <mergeCell ref="E44:E46"/>
    <mergeCell ref="E41:E43"/>
    <mergeCell ref="L44:L46"/>
    <mergeCell ref="L41:L43"/>
    <mergeCell ref="D47:D49"/>
    <mergeCell ref="B41:C43"/>
    <mergeCell ref="E26:E28"/>
    <mergeCell ref="F29:G31"/>
    <mergeCell ref="D26:D28"/>
    <mergeCell ref="B29:C31"/>
    <mergeCell ref="D29:D31"/>
    <mergeCell ref="B26:C28"/>
    <mergeCell ref="B32:C34"/>
    <mergeCell ref="H32:I34"/>
    <mergeCell ref="L29:L31"/>
    <mergeCell ref="D35:D37"/>
    <mergeCell ref="E35:E37"/>
    <mergeCell ref="F35:G37"/>
    <mergeCell ref="H35:I37"/>
    <mergeCell ref="R35:R37"/>
    <mergeCell ref="O23:O25"/>
    <mergeCell ref="O26:O28"/>
    <mergeCell ref="O29:O31"/>
    <mergeCell ref="J29:K31"/>
    <mergeCell ref="H29:I31"/>
    <mergeCell ref="F23:G25"/>
    <mergeCell ref="J32:K34"/>
    <mergeCell ref="R26:R28"/>
    <mergeCell ref="P32:P34"/>
    <mergeCell ref="D32:D34"/>
    <mergeCell ref="M26:N28"/>
    <mergeCell ref="M29:N31"/>
    <mergeCell ref="D23:D25"/>
    <mergeCell ref="R32:R34"/>
    <mergeCell ref="Q32:Q34"/>
    <mergeCell ref="O32:O34"/>
    <mergeCell ref="L32:L34"/>
    <mergeCell ref="E32:E34"/>
    <mergeCell ref="F26:G28"/>
    <mergeCell ref="S44:S46"/>
    <mergeCell ref="T32:T34"/>
    <mergeCell ref="J35:K37"/>
    <mergeCell ref="S35:S37"/>
    <mergeCell ref="T35:T37"/>
    <mergeCell ref="L35:L37"/>
    <mergeCell ref="M35:N37"/>
    <mergeCell ref="O35:O37"/>
    <mergeCell ref="P35:P37"/>
    <mergeCell ref="Q35:Q37"/>
    <mergeCell ref="R44:R46"/>
    <mergeCell ref="T44:T46"/>
    <mergeCell ref="M32:N34"/>
    <mergeCell ref="J41:K43"/>
    <mergeCell ref="T41:T43"/>
    <mergeCell ref="S41:S43"/>
    <mergeCell ref="S32:S34"/>
    <mergeCell ref="T29:T31"/>
    <mergeCell ref="S26:S28"/>
    <mergeCell ref="T23:T25"/>
    <mergeCell ref="S23:S25"/>
    <mergeCell ref="F8:G10"/>
    <mergeCell ref="S6:T6"/>
    <mergeCell ref="M20:N22"/>
    <mergeCell ref="R23:R25"/>
    <mergeCell ref="R17:R19"/>
    <mergeCell ref="R8:R10"/>
    <mergeCell ref="J17:K19"/>
    <mergeCell ref="O17:O19"/>
    <mergeCell ref="Q8:Q10"/>
    <mergeCell ref="M23:N25"/>
    <mergeCell ref="R11:R13"/>
    <mergeCell ref="O20:O22"/>
    <mergeCell ref="R20:R22"/>
    <mergeCell ref="H23:I25"/>
    <mergeCell ref="S29:S31"/>
    <mergeCell ref="S11:S13"/>
    <mergeCell ref="S17:S19"/>
    <mergeCell ref="T17:T19"/>
    <mergeCell ref="T8:T10"/>
    <mergeCell ref="S8:S10"/>
    <mergeCell ref="R6:R7"/>
    <mergeCell ref="H6:I7"/>
    <mergeCell ref="B6:C7"/>
    <mergeCell ref="P6:Q7"/>
    <mergeCell ref="M6:N7"/>
    <mergeCell ref="M11:N13"/>
    <mergeCell ref="O11:O13"/>
    <mergeCell ref="P11:P13"/>
    <mergeCell ref="Q11:Q13"/>
    <mergeCell ref="B8:C10"/>
    <mergeCell ref="M17:N19"/>
    <mergeCell ref="O6:O7"/>
    <mergeCell ref="P8:P10"/>
    <mergeCell ref="O8:O10"/>
    <mergeCell ref="B11:C13"/>
    <mergeCell ref="D11:D13"/>
    <mergeCell ref="F6:G7"/>
    <mergeCell ref="D8:D10"/>
    <mergeCell ref="D6:D7"/>
    <mergeCell ref="L6:L7"/>
    <mergeCell ref="J6:K7"/>
    <mergeCell ref="H8:I10"/>
    <mergeCell ref="L8:L10"/>
    <mergeCell ref="M8:N10"/>
    <mergeCell ref="J8:K10"/>
    <mergeCell ref="E6:E7"/>
    <mergeCell ref="E8:E10"/>
    <mergeCell ref="E17:E22"/>
  </mergeCells>
  <phoneticPr fontId="33" type="noConversion"/>
  <conditionalFormatting sqref="Q11">
    <cfRule type="containsBlanks" dxfId="54" priority="67">
      <formula>LEN(TRIM(Q11))=0</formula>
    </cfRule>
  </conditionalFormatting>
  <conditionalFormatting sqref="Q14">
    <cfRule type="containsBlanks" dxfId="53" priority="66">
      <formula>LEN(TRIM(Q14))=0</formula>
    </cfRule>
  </conditionalFormatting>
  <conditionalFormatting sqref="Q17 Q23 Q26 Q41 Q44:Q45">
    <cfRule type="containsBlanks" dxfId="52" priority="114">
      <formula>LEN(TRIM(Q17))=0</formula>
    </cfRule>
  </conditionalFormatting>
  <conditionalFormatting sqref="Q20:Q21">
    <cfRule type="containsBlanks" dxfId="51" priority="1">
      <formula>LEN(TRIM(Q20))=0</formula>
    </cfRule>
  </conditionalFormatting>
  <conditionalFormatting sqref="Q35">
    <cfRule type="containsBlanks" dxfId="50" priority="113">
      <formula>LEN(TRIM(Q35))=0</formula>
    </cfRule>
  </conditionalFormatting>
  <conditionalFormatting sqref="Q47:Q48">
    <cfRule type="containsBlanks" dxfId="49" priority="68">
      <formula>LEN(TRIM(Q47))=0</formula>
    </cfRule>
  </conditionalFormatting>
  <conditionalFormatting sqref="R8:R16">
    <cfRule type="cellIs" dxfId="48" priority="44" stopIfTrue="1" operator="equal">
      <formula>"I.O. (Plausibilität unklar)"</formula>
    </cfRule>
    <cfRule type="cellIs" dxfId="47" priority="43" stopIfTrue="1" operator="equal">
      <formula>"Sollvorgabe nicht erfüllt"</formula>
    </cfRule>
    <cfRule type="expression" dxfId="46" priority="42" stopIfTrue="1">
      <formula>OR(R8=$F$55,R8=$F$56)</formula>
    </cfRule>
  </conditionalFormatting>
  <conditionalFormatting sqref="R8:R19">
    <cfRule type="cellIs" dxfId="45" priority="45" stopIfTrue="1" operator="equal">
      <formula>"I.O."</formula>
    </cfRule>
  </conditionalFormatting>
  <conditionalFormatting sqref="R11:R16">
    <cfRule type="cellIs" dxfId="44" priority="41" operator="equal">
      <formula>"Ausnahme (Plausibilität unklar)"</formula>
    </cfRule>
  </conditionalFormatting>
  <conditionalFormatting sqref="R17:R25">
    <cfRule type="expression" dxfId="43" priority="38" stopIfTrue="1">
      <formula>OR(R17=$F$55,R17=$F$56)</formula>
    </cfRule>
    <cfRule type="cellIs" dxfId="42" priority="39" stopIfTrue="1" operator="equal">
      <formula>"I.O. (Plausibilität unklar)"</formula>
    </cfRule>
    <cfRule type="cellIs" dxfId="41" priority="37" stopIfTrue="1" operator="equal">
      <formula>"Sollvorgabe nicht erfüllt"</formula>
    </cfRule>
  </conditionalFormatting>
  <conditionalFormatting sqref="R20:R25">
    <cfRule type="cellIs" dxfId="40" priority="40" stopIfTrue="1" operator="equal">
      <formula>"I.O."</formula>
    </cfRule>
    <cfRule type="cellIs" dxfId="39" priority="31" operator="equal">
      <formula>"Ausnahme (Plausibilität unklar)"</formula>
    </cfRule>
  </conditionalFormatting>
  <conditionalFormatting sqref="R26:R28">
    <cfRule type="cellIs" dxfId="38" priority="19" stopIfTrue="1" operator="equal">
      <formula>"I.O."</formula>
    </cfRule>
    <cfRule type="expression" dxfId="37" priority="21" stopIfTrue="1">
      <formula>OR(R26=$F$55,R26=$F$56)</formula>
    </cfRule>
    <cfRule type="cellIs" dxfId="36" priority="20" stopIfTrue="1" operator="equal">
      <formula>"I.O. (Plausibilität unklar)"</formula>
    </cfRule>
  </conditionalFormatting>
  <conditionalFormatting sqref="R26:R31">
    <cfRule type="cellIs" dxfId="35" priority="22" stopIfTrue="1" operator="equal">
      <formula>"Sollvorgabe nicht erfüllt"</formula>
    </cfRule>
  </conditionalFormatting>
  <conditionalFormatting sqref="R29:R31">
    <cfRule type="expression" dxfId="34" priority="217" stopIfTrue="1">
      <formula>OR(R29=$F$55,R29=$F$56)</formula>
    </cfRule>
    <cfRule type="cellIs" dxfId="33" priority="218" stopIfTrue="1" operator="equal">
      <formula>"I.O. (Plausibilität unklar)"</formula>
    </cfRule>
    <cfRule type="cellIs" dxfId="32" priority="219" stopIfTrue="1" operator="equal">
      <formula>"I.O."</formula>
    </cfRule>
  </conditionalFormatting>
  <conditionalFormatting sqref="R32:R40">
    <cfRule type="expression" dxfId="31" priority="7">
      <formula>OR(R32=$F$55,R32=$F$56)</formula>
    </cfRule>
  </conditionalFormatting>
  <conditionalFormatting sqref="R32:R43">
    <cfRule type="cellIs" dxfId="30" priority="8" operator="equal">
      <formula>"Sollvorgabe nicht erfüllt"</formula>
    </cfRule>
    <cfRule type="cellIs" dxfId="29" priority="9" operator="equal">
      <formula>"I.O. (Plausibilität unklar)"</formula>
    </cfRule>
    <cfRule type="cellIs" dxfId="28" priority="10" operator="equal">
      <formula>"I.O."</formula>
    </cfRule>
  </conditionalFormatting>
  <conditionalFormatting sqref="R41:R43">
    <cfRule type="expression" dxfId="27" priority="26">
      <formula>OR(R41=$F$55,R41=$F$56)</formula>
    </cfRule>
  </conditionalFormatting>
  <conditionalFormatting sqref="R44:R49">
    <cfRule type="cellIs" dxfId="26" priority="36" stopIfTrue="1" operator="equal">
      <formula>"I.O."</formula>
    </cfRule>
    <cfRule type="cellIs" dxfId="25" priority="35" stopIfTrue="1" operator="equal">
      <formula>"I.O. (Plausibilität unklar)"</formula>
    </cfRule>
    <cfRule type="expression" dxfId="24" priority="34" stopIfTrue="1">
      <formula>OR(R44=$F$55,R44=$F$56)</formula>
    </cfRule>
    <cfRule type="cellIs" dxfId="23" priority="33" stopIfTrue="1" operator="equal">
      <formula>"Sollvorgabe nicht erfüllt"</formula>
    </cfRule>
  </conditionalFormatting>
  <conditionalFormatting sqref="R44:R56">
    <cfRule type="cellIs" dxfId="22" priority="32" operator="equal">
      <formula xml:space="preserve"> "Ausnahme (Plausibilität unklar)"</formula>
    </cfRule>
  </conditionalFormatting>
  <conditionalFormatting sqref="S8:S56">
    <cfRule type="notContainsBlanks" dxfId="21" priority="64">
      <formula>LEN(TRIM(S8))&gt;0</formula>
    </cfRule>
    <cfRule type="expression" dxfId="20" priority="65">
      <formula>OR($R8="Unvollständig",$R8="Sollvorgabe nicht erfüllt",$R8="I.O. (Plausibilität unklar)",$R8="Ausnahme (Plausibilität unklar)",$R8="optional - unvollständig",$R8="optional - Sollvorgabe nicht erfüllt",$R8="optional - I.O. (Plausibilität unklar)", $R8="optional - I.O. (Plausibilität unklar)",$R8="optional - Ausnahme (Plausibilität unklar)")</formula>
    </cfRule>
  </conditionalFormatting>
  <dataValidations count="19">
    <dataValidation type="whole" showInputMessage="1" showErrorMessage="1" errorTitle="Eingabefehler" error="1. Nenner muss eine positive ganze Zahl sein. _x000a_2. Nenner kann nicht kleiner als Zähler sein._x000a_" sqref="Q45" xr:uid="{00000000-0002-0000-0800-000000000000}">
      <formula1>Q44</formula1>
      <formula2>5000</formula2>
    </dataValidation>
    <dataValidation errorStyle="information" allowBlank="1" showInputMessage="1" showErrorMessage="1" errorTitle="Kennzahl" promptTitle="Kennzahl" sqref="D6 B6" xr:uid="{00000000-0002-0000-0800-000001000000}"/>
    <dataValidation showInputMessage="1" showErrorMessage="1" sqref="Q30" xr:uid="{00000000-0002-0000-0800-000002000000}"/>
    <dataValidation type="whole" showInputMessage="1" showErrorMessage="1" errorTitle="Eingabefehler" error="1. Tabellenblatt Basisdaten muss vollständig ausgefüllt sein._x000a_2. Zähler muss eine positive ganze Zahl sein._x000a_3. Zähler kann nicht größer als Nenner sein." sqref="Q26 Q17 Q41 Q23" xr:uid="{00000000-0002-0000-0800-000003000000}">
      <formula1>0</formula1>
      <formula2>IF(Q18="",5000,Q18)</formula2>
    </dataValidation>
    <dataValidation allowBlank="1" showInputMessage="1" showErrorMessage="1" errorTitle="Eingabefehler" sqref="Q8:Q10" xr:uid="{00000000-0002-0000-0800-000004000000}"/>
    <dataValidation showInputMessage="1" showErrorMessage="1" errorTitle="Eingabefehler" error="1. Nur positive ganze Zahlen._x000a_2. Maximalwert 5000." sqref="Q18" xr:uid="{00000000-0002-0000-0800-000005000000}"/>
    <dataValidation type="whole" showInputMessage="1" showErrorMessage="1" errorTitle="Eingabefehler" error="1. Tabellenblatt Basisdaten muss vollständig ausgefüllt sein._x000a_2. Zähler muss eine positive ganze Zahl sein." sqref="Q29" xr:uid="{00000000-0002-0000-0800-000006000000}">
      <formula1>0</formula1>
      <formula2>5000</formula2>
    </dataValidation>
    <dataValidation type="textLength" allowBlank="1" showInputMessage="1" showErrorMessage="1" errorTitle="Zeichenlänge" error="Minimal 30 Zeichen und max. 500 Zeichen." promptTitle="Hinweis" prompt="Wenn die Datenqualität nicht &quot;I.O.&quot;ist, ist der Kennzahlenwert zu begründen." sqref="S8:S16" xr:uid="{00000000-0002-0000-0800-000007000000}">
      <formula1>30</formula1>
      <formula2>500</formula2>
    </dataValidation>
    <dataValidation type="whole" allowBlank="1" showInputMessage="1" showErrorMessage="1" errorTitle="Eingabefehler" error="1. Ganze Zahl zwischen 0 und 5000 eingeben." sqref="Q38:Q39" xr:uid="{00000000-0002-0000-0800-000008000000}">
      <formula1>0</formula1>
      <formula2>5000</formula2>
    </dataValidation>
    <dataValidation type="whole" showInputMessage="1" showErrorMessage="1" errorTitle="Eingabefehler" error="1. Nenner muss eine positive ganze Zahl sein. _x000a_2. Nenner kann nicht kleiner als Zähler sein._x000a_3. Nenner kann nicht kleiner als Anzahl Primärfälle sein." sqref="Q24" xr:uid="{00000000-0002-0000-0800-000009000000}">
      <formula1>IF(Q23&gt;Q8,Q23,Q8)</formula1>
      <formula2>5000</formula2>
    </dataValidation>
    <dataValidation type="whole" showInputMessage="1" showErrorMessage="1" errorTitle="Eingabefehler" error="1. Nenner muss eine positive ganze Zahl sein. _x000a_2. Nenner kann nicht kleiner als Zähler sein._x000a_3. Nenner kann nicht kleiner als Anzahl Primärfälle sein." sqref="Q27" xr:uid="{00000000-0002-0000-0800-00000A000000}">
      <formula1>IF(Q26&gt;Q8,Q26,Q8)</formula1>
      <formula2>5000</formula2>
    </dataValidation>
    <dataValidation type="whole" allowBlank="1" showInputMessage="1" showErrorMessage="1" errorTitle="Eingabefehler" error="Ganze Zahl zwischen 0 und 5000 eingeben." sqref="Q11:Q16 Q35:Q37" xr:uid="{00000000-0002-0000-0800-00000B000000}">
      <formula1>0</formula1>
      <formula2>5000</formula2>
    </dataValidation>
    <dataValidation allowBlank="1" showInputMessage="1" showErrorMessage="1" errorTitle="Eingabefehler" error="1. Ganze Zahl zwischen 0 und 5000 eingeben." sqref="Q40" xr:uid="{00000000-0002-0000-0800-00000C000000}"/>
    <dataValidation type="whole" allowBlank="1" showInputMessage="1" showErrorMessage="1" errorTitle="Eingabefehler" error="1. Tabellenblatt Basisdaten muss vollständig ausgefüllt sein._x000a_2. Zähler muss eine positive ganze Zahl sein._x000a_3. Zähler kann nicht größer als Nenner sein." sqref="Q20" xr:uid="{00000000-0002-0000-0800-00000D000000}">
      <formula1>0</formula1>
      <formula2>IF(Q21="",5000,Q21)</formula2>
    </dataValidation>
    <dataValidation type="whole" showInputMessage="1" showErrorMessage="1" errorTitle="Eingabefehler" error="1. Zähler muss eine positive ganze Zahl sein._x000a_2. Zähler kann nicht größer als Nenner sein." sqref="Q47" xr:uid="{00000000-0002-0000-0800-00000E000000}">
      <formula1>0</formula1>
      <formula2>IF(Q48="",5000,Q48)</formula2>
    </dataValidation>
    <dataValidation type="whole" showInputMessage="1" showErrorMessage="1" errorTitle="Eingabefehler" error="1. Nenner muss eine positive ganze Zahl sein. _x000a_2. Nenner kann nicht kleiner als Zähler sein." sqref="Q48" xr:uid="{00000000-0002-0000-0800-00000F000000}">
      <formula1>Q47</formula1>
      <formula2>IF(ISNUMBER(Q48),IF(Q48&gt;0,IF(AND(Q48&gt;=Q47,Q48&lt;5001),Q48,FALSE),FALSE),FALSE)</formula2>
    </dataValidation>
    <dataValidation type="textLength" allowBlank="1" showInputMessage="1" showErrorMessage="1" errorTitle="Zeichenlänge" error="Minimal 30 Zeichen und max. 500 Zeichen." sqref="T8:T43 S17:S43 S44:T56" xr:uid="{00000000-0002-0000-0800-000010000000}">
      <formula1>30</formula1>
      <formula2>500</formula2>
    </dataValidation>
    <dataValidation type="whole" showInputMessage="1" showErrorMessage="1" errorTitle="Eingabefehler" error="1. Zähler muss eine positive ganze Zahl sein._x000a_2. Zähler kann nicht größer als Nenner sein._x000a_" sqref="Q44" xr:uid="{00000000-0002-0000-0800-000011000000}">
      <formula1>0</formula1>
      <formula2>IF(Q45="",5000,Q45)</formula2>
    </dataValidation>
    <dataValidation type="whole" allowBlank="1" showInputMessage="1" showErrorMessage="1" errorTitle="Eingabefehler" error="1. Nenner muss eine positive ganze Zahl sein. _x000a_2. Nenner kann nicht kleiner als Zähler sein." sqref="Q21" xr:uid="{00000000-0002-0000-0800-000012000000}">
      <formula1>Q20</formula1>
      <formula2>5000</formula2>
    </dataValidation>
  </dataValidations>
  <pageMargins left="0.70866141732283472" right="0.70866141732283472" top="0.78740157480314965" bottom="0.78740157480314965" header="0.31496062992125984" footer="0.31496062992125984"/>
  <pageSetup paperSize="9" scale="93" fitToHeight="0" orientation="landscape"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rowBreaks count="3" manualBreakCount="3">
    <brk id="16" max="17" man="1"/>
    <brk id="31" max="17" man="1"/>
    <brk id="46" max="17" man="1"/>
  </rowBreaks>
  <ignoredErrors>
    <ignoredError sqref="D18:D19 D29:D31 D33:D34 D41:D43 D8:D10" twoDigitTextYear="1"/>
    <ignoredError sqref="B24:C28 C44 B45:C46 C41 B42:C43 C32 B33:C34 C29 B30:C31 C8 B9:C10 C17 B18:C19 C23" twoDigitTextYear="1" numberStoredAsText="1"/>
    <ignoredError sqref="B29" numberStoredAsText="1"/>
  </ignoredErrors>
  <drawing r:id="rId3"/>
  <legacyDrawing r:id="rId4"/>
  <legacyDrawingHF r:id="rId5"/>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12</vt:i4>
      </vt:variant>
    </vt:vector>
  </HeadingPairs>
  <TitlesOfParts>
    <vt:vector size="25" baseType="lpstr">
      <vt:lpstr>Basisdaten</vt:lpstr>
      <vt:lpstr>HilfstabelleB</vt:lpstr>
      <vt:lpstr>HilfstabelleSD</vt:lpstr>
      <vt:lpstr>Datenquelle</vt:lpstr>
      <vt:lpstr>ICD-Liste</vt:lpstr>
      <vt:lpstr>Studien</vt:lpstr>
      <vt:lpstr>HilfstabelleStudien</vt:lpstr>
      <vt:lpstr>Operateure</vt:lpstr>
      <vt:lpstr>Kennzahlenbogen_(KB)</vt:lpstr>
      <vt:lpstr>Hilfstabelle Datendef_KB</vt:lpstr>
      <vt:lpstr>Berechnung1</vt:lpstr>
      <vt:lpstr>HilfstabelleKB</vt:lpstr>
      <vt:lpstr>Datendefizite_KB</vt:lpstr>
      <vt:lpstr>Keine_Zusammenarbeit</vt:lpstr>
      <vt:lpstr>KrebsregisterZusammenarbeit</vt:lpstr>
      <vt:lpstr>Basisdaten!Print_Area</vt:lpstr>
      <vt:lpstr>'ICD-Liste'!Print_Area</vt:lpstr>
      <vt:lpstr>'Kennzahlenbogen_(KB)'!Print_Area</vt:lpstr>
      <vt:lpstr>Operateure!Print_Area</vt:lpstr>
      <vt:lpstr>Studien!Print_Area</vt:lpstr>
      <vt:lpstr>Datendefizite_KB!Print_Titles</vt:lpstr>
      <vt:lpstr>'ICD-Liste'!Print_Titles</vt:lpstr>
      <vt:lpstr>'Kennzahlenbogen_(KB)'!Print_Titles</vt:lpstr>
      <vt:lpstr>Tumordokumentation</vt:lpstr>
      <vt:lpstr>ZentrumRegNr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Florina Dudu</cp:lastModifiedBy>
  <cp:lastPrinted>2025-11-10T14:28:39Z</cp:lastPrinted>
  <dcterms:created xsi:type="dcterms:W3CDTF">2012-04-12T09:13:43Z</dcterms:created>
  <dcterms:modified xsi:type="dcterms:W3CDTF">2025-11-25T14:01:35Z</dcterms:modified>
</cp:coreProperties>
</file>