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updateLinks="never" codeName="DieseArbeitsmappe" defaultThemeVersion="166925"/>
  <mc:AlternateContent xmlns:mc="http://schemas.openxmlformats.org/markup-compatibility/2006">
    <mc:Choice Requires="x15">
      <x15ac:absPath xmlns:x15ac="http://schemas.microsoft.com/office/spreadsheetml/2010/11/ac" url="L:\06_daten\09_excel-kennzahlenbögen\15_excel-kb auditjahr 2026\organe\viszeral\speiseröhre\"/>
    </mc:Choice>
  </mc:AlternateContent>
  <xr:revisionPtr revIDLastSave="0" documentId="13_ncr:1_{518EF153-9BED-447D-90BB-5F8ACF7FAF52}" xr6:coauthVersionLast="47" xr6:coauthVersionMax="47" xr10:uidLastSave="{00000000-0000-0000-0000-000000000000}"/>
  <workbookProtection workbookAlgorithmName="SHA-512" workbookHashValue="xWz/qKKiTXLi3K4kkJATRCltpddIkEYvjGf+5SZCiLMLGiwxtNFlToRHysm94KpRkjTeye2RP6HGnmOApdQhDQ==" workbookSaltValue="EbEEdBYPLmlVVJYvf/17Qw==" workbookSpinCount="100000" lockStructure="1"/>
  <bookViews>
    <workbookView xWindow="28680" yWindow="2715" windowWidth="24240" windowHeight="13140" xr2:uid="{00000000-000D-0000-FFFF-FFFF00000000}"/>
  </bookViews>
  <sheets>
    <sheet name="Basisdaten" sheetId="2" r:id="rId1"/>
    <sheet name="Studien" sheetId="14" r:id="rId2"/>
    <sheet name="HilfstabelleStudien" sheetId="17" state="hidden" r:id="rId3"/>
    <sheet name="Untersucher" sheetId="15" r:id="rId4"/>
    <sheet name="Operateure" sheetId="16" r:id="rId5"/>
    <sheet name="Datenquelle" sheetId="13" state="hidden" r:id="rId6"/>
    <sheet name="HilfstabelleSD" sheetId="10" state="hidden" r:id="rId7"/>
    <sheet name="HilfstabelleB" sheetId="8" state="hidden" r:id="rId8"/>
    <sheet name="Kennzahlenbogen_(KB)" sheetId="3" r:id="rId9"/>
    <sheet name="HilfstabelleKB" sheetId="9" state="hidden" r:id="rId10"/>
    <sheet name="Berechnung1" sheetId="6" state="hidden" r:id="rId11"/>
    <sheet name="Datendefizite_KB" sheetId="4" r:id="rId12"/>
    <sheet name="Hilfstabelle DatendefKB" sheetId="12" state="hidden" r:id="rId13"/>
  </sheets>
  <definedNames>
    <definedName name="KrebsregisterZusammenarbeit">Datenquelle!$B$61:$B$65</definedName>
    <definedName name="myItem" localSheetId="5">OFFSET([0]!myItemList,0,0,COUNTA([0]!myItemList),1)</definedName>
    <definedName name="myItem" localSheetId="2">OFFSET([0]!myItemList,0,0,COUNTA([0]!myItemList),1)</definedName>
    <definedName name="myItem">OFFSET(myItemList,0,0,COUNTA(myItemList),1)</definedName>
    <definedName name="OncoBox" localSheetId="5">Datenquelle!$B$58:$B$59</definedName>
    <definedName name="_xlnm.Print_Area" localSheetId="0">Basisdaten!$B$1:$K$39</definedName>
    <definedName name="_xlnm.Print_Area" localSheetId="11">OFFSET(Datendefizite_KB!$B$1,0,0,SUMPRODUCT((Datendefizite_KB!$B$14:$B$38&lt;&gt;"")+0)+13,11)</definedName>
    <definedName name="_xlnm.Print_Area" localSheetId="8">'Kennzahlenbogen_(KB)'!$B$1:$R$100</definedName>
    <definedName name="_xlnm.Print_Area" localSheetId="4">Operateure!$A$1:$G$22</definedName>
    <definedName name="_xlnm.Print_Area" localSheetId="1">Studien!$A$1:$E$60</definedName>
    <definedName name="_xlnm.Print_Area" localSheetId="3">Untersucher!$A$1:$H$23</definedName>
    <definedName name="_xlnm.Print_Titles" localSheetId="11">Datendefizite_KB!$12:$13</definedName>
    <definedName name="_xlnm.Print_Titles" localSheetId="12">'Hilfstabelle DatendefKB'!$1:$1</definedName>
    <definedName name="_xlnm.Print_Titles" localSheetId="8">'Kennzahlenbogen_(KB)'!$6:$7</definedName>
  </definedNames>
  <calcPr calcId="191029" iterateDelta="1E-4"/>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8" i="9" l="1"/>
  <c r="F38" i="9"/>
  <c r="G38" i="9"/>
  <c r="B37" i="9"/>
  <c r="F37" i="9"/>
  <c r="G37" i="9"/>
  <c r="O105" i="6"/>
  <c r="H38" i="9" s="1"/>
  <c r="O102" i="6"/>
  <c r="H37" i="9" s="1"/>
  <c r="Q88" i="3"/>
  <c r="D38" i="9" s="1"/>
  <c r="R86" i="3" l="1"/>
  <c r="L105" i="6"/>
  <c r="I12" i="14" l="1"/>
  <c r="J12" i="14"/>
  <c r="K12" i="14"/>
  <c r="B3" i="17" s="1"/>
  <c r="I13" i="14"/>
  <c r="J13" i="14"/>
  <c r="I14" i="14"/>
  <c r="J14" i="14"/>
  <c r="I15" i="14"/>
  <c r="J15" i="14"/>
  <c r="I16" i="14"/>
  <c r="J16" i="14"/>
  <c r="K16" i="14"/>
  <c r="A7" i="17" s="1"/>
  <c r="I17" i="14"/>
  <c r="J17" i="14"/>
  <c r="I18" i="14"/>
  <c r="J18" i="14"/>
  <c r="K18" i="14"/>
  <c r="A9" i="17" s="1"/>
  <c r="I19" i="14"/>
  <c r="J19" i="14"/>
  <c r="K19" i="14"/>
  <c r="I20" i="14"/>
  <c r="J20" i="14"/>
  <c r="K20" i="14"/>
  <c r="D11" i="17" s="1"/>
  <c r="I21" i="14"/>
  <c r="J21" i="14"/>
  <c r="I22" i="14"/>
  <c r="J22" i="14"/>
  <c r="I23" i="14"/>
  <c r="J23" i="14"/>
  <c r="K23" i="14"/>
  <c r="E14" i="17" s="1"/>
  <c r="I24" i="14"/>
  <c r="J24" i="14"/>
  <c r="I25" i="14"/>
  <c r="J25" i="14"/>
  <c r="I26" i="14"/>
  <c r="J26" i="14"/>
  <c r="K26" i="14"/>
  <c r="A17" i="17" s="1"/>
  <c r="I27" i="14"/>
  <c r="J27" i="14"/>
  <c r="I28" i="14"/>
  <c r="J28" i="14"/>
  <c r="K28" i="14"/>
  <c r="I29" i="14"/>
  <c r="J29" i="14"/>
  <c r="I30" i="14"/>
  <c r="J30" i="14"/>
  <c r="K30" i="14"/>
  <c r="A21" i="17" s="1"/>
  <c r="I31" i="14"/>
  <c r="J31" i="14"/>
  <c r="K31" i="14"/>
  <c r="I32" i="14"/>
  <c r="J32" i="14"/>
  <c r="I33" i="14"/>
  <c r="K33" i="14" s="1"/>
  <c r="J33" i="14"/>
  <c r="I34" i="14"/>
  <c r="J34" i="14"/>
  <c r="I35" i="14"/>
  <c r="J35" i="14"/>
  <c r="K35" i="14"/>
  <c r="I36" i="14"/>
  <c r="J36" i="14"/>
  <c r="I37" i="14"/>
  <c r="J37" i="14"/>
  <c r="K37" i="14"/>
  <c r="A28" i="17" s="1"/>
  <c r="I38" i="14"/>
  <c r="J38" i="14"/>
  <c r="K38" i="14"/>
  <c r="D29" i="17" s="1"/>
  <c r="I39" i="14"/>
  <c r="J39" i="14"/>
  <c r="I40" i="14"/>
  <c r="J40" i="14"/>
  <c r="K40" i="14"/>
  <c r="I41" i="14"/>
  <c r="K41" i="14" s="1"/>
  <c r="J41" i="14"/>
  <c r="I42" i="14"/>
  <c r="K42" i="14" s="1"/>
  <c r="J42" i="14"/>
  <c r="I43" i="14"/>
  <c r="J43" i="14"/>
  <c r="I44" i="14"/>
  <c r="J44" i="14"/>
  <c r="K44" i="14"/>
  <c r="A35" i="17" s="1"/>
  <c r="I45" i="14"/>
  <c r="J45" i="14"/>
  <c r="I46" i="14"/>
  <c r="J46" i="14"/>
  <c r="I47" i="14"/>
  <c r="J47" i="14"/>
  <c r="I48" i="14"/>
  <c r="J48" i="14"/>
  <c r="K48" i="14"/>
  <c r="I49" i="14"/>
  <c r="K49" i="14" s="1"/>
  <c r="J49" i="14"/>
  <c r="I50" i="14"/>
  <c r="K50" i="14" s="1"/>
  <c r="B41" i="17" s="1"/>
  <c r="J50" i="14"/>
  <c r="I51" i="14"/>
  <c r="J51" i="14"/>
  <c r="K51" i="14"/>
  <c r="C42" i="17" s="1"/>
  <c r="I52" i="14"/>
  <c r="J52" i="14"/>
  <c r="I53" i="14"/>
  <c r="J53" i="14"/>
  <c r="K53" i="14" s="1"/>
  <c r="I54" i="14"/>
  <c r="J54" i="14"/>
  <c r="I55" i="14"/>
  <c r="J55" i="14"/>
  <c r="K55" i="14" s="1"/>
  <c r="I56" i="14"/>
  <c r="J56" i="14"/>
  <c r="K56" i="14"/>
  <c r="E47" i="17" s="1"/>
  <c r="I57" i="14"/>
  <c r="J57" i="14"/>
  <c r="K57" i="14"/>
  <c r="A48" i="17" s="1"/>
  <c r="I58" i="14"/>
  <c r="K58" i="14" s="1"/>
  <c r="J58" i="14"/>
  <c r="I59" i="14"/>
  <c r="J59" i="14"/>
  <c r="K59" i="14"/>
  <c r="E50" i="17" s="1"/>
  <c r="I60" i="14"/>
  <c r="J60" i="14"/>
  <c r="K60" i="14"/>
  <c r="C51" i="17" s="1"/>
  <c r="F6" i="10"/>
  <c r="B1" i="10"/>
  <c r="E6" i="10"/>
  <c r="F5" i="10"/>
  <c r="E5" i="10"/>
  <c r="A2" i="16"/>
  <c r="A2" i="15"/>
  <c r="A2" i="14"/>
  <c r="F23" i="16"/>
  <c r="G24" i="15"/>
  <c r="F24" i="15"/>
  <c r="E24" i="15"/>
  <c r="J11" i="14"/>
  <c r="I11" i="14"/>
  <c r="D40" i="17" l="1"/>
  <c r="E40" i="17"/>
  <c r="C24" i="17"/>
  <c r="A24" i="17"/>
  <c r="B24" i="17"/>
  <c r="K21" i="14"/>
  <c r="B12" i="17" s="1"/>
  <c r="K13" i="14"/>
  <c r="K24" i="14"/>
  <c r="D15" i="17" s="1"/>
  <c r="C47" i="17"/>
  <c r="K39" i="14"/>
  <c r="A30" i="17" s="1"/>
  <c r="K46" i="14"/>
  <c r="D37" i="17" s="1"/>
  <c r="B29" i="17"/>
  <c r="K17" i="14"/>
  <c r="C8" i="17" s="1"/>
  <c r="E28" i="17"/>
  <c r="K36" i="14"/>
  <c r="B27" i="17" s="1"/>
  <c r="A8" i="17"/>
  <c r="D8" i="17"/>
  <c r="E8" i="17"/>
  <c r="C15" i="17"/>
  <c r="E15" i="17"/>
  <c r="A44" i="17"/>
  <c r="C44" i="17"/>
  <c r="D44" i="17"/>
  <c r="E44" i="17"/>
  <c r="B44" i="17"/>
  <c r="E21" i="17"/>
  <c r="C40" i="17"/>
  <c r="E39" i="17"/>
  <c r="D47" i="17"/>
  <c r="C29" i="17"/>
  <c r="A14" i="17"/>
  <c r="C28" i="17"/>
  <c r="D50" i="17"/>
  <c r="C37" i="17"/>
  <c r="D14" i="17"/>
  <c r="D28" i="17"/>
  <c r="K22" i="14"/>
  <c r="B28" i="17"/>
  <c r="A50" i="17"/>
  <c r="B42" i="17"/>
  <c r="E42" i="17"/>
  <c r="A42" i="17"/>
  <c r="A12" i="17"/>
  <c r="D42" i="17"/>
  <c r="E11" i="17"/>
  <c r="A29" i="17"/>
  <c r="E9" i="17"/>
  <c r="D21" i="17"/>
  <c r="B9" i="17"/>
  <c r="E35" i="17"/>
  <c r="C21" i="17"/>
  <c r="D41" i="17"/>
  <c r="A41" i="17"/>
  <c r="C41" i="17"/>
  <c r="D35" i="17"/>
  <c r="B21" i="17"/>
  <c r="A32" i="17"/>
  <c r="E51" i="17"/>
  <c r="C35" i="17"/>
  <c r="E7" i="17"/>
  <c r="D51" i="17"/>
  <c r="B35" i="17"/>
  <c r="D17" i="17"/>
  <c r="D7" i="17"/>
  <c r="C11" i="17"/>
  <c r="C9" i="17"/>
  <c r="C39" i="17"/>
  <c r="C17" i="17"/>
  <c r="C7" i="17"/>
  <c r="A37" i="17"/>
  <c r="E17" i="17"/>
  <c r="D24" i="17"/>
  <c r="E29" i="17"/>
  <c r="B17" i="17"/>
  <c r="B7" i="17"/>
  <c r="D9" i="17"/>
  <c r="E41" i="17"/>
  <c r="B48" i="17"/>
  <c r="A33" i="17"/>
  <c r="A40" i="17"/>
  <c r="K14" i="14"/>
  <c r="D5" i="17" s="1"/>
  <c r="B40" i="17"/>
  <c r="A31" i="17"/>
  <c r="B31" i="17"/>
  <c r="E49" i="17"/>
  <c r="D49" i="17"/>
  <c r="K32" i="14"/>
  <c r="A23" i="17"/>
  <c r="B23" i="17"/>
  <c r="K29" i="14"/>
  <c r="E20" i="17" s="1"/>
  <c r="K43" i="14"/>
  <c r="A34" i="17" s="1"/>
  <c r="C34" i="17"/>
  <c r="D34" i="17"/>
  <c r="E34" i="17"/>
  <c r="A27" i="17"/>
  <c r="A19" i="17"/>
  <c r="B19" i="17"/>
  <c r="A11" i="17"/>
  <c r="B11" i="17"/>
  <c r="A26" i="17"/>
  <c r="B26" i="17"/>
  <c r="C26" i="17"/>
  <c r="D26" i="17"/>
  <c r="E26" i="17"/>
  <c r="K27" i="14"/>
  <c r="D18" i="17" s="1"/>
  <c r="A18" i="17"/>
  <c r="B18" i="17"/>
  <c r="C18" i="17"/>
  <c r="E33" i="17"/>
  <c r="A47" i="17"/>
  <c r="B47" i="17"/>
  <c r="A10" i="17"/>
  <c r="B10" i="17"/>
  <c r="C10" i="17"/>
  <c r="D10" i="17"/>
  <c r="E10" i="17"/>
  <c r="D33" i="17"/>
  <c r="C33" i="17"/>
  <c r="A39" i="17"/>
  <c r="B39" i="17"/>
  <c r="D39" i="17"/>
  <c r="B33" i="17"/>
  <c r="A46" i="17"/>
  <c r="B46" i="17"/>
  <c r="C46" i="17"/>
  <c r="D46" i="17"/>
  <c r="E46" i="17"/>
  <c r="K25" i="14"/>
  <c r="D27" i="17"/>
  <c r="K47" i="14"/>
  <c r="B38" i="17" s="1"/>
  <c r="A38" i="17"/>
  <c r="E32" i="17"/>
  <c r="C27" i="17"/>
  <c r="K54" i="14"/>
  <c r="B15" i="17"/>
  <c r="C49" i="17"/>
  <c r="D32" i="17"/>
  <c r="E30" i="17"/>
  <c r="A15" i="17"/>
  <c r="B49" i="17"/>
  <c r="C32" i="17"/>
  <c r="A49" i="17"/>
  <c r="B37" i="17"/>
  <c r="B32" i="17"/>
  <c r="B51" i="17"/>
  <c r="A22" i="17"/>
  <c r="E48" i="17"/>
  <c r="E19" i="17"/>
  <c r="A51" i="17"/>
  <c r="D48" i="17"/>
  <c r="E31" i="17"/>
  <c r="D19" i="17"/>
  <c r="E12" i="17"/>
  <c r="C48" i="17"/>
  <c r="D31" i="17"/>
  <c r="E24" i="17"/>
  <c r="C19" i="17"/>
  <c r="D12" i="17"/>
  <c r="K15" i="14"/>
  <c r="A6" i="17" s="1"/>
  <c r="B6" i="17"/>
  <c r="C6" i="17"/>
  <c r="D6" i="17"/>
  <c r="E6" i="17"/>
  <c r="C31" i="17"/>
  <c r="K45" i="14"/>
  <c r="E22" i="17"/>
  <c r="K52" i="14"/>
  <c r="D22" i="17"/>
  <c r="C50" i="17"/>
  <c r="C22" i="17"/>
  <c r="C14" i="17"/>
  <c r="B50" i="17"/>
  <c r="B22" i="17"/>
  <c r="B14" i="17"/>
  <c r="K34" i="14"/>
  <c r="A25" i="17" s="1"/>
  <c r="A4" i="17"/>
  <c r="D3" i="17"/>
  <c r="E3" i="17"/>
  <c r="C3" i="17"/>
  <c r="A3" i="17"/>
  <c r="K11" i="14"/>
  <c r="C2" i="17" s="1"/>
  <c r="C30" i="17" l="1"/>
  <c r="E27" i="17"/>
  <c r="B30" i="17"/>
  <c r="C12" i="17"/>
  <c r="D30" i="17"/>
  <c r="E37" i="17"/>
  <c r="B34" i="17"/>
  <c r="B8" i="17"/>
  <c r="E25" i="17"/>
  <c r="C20" i="17"/>
  <c r="B25" i="17"/>
  <c r="C25" i="17"/>
  <c r="A13" i="17"/>
  <c r="B13" i="17"/>
  <c r="D13" i="17"/>
  <c r="E13" i="17"/>
  <c r="C13" i="17"/>
  <c r="D25" i="17"/>
  <c r="E18" i="17"/>
  <c r="C36" i="17"/>
  <c r="D36" i="17"/>
  <c r="E36" i="17"/>
  <c r="A36" i="17"/>
  <c r="B36" i="17"/>
  <c r="B45" i="17"/>
  <c r="D45" i="17"/>
  <c r="E45" i="17"/>
  <c r="A45" i="17"/>
  <c r="C45" i="17"/>
  <c r="D23" i="17"/>
  <c r="E23" i="17"/>
  <c r="C23" i="17"/>
  <c r="D20" i="17"/>
  <c r="A16" i="17"/>
  <c r="B16" i="17"/>
  <c r="C16" i="17"/>
  <c r="D16" i="17"/>
  <c r="E16" i="17"/>
  <c r="A43" i="17"/>
  <c r="B43" i="17"/>
  <c r="C43" i="17"/>
  <c r="D43" i="17"/>
  <c r="E43" i="17"/>
  <c r="A20" i="17"/>
  <c r="B20" i="17"/>
  <c r="E38" i="17"/>
  <c r="D38" i="17"/>
  <c r="C38" i="17"/>
  <c r="B4" i="17"/>
  <c r="C4" i="17"/>
  <c r="D4" i="17"/>
  <c r="E5" i="17"/>
  <c r="E4" i="17"/>
  <c r="A5" i="17"/>
  <c r="C5" i="17"/>
  <c r="B5" i="17"/>
  <c r="E2" i="17"/>
  <c r="A2" i="17"/>
  <c r="B2" i="17"/>
  <c r="E5" i="14"/>
  <c r="Q35" i="3" s="1"/>
  <c r="D2" i="17"/>
  <c r="B35" i="9" l="1"/>
  <c r="C35" i="9"/>
  <c r="F35" i="9"/>
  <c r="G35" i="9"/>
  <c r="B36" i="9"/>
  <c r="C36" i="9"/>
  <c r="F36" i="9"/>
  <c r="G36" i="9"/>
  <c r="G31" i="9"/>
  <c r="F31" i="9"/>
  <c r="B31" i="9"/>
  <c r="O96" i="6" l="1"/>
  <c r="H35" i="9" s="1"/>
  <c r="O99" i="6"/>
  <c r="H36" i="9" s="1"/>
  <c r="Q82" i="3"/>
  <c r="Q79" i="3"/>
  <c r="O84" i="6"/>
  <c r="H31" i="9" s="1"/>
  <c r="D35" i="9" l="1"/>
  <c r="R77" i="3"/>
  <c r="D36" i="9"/>
  <c r="R80" i="3"/>
  <c r="L99" i="6"/>
  <c r="L96" i="6"/>
  <c r="A26" i="12" l="1"/>
  <c r="M99" i="6"/>
  <c r="N99" i="6" s="1"/>
  <c r="E36" i="9" s="1"/>
  <c r="A25" i="12"/>
  <c r="M96" i="6"/>
  <c r="N96" i="6" s="1"/>
  <c r="E35" i="9" s="1"/>
  <c r="E4" i="3"/>
  <c r="C6" i="10"/>
  <c r="D6" i="10"/>
  <c r="B6" i="10"/>
  <c r="C25" i="12" l="1"/>
  <c r="G25" i="12"/>
  <c r="J25" i="12"/>
  <c r="H25" i="12"/>
  <c r="E25" i="12"/>
  <c r="F25" i="12"/>
  <c r="L25" i="12"/>
  <c r="D25" i="12"/>
  <c r="M25" i="12"/>
  <c r="K25" i="12"/>
  <c r="I25" i="12"/>
  <c r="D26" i="12"/>
  <c r="K26" i="12"/>
  <c r="J26" i="12"/>
  <c r="C26" i="12"/>
  <c r="I26" i="12"/>
  <c r="F26" i="12"/>
  <c r="M26" i="12"/>
  <c r="H26" i="12"/>
  <c r="L26" i="12"/>
  <c r="G26" i="12"/>
  <c r="E26" i="12"/>
  <c r="G13" i="9"/>
  <c r="F13" i="9"/>
  <c r="O30" i="6"/>
  <c r="H13" i="9" s="1"/>
  <c r="Q11" i="3"/>
  <c r="R11" i="3" l="1"/>
  <c r="B13" i="9"/>
  <c r="L30" i="6"/>
  <c r="S31" i="2"/>
  <c r="N31" i="2"/>
  <c r="O31" i="2"/>
  <c r="P31" i="2"/>
  <c r="Q31" i="2"/>
  <c r="R31" i="2"/>
  <c r="M31" i="2"/>
  <c r="M30" i="6" l="1"/>
  <c r="N30" i="6" s="1"/>
  <c r="E13" i="9" s="1"/>
  <c r="A3" i="12"/>
  <c r="D3" i="12" s="1"/>
  <c r="K32" i="2"/>
  <c r="K31" i="2"/>
  <c r="K30" i="2"/>
  <c r="K29" i="2"/>
  <c r="K28" i="2"/>
  <c r="E27" i="2"/>
  <c r="F27" i="2"/>
  <c r="G27" i="2"/>
  <c r="H27" i="2"/>
  <c r="I27" i="2"/>
  <c r="J27" i="2"/>
  <c r="D27" i="2"/>
  <c r="B5" i="8"/>
  <c r="C5" i="8"/>
  <c r="D5" i="8"/>
  <c r="E5" i="8"/>
  <c r="F5" i="8"/>
  <c r="G5" i="8"/>
  <c r="H5" i="8"/>
  <c r="U75" i="3" l="1"/>
  <c r="U81" i="3"/>
  <c r="U78" i="3"/>
  <c r="Q87" i="3"/>
  <c r="C31" i="9"/>
  <c r="Q67" i="3"/>
  <c r="R65" i="3" s="1"/>
  <c r="K27" i="2"/>
  <c r="C3" i="12"/>
  <c r="G3" i="12"/>
  <c r="E3" i="12"/>
  <c r="K3" i="12"/>
  <c r="L3" i="12"/>
  <c r="J3" i="12"/>
  <c r="I3" i="12"/>
  <c r="F3" i="12"/>
  <c r="M3" i="12"/>
  <c r="H3" i="12"/>
  <c r="K34" i="2"/>
  <c r="Q84" i="3" s="1"/>
  <c r="Q63" i="3"/>
  <c r="Q51" i="3"/>
  <c r="U27" i="3"/>
  <c r="Q27" i="3" s="1"/>
  <c r="Q60" i="3"/>
  <c r="I5" i="8"/>
  <c r="Q85" i="3" l="1"/>
  <c r="C38" i="9"/>
  <c r="M105" i="6"/>
  <c r="N105" i="6" s="1"/>
  <c r="E38" i="9" s="1"/>
  <c r="C37" i="9"/>
  <c r="M84" i="6"/>
  <c r="N84" i="6" s="1"/>
  <c r="E31" i="9" s="1"/>
  <c r="A21" i="12"/>
  <c r="L84" i="6"/>
  <c r="D31" i="9"/>
  <c r="Q57" i="3"/>
  <c r="Q45" i="3"/>
  <c r="U54" i="3"/>
  <c r="R83" i="3" l="1"/>
  <c r="M102" i="6" s="1"/>
  <c r="N102" i="6" s="1"/>
  <c r="E37" i="9" s="1"/>
  <c r="D37" i="9"/>
  <c r="L102" i="6"/>
  <c r="E21" i="12"/>
  <c r="L21" i="12"/>
  <c r="K21" i="12"/>
  <c r="J21" i="12"/>
  <c r="F21" i="12"/>
  <c r="M21" i="12"/>
  <c r="I21" i="12"/>
  <c r="G21" i="12"/>
  <c r="C21" i="12"/>
  <c r="H21" i="12"/>
  <c r="D21" i="12"/>
  <c r="O87" i="6"/>
  <c r="L31" i="2" l="1"/>
  <c r="A69" i="13"/>
  <c r="B69" i="13" s="1"/>
  <c r="F69" i="13" l="1"/>
  <c r="D69" i="13"/>
  <c r="C69" i="13"/>
  <c r="E69" i="13"/>
  <c r="I10" i="8"/>
  <c r="I8" i="8"/>
  <c r="C7" i="8"/>
  <c r="D7" i="8"/>
  <c r="E7" i="8"/>
  <c r="F7" i="8"/>
  <c r="G7" i="8"/>
  <c r="H7" i="8"/>
  <c r="B7" i="8"/>
  <c r="C6" i="8"/>
  <c r="D6" i="8"/>
  <c r="E6" i="8"/>
  <c r="F6" i="8"/>
  <c r="G6" i="8"/>
  <c r="H6" i="8"/>
  <c r="B6" i="8"/>
  <c r="C4" i="8"/>
  <c r="D4" i="8"/>
  <c r="E4" i="8"/>
  <c r="F4" i="8"/>
  <c r="G4" i="8"/>
  <c r="H4" i="8"/>
  <c r="B4" i="8"/>
  <c r="H3" i="8"/>
  <c r="G3" i="8"/>
  <c r="F3" i="8"/>
  <c r="E3" i="8"/>
  <c r="D3" i="8"/>
  <c r="C3" i="8"/>
  <c r="B3" i="8"/>
  <c r="I1" i="8"/>
  <c r="Q70" i="3" l="1"/>
  <c r="D32" i="9" s="1"/>
  <c r="Q40" i="3"/>
  <c r="R68" i="3" l="1"/>
  <c r="M87" i="6" s="1"/>
  <c r="L87" i="6"/>
  <c r="Q73" i="3"/>
  <c r="O93" i="6"/>
  <c r="O90" i="6"/>
  <c r="O81" i="6"/>
  <c r="O78" i="6"/>
  <c r="O75" i="6"/>
  <c r="O72" i="6"/>
  <c r="O69" i="6"/>
  <c r="O66" i="6"/>
  <c r="O63" i="6"/>
  <c r="O60" i="6"/>
  <c r="O57" i="6"/>
  <c r="D33" i="9" l="1"/>
  <c r="R71" i="3"/>
  <c r="B3" i="9"/>
  <c r="B2" i="9"/>
  <c r="Q47" i="3" l="1"/>
  <c r="Q21" i="3"/>
  <c r="R47" i="3" l="1"/>
  <c r="B25" i="9"/>
  <c r="B2" i="10" l="1"/>
  <c r="K8" i="4" l="1"/>
  <c r="D8" i="4"/>
  <c r="H34" i="9"/>
  <c r="G34" i="9"/>
  <c r="F34" i="9"/>
  <c r="B34" i="9"/>
  <c r="H33" i="9"/>
  <c r="G33" i="9"/>
  <c r="F33" i="9"/>
  <c r="B33" i="9"/>
  <c r="H32" i="9"/>
  <c r="G32" i="9"/>
  <c r="F32" i="9"/>
  <c r="B32" i="9"/>
  <c r="H30" i="9"/>
  <c r="G30" i="9"/>
  <c r="F30" i="9"/>
  <c r="B30" i="9"/>
  <c r="H29" i="9"/>
  <c r="G29" i="9"/>
  <c r="F29" i="9"/>
  <c r="B29" i="9"/>
  <c r="H28" i="9"/>
  <c r="G28" i="9"/>
  <c r="F28" i="9"/>
  <c r="B28" i="9"/>
  <c r="B27" i="9"/>
  <c r="F27" i="9"/>
  <c r="G27" i="9"/>
  <c r="H27" i="9"/>
  <c r="H26" i="9"/>
  <c r="G26" i="9"/>
  <c r="F26" i="9"/>
  <c r="B26" i="9"/>
  <c r="F25" i="9"/>
  <c r="G25" i="9"/>
  <c r="H25" i="9"/>
  <c r="H24" i="9"/>
  <c r="G24" i="9"/>
  <c r="F24" i="9"/>
  <c r="B24" i="9"/>
  <c r="H23" i="9"/>
  <c r="G23" i="9"/>
  <c r="F23" i="9"/>
  <c r="B23" i="9"/>
  <c r="H22" i="9"/>
  <c r="G22" i="9"/>
  <c r="F22" i="9"/>
  <c r="B22" i="9"/>
  <c r="G21" i="9"/>
  <c r="F21" i="9"/>
  <c r="B21" i="9"/>
  <c r="G12" i="9" l="1"/>
  <c r="B2" i="3"/>
  <c r="D1" i="8" l="1"/>
  <c r="E1" i="8"/>
  <c r="F1" i="8"/>
  <c r="G1" i="8"/>
  <c r="H1" i="8"/>
  <c r="C1" i="8"/>
  <c r="B1" i="8"/>
  <c r="L66" i="6"/>
  <c r="M66" i="6" l="1"/>
  <c r="A15" i="12"/>
  <c r="G15" i="12" l="1"/>
  <c r="J15" i="12"/>
  <c r="I15" i="12"/>
  <c r="H15" i="12"/>
  <c r="K15" i="12"/>
  <c r="E15" i="12"/>
  <c r="D15" i="12"/>
  <c r="M15" i="12"/>
  <c r="C15" i="12"/>
  <c r="F15" i="12"/>
  <c r="L15" i="12"/>
  <c r="O54" i="6"/>
  <c r="H21" i="9" s="1"/>
  <c r="N66" i="6"/>
  <c r="E25" i="9" s="1"/>
  <c r="E2" i="13"/>
  <c r="C2" i="8"/>
  <c r="D2" i="8"/>
  <c r="E2" i="8"/>
  <c r="F2" i="8"/>
  <c r="G2" i="8"/>
  <c r="H2" i="8"/>
  <c r="I6" i="8"/>
  <c r="I7" i="8" l="1"/>
  <c r="I14" i="2"/>
  <c r="B3" i="10" s="1"/>
  <c r="B2" i="8"/>
  <c r="C8" i="2"/>
  <c r="G4" i="3" s="1"/>
  <c r="I3" i="8"/>
  <c r="Q42" i="3"/>
  <c r="Q43" i="3" s="1"/>
  <c r="R41" i="3" s="1"/>
  <c r="I4" i="8"/>
  <c r="C10" i="2"/>
  <c r="B19" i="2"/>
  <c r="A6" i="10" s="1"/>
  <c r="Q33" i="3" l="1"/>
  <c r="C20" i="9" s="1"/>
  <c r="D6" i="4"/>
  <c r="Q36" i="3"/>
  <c r="Q8" i="3"/>
  <c r="R8" i="3" s="1"/>
  <c r="M27" i="6" s="1"/>
  <c r="N27" i="6" s="1"/>
  <c r="Q18" i="3"/>
  <c r="C15" i="9" s="1"/>
  <c r="I2" i="8"/>
  <c r="Q76" i="3"/>
  <c r="M90" i="6"/>
  <c r="N87" i="6"/>
  <c r="Q61" i="3"/>
  <c r="R59" i="3" s="1"/>
  <c r="M78" i="6" s="1"/>
  <c r="Q58" i="3"/>
  <c r="R56" i="3" s="1"/>
  <c r="M75" i="6" s="1"/>
  <c r="Q55" i="3"/>
  <c r="Q52" i="3"/>
  <c r="R50" i="3" s="1"/>
  <c r="M69" i="6" s="1"/>
  <c r="Q46" i="3"/>
  <c r="R44" i="3" s="1"/>
  <c r="R38" i="3"/>
  <c r="M57" i="6" s="1"/>
  <c r="G20" i="9"/>
  <c r="F20" i="9"/>
  <c r="B20" i="9"/>
  <c r="G19" i="9"/>
  <c r="F19" i="9"/>
  <c r="B19" i="9"/>
  <c r="G18" i="9"/>
  <c r="F18" i="9"/>
  <c r="B18" i="9"/>
  <c r="G17" i="9"/>
  <c r="F17" i="9"/>
  <c r="B17" i="9"/>
  <c r="G16" i="9"/>
  <c r="F16" i="9"/>
  <c r="B16" i="9"/>
  <c r="G15" i="9"/>
  <c r="F15" i="9"/>
  <c r="B15" i="9"/>
  <c r="G14" i="9"/>
  <c r="F14" i="9"/>
  <c r="F12" i="9"/>
  <c r="O51" i="6"/>
  <c r="H20" i="9" s="1"/>
  <c r="O48" i="6"/>
  <c r="H19" i="9" s="1"/>
  <c r="O45" i="6"/>
  <c r="H18" i="9" s="1"/>
  <c r="O42" i="6"/>
  <c r="H17" i="9" s="1"/>
  <c r="O39" i="6"/>
  <c r="H16" i="9" s="1"/>
  <c r="O36" i="6"/>
  <c r="H15" i="9" s="1"/>
  <c r="O33" i="6"/>
  <c r="H14" i="9" s="1"/>
  <c r="O27" i="6"/>
  <c r="H12" i="9" s="1"/>
  <c r="Q28" i="3"/>
  <c r="D18" i="9" s="1"/>
  <c r="C18" i="9"/>
  <c r="Q25" i="3"/>
  <c r="C17" i="9"/>
  <c r="Q22" i="3"/>
  <c r="C16" i="9"/>
  <c r="Q19" i="3"/>
  <c r="L36" i="6" s="1"/>
  <c r="Q37" i="3" l="1"/>
  <c r="R35" i="3" s="1"/>
  <c r="D16" i="9"/>
  <c r="R20" i="3"/>
  <c r="M39" i="6" s="1"/>
  <c r="R74" i="3"/>
  <c r="M93" i="6" s="1"/>
  <c r="D34" i="9"/>
  <c r="D27" i="9"/>
  <c r="R53" i="3"/>
  <c r="M72" i="6" s="1"/>
  <c r="M60" i="6"/>
  <c r="D23" i="9"/>
  <c r="Q34" i="3"/>
  <c r="L51" i="6" s="1"/>
  <c r="Q30" i="3"/>
  <c r="C19" i="9" s="1"/>
  <c r="L27" i="6"/>
  <c r="D26" i="9"/>
  <c r="L69" i="6"/>
  <c r="L72" i="6"/>
  <c r="D28" i="9"/>
  <c r="L75" i="6"/>
  <c r="L90" i="6"/>
  <c r="D29" i="9"/>
  <c r="L78" i="6"/>
  <c r="I9" i="8"/>
  <c r="Q14" i="3"/>
  <c r="B14" i="9" s="1"/>
  <c r="E12" i="9"/>
  <c r="B12" i="9"/>
  <c r="D22" i="9"/>
  <c r="L57" i="6"/>
  <c r="L60" i="6"/>
  <c r="D24" i="9"/>
  <c r="L63" i="6"/>
  <c r="L93" i="6"/>
  <c r="R26" i="3"/>
  <c r="A8" i="12" s="1"/>
  <c r="K8" i="12" s="1"/>
  <c r="D17" i="9"/>
  <c r="L42" i="6"/>
  <c r="L39" i="6"/>
  <c r="R23" i="3"/>
  <c r="M42" i="6" s="1"/>
  <c r="R17" i="3"/>
  <c r="M36" i="6" s="1"/>
  <c r="D15" i="9"/>
  <c r="L45" i="6"/>
  <c r="D21" i="9" l="1"/>
  <c r="L54" i="6"/>
  <c r="N60" i="6"/>
  <c r="E23" i="9" s="1"/>
  <c r="D20" i="9"/>
  <c r="R32" i="3"/>
  <c r="A10" i="12" s="1"/>
  <c r="Q31" i="3"/>
  <c r="R29" i="3" s="1"/>
  <c r="L33" i="6"/>
  <c r="E32" i="9"/>
  <c r="A22" i="12"/>
  <c r="J22" i="12" s="1"/>
  <c r="N93" i="6"/>
  <c r="E34" i="9" s="1"/>
  <c r="A24" i="12"/>
  <c r="J24" i="12" s="1"/>
  <c r="N75" i="6"/>
  <c r="E28" i="9" s="1"/>
  <c r="A18" i="12"/>
  <c r="N69" i="6"/>
  <c r="E26" i="9" s="1"/>
  <c r="A16" i="12"/>
  <c r="N90" i="6"/>
  <c r="E33" i="9" s="1"/>
  <c r="A23" i="12"/>
  <c r="J23" i="12" s="1"/>
  <c r="N78" i="6"/>
  <c r="E29" i="9" s="1"/>
  <c r="A19" i="12"/>
  <c r="N72" i="6"/>
  <c r="E27" i="9" s="1"/>
  <c r="A17" i="12"/>
  <c r="J17" i="12" s="1"/>
  <c r="M63" i="6"/>
  <c r="N63" i="6" s="1"/>
  <c r="E24" i="9" s="1"/>
  <c r="A14" i="12"/>
  <c r="N57" i="6"/>
  <c r="E22" i="9" s="1"/>
  <c r="A12" i="12"/>
  <c r="M54" i="6"/>
  <c r="A11" i="12"/>
  <c r="A13" i="12"/>
  <c r="J13" i="12" s="1"/>
  <c r="R14" i="3"/>
  <c r="C21" i="9"/>
  <c r="I8" i="12"/>
  <c r="M45" i="6"/>
  <c r="N45" i="6" s="1"/>
  <c r="E18" i="9" s="1"/>
  <c r="J8" i="12"/>
  <c r="D8" i="12"/>
  <c r="C8" i="12"/>
  <c r="E8" i="12"/>
  <c r="A2" i="12"/>
  <c r="E2" i="12" s="1"/>
  <c r="H8" i="12"/>
  <c r="M8" i="12"/>
  <c r="G8" i="12"/>
  <c r="L8" i="12"/>
  <c r="F8" i="12"/>
  <c r="A7" i="12"/>
  <c r="N42" i="6"/>
  <c r="E17" i="9" s="1"/>
  <c r="A5" i="12"/>
  <c r="N36" i="6"/>
  <c r="E15" i="9" s="1"/>
  <c r="A6" i="12"/>
  <c r="J6" i="12" s="1"/>
  <c r="N39" i="6"/>
  <c r="E16" i="9" s="1"/>
  <c r="M48" i="6" l="1"/>
  <c r="A9" i="12"/>
  <c r="L48" i="6"/>
  <c r="M51" i="6"/>
  <c r="N51" i="6" s="1"/>
  <c r="E20" i="9" s="1"/>
  <c r="D19" i="9"/>
  <c r="N54" i="6"/>
  <c r="E21" i="9" s="1"/>
  <c r="K17" i="12"/>
  <c r="L17" i="12"/>
  <c r="M17" i="12"/>
  <c r="G17" i="12"/>
  <c r="H17" i="12"/>
  <c r="F17" i="12"/>
  <c r="D17" i="12"/>
  <c r="E17" i="12"/>
  <c r="C17" i="12"/>
  <c r="K16" i="12"/>
  <c r="H16" i="12"/>
  <c r="M16" i="12"/>
  <c r="F16" i="12"/>
  <c r="L16" i="12"/>
  <c r="C16" i="12"/>
  <c r="J16" i="12"/>
  <c r="E16" i="12"/>
  <c r="G16" i="12"/>
  <c r="D16" i="12"/>
  <c r="K24" i="12"/>
  <c r="F24" i="12"/>
  <c r="L24" i="12"/>
  <c r="C24" i="12"/>
  <c r="E24" i="12"/>
  <c r="G24" i="12"/>
  <c r="D24" i="12"/>
  <c r="H24" i="12"/>
  <c r="M24" i="12"/>
  <c r="K19" i="12"/>
  <c r="D19" i="12"/>
  <c r="H19" i="12"/>
  <c r="M19" i="12"/>
  <c r="F19" i="12"/>
  <c r="L19" i="12"/>
  <c r="C19" i="12"/>
  <c r="J19" i="12"/>
  <c r="E19" i="12"/>
  <c r="G19" i="12"/>
  <c r="K23" i="12"/>
  <c r="H23" i="12"/>
  <c r="M23" i="12"/>
  <c r="G23" i="12"/>
  <c r="D23" i="12"/>
  <c r="F23" i="12"/>
  <c r="E23" i="12"/>
  <c r="L23" i="12"/>
  <c r="C23" i="12"/>
  <c r="K18" i="12"/>
  <c r="F18" i="12"/>
  <c r="L18" i="12"/>
  <c r="C18" i="12"/>
  <c r="J18" i="12"/>
  <c r="E18" i="12"/>
  <c r="G18" i="12"/>
  <c r="D18" i="12"/>
  <c r="H18" i="12"/>
  <c r="M18" i="12"/>
  <c r="K22" i="12"/>
  <c r="D22" i="12"/>
  <c r="F22" i="12"/>
  <c r="E22" i="12"/>
  <c r="L22" i="12"/>
  <c r="C22" i="12"/>
  <c r="H22" i="12"/>
  <c r="M22" i="12"/>
  <c r="G22" i="12"/>
  <c r="K13" i="12"/>
  <c r="D13" i="12"/>
  <c r="F13" i="12"/>
  <c r="C13" i="12"/>
  <c r="E13" i="12"/>
  <c r="G13" i="12"/>
  <c r="H13" i="12"/>
  <c r="M13" i="12"/>
  <c r="L13" i="12"/>
  <c r="K12" i="12"/>
  <c r="E12" i="12"/>
  <c r="J12" i="12"/>
  <c r="G12" i="12"/>
  <c r="D12" i="12"/>
  <c r="L12" i="12"/>
  <c r="H12" i="12"/>
  <c r="F12" i="12"/>
  <c r="I12" i="12"/>
  <c r="C12" i="12"/>
  <c r="M12" i="12"/>
  <c r="K11" i="12"/>
  <c r="M11" i="12"/>
  <c r="H11" i="12"/>
  <c r="I11" i="12"/>
  <c r="C11" i="12"/>
  <c r="L11" i="12"/>
  <c r="F11" i="12"/>
  <c r="D11" i="12"/>
  <c r="E11" i="12"/>
  <c r="G11" i="12"/>
  <c r="J11" i="12"/>
  <c r="K14" i="12"/>
  <c r="F14" i="12"/>
  <c r="L14" i="12"/>
  <c r="C14" i="12"/>
  <c r="D14" i="12"/>
  <c r="H14" i="12"/>
  <c r="M14" i="12"/>
  <c r="J14" i="12"/>
  <c r="E14" i="12"/>
  <c r="G14" i="12"/>
  <c r="A4" i="12"/>
  <c r="G4" i="12" s="1"/>
  <c r="D2" i="12"/>
  <c r="M33" i="6"/>
  <c r="N33" i="6" s="1"/>
  <c r="E14" i="9" s="1"/>
  <c r="C2" i="12"/>
  <c r="I13" i="12"/>
  <c r="C22" i="9"/>
  <c r="I2" i="12"/>
  <c r="L2" i="12"/>
  <c r="G2" i="12"/>
  <c r="M2" i="12"/>
  <c r="H2" i="12"/>
  <c r="K2" i="12"/>
  <c r="F2" i="12"/>
  <c r="J2" i="12"/>
  <c r="M5" i="12"/>
  <c r="I5" i="12"/>
  <c r="E5" i="12"/>
  <c r="L5" i="12"/>
  <c r="H5" i="12"/>
  <c r="D5" i="12"/>
  <c r="K5" i="12"/>
  <c r="G5" i="12"/>
  <c r="C5" i="12"/>
  <c r="J5" i="12"/>
  <c r="F5" i="12"/>
  <c r="K10" i="12"/>
  <c r="G10" i="12"/>
  <c r="C10" i="12"/>
  <c r="J10" i="12"/>
  <c r="F10" i="12"/>
  <c r="M10" i="12"/>
  <c r="I10" i="12"/>
  <c r="E10" i="12"/>
  <c r="L10" i="12"/>
  <c r="H10" i="12"/>
  <c r="D10" i="12"/>
  <c r="K6" i="12"/>
  <c r="G6" i="12"/>
  <c r="C6" i="12"/>
  <c r="F6" i="12"/>
  <c r="M6" i="12"/>
  <c r="I6" i="12"/>
  <c r="E6" i="12"/>
  <c r="L6" i="12"/>
  <c r="H6" i="12"/>
  <c r="D6" i="12"/>
  <c r="M7" i="12"/>
  <c r="I7" i="12"/>
  <c r="E7" i="12"/>
  <c r="L7" i="12"/>
  <c r="H7" i="12"/>
  <c r="D7" i="12"/>
  <c r="K7" i="12"/>
  <c r="G7" i="12"/>
  <c r="C7" i="12"/>
  <c r="J7" i="12"/>
  <c r="F7" i="12"/>
  <c r="C9" i="12" l="1"/>
  <c r="J9" i="12"/>
  <c r="F9" i="12"/>
  <c r="D9" i="12"/>
  <c r="H9" i="12"/>
  <c r="K9" i="12"/>
  <c r="M9" i="12"/>
  <c r="G9" i="12"/>
  <c r="L9" i="12"/>
  <c r="I9" i="12"/>
  <c r="E9" i="12"/>
  <c r="N48" i="6"/>
  <c r="E19" i="9" s="1"/>
  <c r="K4" i="12"/>
  <c r="J4" i="12"/>
  <c r="F4" i="12"/>
  <c r="I4" i="12"/>
  <c r="M4" i="12"/>
  <c r="L4" i="12"/>
  <c r="H4" i="12"/>
  <c r="C4" i="12"/>
  <c r="D4" i="12"/>
  <c r="E4" i="12"/>
  <c r="C23" i="9"/>
  <c r="C26" i="9" l="1"/>
  <c r="I16" i="12"/>
  <c r="C24" i="9"/>
  <c r="I14" i="12"/>
  <c r="C27" i="9" l="1"/>
  <c r="I17" i="12"/>
  <c r="C28" i="9" l="1"/>
  <c r="I18" i="12"/>
  <c r="C29" i="9" l="1"/>
  <c r="I19" i="12"/>
  <c r="Q64" i="3"/>
  <c r="R62" i="3" s="1"/>
  <c r="F6" i="6" l="1"/>
  <c r="E6" i="6"/>
  <c r="C6" i="6"/>
  <c r="H6" i="6"/>
  <c r="G6" i="6"/>
  <c r="D6" i="6"/>
  <c r="D30" i="9"/>
  <c r="L81" i="6"/>
  <c r="C30" i="9"/>
  <c r="M81" i="6" l="1"/>
  <c r="N81" i="6" s="1"/>
  <c r="E30" i="9" s="1"/>
  <c r="G9" i="6"/>
  <c r="G94" i="3" s="1"/>
  <c r="A20" i="12"/>
  <c r="C32" i="9"/>
  <c r="I22" i="12"/>
  <c r="E9" i="6" l="1"/>
  <c r="E10" i="6"/>
  <c r="E7" i="6"/>
  <c r="H10" i="6"/>
  <c r="H9" i="6"/>
  <c r="E11" i="6"/>
  <c r="D10" i="6"/>
  <c r="D7" i="6"/>
  <c r="C9" i="6"/>
  <c r="G91" i="3" s="1"/>
  <c r="I6" i="6"/>
  <c r="D9" i="6"/>
  <c r="K6" i="6"/>
  <c r="F9" i="6"/>
  <c r="G95" i="3" s="1"/>
  <c r="G10" i="6"/>
  <c r="G7" i="6"/>
  <c r="G8" i="6" s="1"/>
  <c r="F20" i="12"/>
  <c r="E20" i="12"/>
  <c r="M20" i="12"/>
  <c r="L20" i="12"/>
  <c r="G20" i="12"/>
  <c r="C20" i="12"/>
  <c r="D20" i="12"/>
  <c r="K20" i="12"/>
  <c r="J20" i="12"/>
  <c r="H20" i="12"/>
  <c r="I20" i="12"/>
  <c r="C33" i="9"/>
  <c r="I23" i="12"/>
  <c r="H93" i="3" l="1"/>
  <c r="G11" i="6"/>
  <c r="I11" i="6" s="1"/>
  <c r="H94" i="3"/>
  <c r="H91" i="3"/>
  <c r="K9" i="6"/>
  <c r="G92" i="3" s="1"/>
  <c r="I10" i="6"/>
  <c r="I7" i="6"/>
  <c r="E8" i="6"/>
  <c r="I8" i="6" s="1"/>
  <c r="I9" i="6"/>
  <c r="C34" i="9"/>
  <c r="I24" i="12"/>
  <c r="I93" i="3" l="1"/>
  <c r="Y21" i="12" a="1"/>
  <c r="V4" i="12" a="1"/>
  <c r="S6" i="12" a="1"/>
  <c r="X4" i="12" a="1"/>
  <c r="R8" i="12" a="1"/>
  <c r="V23" i="12" a="1"/>
  <c r="P7" i="12" a="1"/>
  <c r="Q2" i="12" a="1"/>
  <c r="V3" i="12" a="1"/>
  <c r="Q18" i="12" a="1"/>
  <c r="X6" i="12" a="1"/>
  <c r="R6" i="12" a="1"/>
  <c r="X14" i="12" a="1"/>
  <c r="R19" i="12" a="1"/>
  <c r="Y23" i="12" a="1"/>
  <c r="U21" i="12" a="1"/>
  <c r="P6" i="12" a="1"/>
  <c r="Y26" i="12" a="1"/>
  <c r="R20" i="12" a="1"/>
  <c r="U4" i="12" a="1"/>
  <c r="P2" i="12" a="1"/>
  <c r="P8" i="12" a="1"/>
  <c r="S2" i="12" a="1"/>
  <c r="T23" i="12" a="1"/>
  <c r="S17" i="12" a="1"/>
  <c r="T16" i="12" a="1"/>
  <c r="O11" i="12" a="1"/>
  <c r="U5" i="12" a="1"/>
  <c r="P5" i="12" a="1"/>
  <c r="T26" i="12" a="1"/>
  <c r="V26" i="12" a="1"/>
  <c r="S26" i="12" a="1"/>
  <c r="Q25" i="12" a="1"/>
  <c r="W19" i="12" a="1"/>
  <c r="Q24" i="12" a="1"/>
  <c r="T13" i="12" a="1"/>
  <c r="Q9" i="12" a="1"/>
  <c r="Y4" i="12" a="1"/>
  <c r="V13" i="12" a="1"/>
  <c r="Q16" i="12" a="1"/>
  <c r="U13" i="12" a="1"/>
  <c r="X8" i="12" a="1"/>
  <c r="S9" i="12" a="1"/>
  <c r="R5" i="12" a="1"/>
  <c r="U15" i="12" a="1"/>
  <c r="O20" i="12" a="1"/>
  <c r="P23" i="12" a="1"/>
  <c r="Y13" i="12" a="1"/>
  <c r="O22" i="12" a="1"/>
  <c r="X20" i="12" a="1"/>
  <c r="S12" i="12" a="1"/>
  <c r="O4" i="12" a="1"/>
  <c r="W24" i="12" a="1"/>
  <c r="O12" i="12" a="1"/>
  <c r="X17" i="12" a="1"/>
  <c r="O15" i="12" a="1"/>
  <c r="T3" i="12" a="1"/>
  <c r="X15" i="12" a="1"/>
  <c r="T21" i="12" a="1"/>
  <c r="W11" i="12" a="1"/>
  <c r="U12" i="12" a="1"/>
  <c r="Q7" i="12" a="1"/>
  <c r="U6" i="12" a="1"/>
  <c r="T14" i="12" a="1"/>
  <c r="V17" i="12" a="1"/>
  <c r="W23" i="12" a="1"/>
  <c r="U25" i="12" a="1"/>
  <c r="Y19" i="12" a="1"/>
  <c r="V2" i="12" a="1"/>
  <c r="U8" i="12" a="1"/>
  <c r="T19" i="12" a="1"/>
  <c r="Y12" i="12" a="1"/>
  <c r="P14" i="12" a="1"/>
  <c r="W9" i="12" a="1"/>
  <c r="S16" i="12" a="1"/>
  <c r="P24" i="12" a="1"/>
  <c r="V7" i="12" a="1"/>
  <c r="P13" i="12" a="1"/>
  <c r="Q19" i="12" a="1"/>
  <c r="T4" i="12" a="1"/>
  <c r="T8" i="12" a="1"/>
  <c r="Q17" i="12" a="1"/>
  <c r="O23" i="12" a="1"/>
  <c r="R16" i="12" a="1"/>
  <c r="Y15" i="12" a="1"/>
  <c r="P26" i="12" a="1"/>
  <c r="Q22" i="12" a="1"/>
  <c r="W13" i="12" a="1"/>
  <c r="W12" i="12" a="1"/>
  <c r="V22" i="12" a="1"/>
  <c r="V12" i="12" a="1"/>
  <c r="S24" i="12" a="1"/>
  <c r="W21" i="12" a="1"/>
  <c r="S8" i="12" a="1"/>
  <c r="S11" i="12" a="1"/>
  <c r="X18" i="12" a="1"/>
  <c r="Q6" i="12" a="1"/>
  <c r="W2" i="12" a="1"/>
  <c r="W25" i="12" a="1"/>
  <c r="V24" i="12" a="1"/>
  <c r="Q15" i="12" a="1"/>
  <c r="W7" i="12" a="1"/>
  <c r="V18" i="12" a="1"/>
  <c r="X12" i="12" a="1"/>
  <c r="W26" i="12" a="1"/>
  <c r="W20" i="12" a="1"/>
  <c r="S13" i="12" a="1"/>
  <c r="R26" i="12" a="1"/>
  <c r="V15" i="12" a="1"/>
  <c r="O2" i="12" a="1"/>
  <c r="R21" i="12" a="1"/>
  <c r="V14" i="12" a="1"/>
  <c r="W4" i="12" a="1"/>
  <c r="W3" i="12" a="1"/>
  <c r="X3" i="12" a="1"/>
  <c r="P9" i="12" a="1"/>
  <c r="O25" i="12" a="1"/>
  <c r="Y16" i="12" a="1"/>
  <c r="X21" i="12" a="1"/>
  <c r="P19" i="12" a="1"/>
  <c r="O17" i="12" a="1"/>
  <c r="U23" i="12" a="1"/>
  <c r="S15" i="12" a="1"/>
  <c r="Y20" i="12" a="1"/>
  <c r="T12" i="12" a="1"/>
  <c r="O18" i="12" a="1"/>
  <c r="W16" i="12" a="1"/>
  <c r="X10" i="12" a="1"/>
  <c r="R9" i="12" a="1"/>
  <c r="W18" i="12" a="1"/>
  <c r="R24" i="12" a="1"/>
  <c r="R7" i="12" a="1"/>
  <c r="Q10" i="12" a="1"/>
  <c r="P17" i="12" a="1"/>
  <c r="S3" i="12" a="1"/>
  <c r="T5" i="12" a="1"/>
  <c r="X26" i="12" a="1"/>
  <c r="Y24" i="12" a="1"/>
  <c r="V20" i="12" a="1"/>
  <c r="R13" i="12" a="1"/>
  <c r="P4" i="12" a="1"/>
  <c r="T15" i="12" a="1"/>
  <c r="O9" i="12" a="1"/>
  <c r="Y18" i="12" a="1"/>
  <c r="P11" i="12" a="1"/>
  <c r="T10" i="12" a="1"/>
  <c r="X7" i="12" a="1"/>
  <c r="U17" i="12" a="1"/>
  <c r="U7" i="12" a="1"/>
  <c r="T9" i="12" a="1"/>
  <c r="Y25" i="12" a="1"/>
  <c r="R11" i="12" a="1"/>
  <c r="X25" i="12" a="1"/>
  <c r="Y9" i="12" a="1"/>
  <c r="U2" i="12" a="1"/>
  <c r="S19" i="12" a="1"/>
  <c r="U20" i="12" a="1"/>
  <c r="W5" i="12" a="1"/>
  <c r="V9" i="12" a="1"/>
  <c r="S14" i="12" a="1"/>
  <c r="O8" i="12" a="1"/>
  <c r="Q13" i="12" a="1"/>
  <c r="O16" i="12" a="1"/>
  <c r="Y3" i="12" a="1"/>
  <c r="V21" i="12" a="1"/>
  <c r="O7" i="12" a="1"/>
  <c r="W17" i="12" a="1"/>
  <c r="O19" i="12" a="1"/>
  <c r="Y2" i="12" a="1"/>
  <c r="Q4" i="12" a="1"/>
  <c r="Y14" i="12" a="1"/>
  <c r="V25" i="12" a="1"/>
  <c r="P15" i="12" a="1"/>
  <c r="T24" i="12" a="1"/>
  <c r="Q14" i="12" a="1"/>
  <c r="O21" i="12" a="1"/>
  <c r="U10" i="12" a="1"/>
  <c r="S21" i="12" a="1"/>
  <c r="O10" i="12" a="1"/>
  <c r="U9" i="12" a="1"/>
  <c r="S18" i="12" a="1"/>
  <c r="S20" i="12" a="1"/>
  <c r="R10" i="12" a="1"/>
  <c r="U3" i="12" a="1"/>
  <c r="P18" i="12" a="1"/>
  <c r="S4" i="12" a="1"/>
  <c r="Q11" i="12" a="1"/>
  <c r="R18" i="12" a="1"/>
  <c r="R14" i="12" a="1"/>
  <c r="X13" i="12" a="1"/>
  <c r="V11" i="12" a="1"/>
  <c r="V19" i="12" a="1"/>
  <c r="T6" i="12" a="1"/>
  <c r="X16" i="12" a="1"/>
  <c r="O26" i="12" a="1"/>
  <c r="V6" i="12" a="1"/>
  <c r="X2" i="12" a="1"/>
  <c r="U26" i="12" a="1"/>
  <c r="X22" i="12" a="1"/>
  <c r="Q23" i="12" a="1"/>
  <c r="V8" i="12" a="1"/>
  <c r="R2" i="12" a="1"/>
  <c r="T2" i="12" a="1"/>
  <c r="P22" i="12" a="1"/>
  <c r="U18" i="12" a="1"/>
  <c r="X11" i="12" a="1"/>
  <c r="R22" i="12" a="1"/>
  <c r="T18" i="12" a="1"/>
  <c r="S10" i="12" a="1"/>
  <c r="O14" i="12" a="1"/>
  <c r="R25" i="12" a="1"/>
  <c r="X19" i="12" a="1"/>
  <c r="Q3" i="12" a="1"/>
  <c r="U24" i="12" a="1"/>
  <c r="U14" i="12" a="1"/>
  <c r="P21" i="12" a="1"/>
  <c r="R3" i="12" a="1"/>
  <c r="V16" i="12" a="1"/>
  <c r="P20" i="12" a="1"/>
  <c r="Q21" i="12" a="1"/>
  <c r="P12" i="12" a="1"/>
  <c r="W14" i="12" a="1"/>
  <c r="P10" i="12" a="1"/>
  <c r="Y11" i="12" a="1"/>
  <c r="Y10" i="12" a="1"/>
  <c r="Q20" i="12" a="1"/>
  <c r="T22" i="12" a="1"/>
  <c r="W22" i="12" a="1"/>
  <c r="X9" i="12" a="1"/>
  <c r="T20" i="12" a="1"/>
  <c r="U22" i="12" a="1"/>
  <c r="S7" i="12" a="1"/>
  <c r="T25" i="12" a="1"/>
  <c r="P16" i="12" a="1"/>
  <c r="O13" i="12" a="1"/>
  <c r="Q5" i="12" a="1"/>
  <c r="T7" i="12" a="1"/>
  <c r="S23" i="12" a="1"/>
  <c r="P25" i="12" a="1"/>
  <c r="O5" i="12" a="1"/>
  <c r="O6" i="12" a="1"/>
  <c r="W6" i="12" a="1"/>
  <c r="O3" i="12" a="1"/>
  <c r="Q8" i="12" a="1"/>
  <c r="Y22" i="12" a="1"/>
  <c r="S22" i="12" a="1"/>
  <c r="R12" i="12" a="1"/>
  <c r="T11" i="12" a="1"/>
  <c r="Y7" i="12" a="1"/>
  <c r="Y8" i="12" a="1"/>
  <c r="W10" i="12" a="1"/>
  <c r="V10" i="12" a="1"/>
  <c r="X5" i="12" a="1"/>
  <c r="R17" i="12" a="1"/>
  <c r="W8" i="12" a="1"/>
  <c r="R23" i="12" a="1"/>
  <c r="Q26" i="12" a="1"/>
  <c r="P3" i="12" a="1"/>
  <c r="Y6" i="12" a="1"/>
  <c r="V5" i="12" a="1"/>
  <c r="S5" i="12" a="1"/>
  <c r="W15" i="12" a="1"/>
  <c r="U16" i="12" a="1"/>
  <c r="O24" i="12" a="1"/>
  <c r="X23" i="12" a="1"/>
  <c r="S25" i="12" a="1"/>
  <c r="U11" i="12" a="1"/>
  <c r="R15" i="12" a="1"/>
  <c r="R4" i="12" a="1"/>
  <c r="Q12" i="12" a="1"/>
  <c r="X24" i="12" a="1"/>
  <c r="T17" i="12" a="1"/>
  <c r="Y17" i="12" a="1"/>
  <c r="Y5" i="12" a="1"/>
  <c r="U19" i="12" a="1"/>
  <c r="O19" i="12" l="1"/>
  <c r="B31" i="4" s="1"/>
  <c r="O8" i="12"/>
  <c r="B20" i="4" s="1"/>
  <c r="Q10" i="12"/>
  <c r="D22" i="4" s="1"/>
  <c r="S4" i="12"/>
  <c r="F16" i="4" s="1"/>
  <c r="X21" i="12"/>
  <c r="K33" i="4" s="1"/>
  <c r="W16" i="12"/>
  <c r="J28" i="4" s="1"/>
  <c r="X9" i="12"/>
  <c r="K21" i="4" s="1"/>
  <c r="U17" i="12"/>
  <c r="H29" i="4" s="1"/>
  <c r="Y25" i="12"/>
  <c r="L37" i="4" s="1"/>
  <c r="R18" i="12"/>
  <c r="E30" i="4" s="1"/>
  <c r="X2" i="12"/>
  <c r="K14" i="4" s="1"/>
  <c r="W25" i="12"/>
  <c r="J37" i="4" s="1"/>
  <c r="Y12" i="12"/>
  <c r="L24" i="4" s="1"/>
  <c r="V14" i="12"/>
  <c r="I26" i="4" s="1"/>
  <c r="O6" i="12"/>
  <c r="B18" i="4" s="1"/>
  <c r="X15" i="12"/>
  <c r="K27" i="4" s="1"/>
  <c r="T12" i="12"/>
  <c r="G24" i="4" s="1"/>
  <c r="Y16" i="12"/>
  <c r="L28" i="4" s="1"/>
  <c r="V9" i="12"/>
  <c r="I21" i="4" s="1"/>
  <c r="Q2" i="12"/>
  <c r="D14" i="4" s="1"/>
  <c r="T13" i="12"/>
  <c r="G25" i="4" s="1"/>
  <c r="T9" i="12"/>
  <c r="G21" i="4" s="1"/>
  <c r="Q17" i="12"/>
  <c r="D29" i="4" s="1"/>
  <c r="Q21" i="12"/>
  <c r="D33" i="4" s="1"/>
  <c r="P8" i="12"/>
  <c r="C20" i="4" s="1"/>
  <c r="T19" i="12"/>
  <c r="G31" i="4" s="1"/>
  <c r="O2" i="12"/>
  <c r="B14" i="4" s="1"/>
  <c r="N11" i="4" s="1" a="1"/>
  <c r="N11" i="4" s="1"/>
  <c r="O5" i="12"/>
  <c r="B17" i="4" s="1"/>
  <c r="W7" i="12"/>
  <c r="J19" i="4" s="1"/>
  <c r="P24" i="12"/>
  <c r="C36" i="4" s="1"/>
  <c r="V2" i="12"/>
  <c r="I14" i="4" s="1"/>
  <c r="U13" i="12"/>
  <c r="H25" i="4" s="1"/>
  <c r="V13" i="12"/>
  <c r="I25" i="4" s="1"/>
  <c r="P2" i="12"/>
  <c r="C14" i="4" s="1"/>
  <c r="R20" i="12"/>
  <c r="E32" i="4" s="1"/>
  <c r="P18" i="12"/>
  <c r="C30" i="4" s="1"/>
  <c r="U5" i="12"/>
  <c r="H17" i="4" s="1"/>
  <c r="Q15" i="12"/>
  <c r="D27" i="4" s="1"/>
  <c r="Q14" i="12"/>
  <c r="D26" i="4" s="1"/>
  <c r="X7" i="12"/>
  <c r="K19" i="4" s="1"/>
  <c r="U12" i="12"/>
  <c r="H24" i="4" s="1"/>
  <c r="O11" i="12"/>
  <c r="B23" i="4" s="1"/>
  <c r="W10" i="12"/>
  <c r="J22" i="4" s="1"/>
  <c r="W2" i="12"/>
  <c r="J14" i="4" s="1"/>
  <c r="W14" i="12"/>
  <c r="J26" i="4" s="1"/>
  <c r="W11" i="12"/>
  <c r="J23" i="4" s="1"/>
  <c r="S9" i="12"/>
  <c r="F21" i="4" s="1"/>
  <c r="T3" i="12"/>
  <c r="G15" i="4" s="1"/>
  <c r="P10" i="12"/>
  <c r="C22" i="4" s="1"/>
  <c r="Y13" i="12"/>
  <c r="L25" i="4" s="1"/>
  <c r="V6" i="12"/>
  <c r="I18" i="4" s="1"/>
  <c r="P7" i="12"/>
  <c r="C19" i="4" s="1"/>
  <c r="W19" i="12"/>
  <c r="J31" i="4" s="1"/>
  <c r="Y5" i="12"/>
  <c r="L17" i="4" s="1"/>
  <c r="W5" i="12"/>
  <c r="J17" i="4" s="1"/>
  <c r="O20" i="12"/>
  <c r="B32" i="4" s="1"/>
  <c r="X6" i="12"/>
  <c r="K18" i="4" s="1"/>
  <c r="Q18" i="12"/>
  <c r="D30" i="4" s="1"/>
  <c r="V15" i="12"/>
  <c r="I27" i="4" s="1"/>
  <c r="P25" i="12"/>
  <c r="C37" i="4" s="1"/>
  <c r="R17" i="12"/>
  <c r="E29" i="4" s="1"/>
  <c r="X5" i="12"/>
  <c r="K17" i="4" s="1"/>
  <c r="Y19" i="12"/>
  <c r="L31" i="4" s="1"/>
  <c r="U14" i="12"/>
  <c r="H26" i="4" s="1"/>
  <c r="V5" i="12"/>
  <c r="I17" i="4" s="1"/>
  <c r="Y6" i="12"/>
  <c r="L18" i="4" s="1"/>
  <c r="Y26" i="12"/>
  <c r="L38" i="4" s="1"/>
  <c r="U3" i="12"/>
  <c r="H15" i="4" s="1"/>
  <c r="Y11" i="12"/>
  <c r="L23" i="4" s="1"/>
  <c r="Q22" i="12"/>
  <c r="D34" i="4" s="1"/>
  <c r="X26" i="12"/>
  <c r="K38" i="4" s="1"/>
  <c r="T10" i="12"/>
  <c r="G22" i="4" s="1"/>
  <c r="Y14" i="12"/>
  <c r="L26" i="4" s="1"/>
  <c r="R16" i="12"/>
  <c r="E28" i="4" s="1"/>
  <c r="Y8" i="12"/>
  <c r="L20" i="4" s="1"/>
  <c r="Q6" i="12"/>
  <c r="D18" i="4" s="1"/>
  <c r="T5" i="12"/>
  <c r="G17" i="4" s="1"/>
  <c r="Y15" i="12"/>
  <c r="L27" i="4" s="1"/>
  <c r="R3" i="12"/>
  <c r="E15" i="4" s="1"/>
  <c r="O15" i="12"/>
  <c r="B27" i="4" s="1"/>
  <c r="V25" i="12"/>
  <c r="I37" i="4" s="1"/>
  <c r="W6" i="12"/>
  <c r="J18" i="4" s="1"/>
  <c r="O26" i="12"/>
  <c r="B38" i="4" s="1"/>
  <c r="V23" i="12"/>
  <c r="I35" i="4" s="1"/>
  <c r="S25" i="12"/>
  <c r="F37" i="4" s="1"/>
  <c r="U26" i="12"/>
  <c r="H38" i="4" s="1"/>
  <c r="U20" i="12"/>
  <c r="H32" i="4" s="1"/>
  <c r="X24" i="12"/>
  <c r="K36" i="4" s="1"/>
  <c r="X22" i="12"/>
  <c r="K34" i="4" s="1"/>
  <c r="P22" i="12"/>
  <c r="C34" i="4" s="1"/>
  <c r="R26" i="12"/>
  <c r="E38" i="4" s="1"/>
  <c r="S23" i="12"/>
  <c r="F35" i="4" s="1"/>
  <c r="O3" i="12"/>
  <c r="B15" i="4" s="1"/>
  <c r="S14" i="12"/>
  <c r="F26" i="4" s="1"/>
  <c r="U25" i="12"/>
  <c r="H37" i="4" s="1"/>
  <c r="T8" i="12"/>
  <c r="G20" i="4" s="1"/>
  <c r="U18" i="12"/>
  <c r="H30" i="4" s="1"/>
  <c r="R24" i="12"/>
  <c r="E36" i="4" s="1"/>
  <c r="P6" i="12"/>
  <c r="C18" i="4" s="1"/>
  <c r="R10" i="12"/>
  <c r="E22" i="4" s="1"/>
  <c r="P15" i="12"/>
  <c r="C27" i="4" s="1"/>
  <c r="V21" i="12"/>
  <c r="I33" i="4" s="1"/>
  <c r="W13" i="12"/>
  <c r="J25" i="4" s="1"/>
  <c r="P11" i="12"/>
  <c r="C23" i="4" s="1"/>
  <c r="Y2" i="12"/>
  <c r="L14" i="4" s="1"/>
  <c r="Q11" i="12"/>
  <c r="D23" i="4" s="1"/>
  <c r="Y7" i="12"/>
  <c r="L19" i="4" s="1"/>
  <c r="X18" i="12"/>
  <c r="K30" i="4" s="1"/>
  <c r="R25" i="12"/>
  <c r="E37" i="4" s="1"/>
  <c r="R21" i="12"/>
  <c r="E33" i="4" s="1"/>
  <c r="Q4" i="12"/>
  <c r="D16" i="4" s="1"/>
  <c r="X17" i="12"/>
  <c r="K29" i="4" s="1"/>
  <c r="Q16" i="12"/>
  <c r="D28" i="4" s="1"/>
  <c r="O25" i="12"/>
  <c r="B37" i="4" s="1"/>
  <c r="X16" i="12"/>
  <c r="K28" i="4" s="1"/>
  <c r="R8" i="12"/>
  <c r="E20" i="4" s="1"/>
  <c r="Y20" i="12"/>
  <c r="L32" i="4" s="1"/>
  <c r="U7" i="12"/>
  <c r="H19" i="4" s="1"/>
  <c r="S19" i="12"/>
  <c r="F31" i="4" s="1"/>
  <c r="Q12" i="12"/>
  <c r="D24" i="4" s="1"/>
  <c r="Q19" i="12"/>
  <c r="D31" i="4" s="1"/>
  <c r="U8" i="12"/>
  <c r="H20" i="4" s="1"/>
  <c r="S13" i="12"/>
  <c r="F25" i="4" s="1"/>
  <c r="T7" i="12"/>
  <c r="G19" i="4" s="1"/>
  <c r="Q25" i="12"/>
  <c r="D37" i="4" s="1"/>
  <c r="Q24" i="12"/>
  <c r="D36" i="4" s="1"/>
  <c r="W23" i="12"/>
  <c r="J35" i="4" s="1"/>
  <c r="W18" i="12"/>
  <c r="J30" i="4" s="1"/>
  <c r="U10" i="12"/>
  <c r="H22" i="4" s="1"/>
  <c r="V24" i="12"/>
  <c r="I36" i="4" s="1"/>
  <c r="U21" i="12"/>
  <c r="H33" i="4" s="1"/>
  <c r="S20" i="12"/>
  <c r="F32" i="4" s="1"/>
  <c r="X23" i="12"/>
  <c r="K35" i="4" s="1"/>
  <c r="U4" i="12"/>
  <c r="H16" i="4" s="1"/>
  <c r="T20" i="12"/>
  <c r="G32" i="4" s="1"/>
  <c r="Y18" i="12"/>
  <c r="L30" i="4" s="1"/>
  <c r="S3" i="12"/>
  <c r="F15" i="4" s="1"/>
  <c r="T16" i="12"/>
  <c r="G28" i="4" s="1"/>
  <c r="T11" i="12"/>
  <c r="G23" i="4" s="1"/>
  <c r="S11" i="12"/>
  <c r="F23" i="4" s="1"/>
  <c r="O14" i="12"/>
  <c r="B26" i="4" s="1"/>
  <c r="T21" i="12"/>
  <c r="G33" i="4" s="1"/>
  <c r="Q20" i="12"/>
  <c r="D32" i="4" s="1"/>
  <c r="O12" i="12"/>
  <c r="B24" i="4" s="1"/>
  <c r="T4" i="12"/>
  <c r="G16" i="4" s="1"/>
  <c r="Y17" i="12"/>
  <c r="L29" i="4" s="1"/>
  <c r="T6" i="12"/>
  <c r="G18" i="4" s="1"/>
  <c r="X4" i="12"/>
  <c r="K16" i="4" s="1"/>
  <c r="S15" i="12"/>
  <c r="F27" i="4" s="1"/>
  <c r="O21" i="12"/>
  <c r="B33" i="4" s="1"/>
  <c r="U2" i="12"/>
  <c r="H14" i="4" s="1"/>
  <c r="R4" i="12"/>
  <c r="E16" i="4" s="1"/>
  <c r="Y4" i="12"/>
  <c r="L16" i="4" s="1"/>
  <c r="V3" i="12"/>
  <c r="I15" i="4" s="1"/>
  <c r="W20" i="12"/>
  <c r="J32" i="4" s="1"/>
  <c r="Q5" i="12"/>
  <c r="D17" i="4" s="1"/>
  <c r="S26" i="12"/>
  <c r="F38" i="4" s="1"/>
  <c r="V10" i="12"/>
  <c r="I22" i="4" s="1"/>
  <c r="V17" i="12"/>
  <c r="I29" i="4" s="1"/>
  <c r="U24" i="12"/>
  <c r="H36" i="4" s="1"/>
  <c r="V20" i="12"/>
  <c r="I32" i="4" s="1"/>
  <c r="P3" i="12"/>
  <c r="C15" i="4" s="1"/>
  <c r="Y23" i="12"/>
  <c r="L35" i="4" s="1"/>
  <c r="S18" i="12"/>
  <c r="F30" i="4" s="1"/>
  <c r="O24" i="12"/>
  <c r="B36" i="4" s="1"/>
  <c r="P17" i="12"/>
  <c r="C29" i="4" s="1"/>
  <c r="P12" i="12"/>
  <c r="C24" i="4" s="1"/>
  <c r="O9" i="12"/>
  <c r="B21" i="4" s="1"/>
  <c r="P26" i="12"/>
  <c r="C38" i="4" s="1"/>
  <c r="T2" i="12"/>
  <c r="G14" i="4" s="1"/>
  <c r="R12" i="12"/>
  <c r="E24" i="4" s="1"/>
  <c r="S8" i="12"/>
  <c r="F20" i="4" s="1"/>
  <c r="S10" i="12"/>
  <c r="F22" i="4" s="1"/>
  <c r="O18" i="12"/>
  <c r="B30" i="4" s="1"/>
  <c r="O23" i="12"/>
  <c r="B35" i="4" s="1"/>
  <c r="W24" i="12"/>
  <c r="J36" i="4" s="1"/>
  <c r="R9" i="12"/>
  <c r="E21" i="4" s="1"/>
  <c r="P9" i="12"/>
  <c r="C21" i="4" s="1"/>
  <c r="V19" i="12"/>
  <c r="I31" i="4" s="1"/>
  <c r="S6" i="12"/>
  <c r="F18" i="4" s="1"/>
  <c r="U23" i="12"/>
  <c r="H35" i="4" s="1"/>
  <c r="S16" i="12"/>
  <c r="F28" i="4" s="1"/>
  <c r="Y9" i="12"/>
  <c r="L21" i="4" s="1"/>
  <c r="R15" i="12"/>
  <c r="E27" i="4" s="1"/>
  <c r="P13" i="12"/>
  <c r="C25" i="4" s="1"/>
  <c r="S17" i="12"/>
  <c r="F29" i="4" s="1"/>
  <c r="W26" i="12"/>
  <c r="J38" i="4" s="1"/>
  <c r="O13" i="12"/>
  <c r="B25" i="4" s="1"/>
  <c r="V26" i="12"/>
  <c r="I38" i="4" s="1"/>
  <c r="W12" i="12"/>
  <c r="J24" i="4" s="1"/>
  <c r="T14" i="12"/>
  <c r="G26" i="4" s="1"/>
  <c r="Q3" i="12"/>
  <c r="D15" i="4" s="1"/>
  <c r="V22" i="12"/>
  <c r="I34" i="4" s="1"/>
  <c r="Q26" i="12"/>
  <c r="D38" i="4" s="1"/>
  <c r="R19" i="12"/>
  <c r="E31" i="4" s="1"/>
  <c r="U9" i="12"/>
  <c r="H21" i="4" s="1"/>
  <c r="U16" i="12"/>
  <c r="H28" i="4" s="1"/>
  <c r="T22" i="12"/>
  <c r="G34" i="4" s="1"/>
  <c r="P23" i="12"/>
  <c r="C35" i="4" s="1"/>
  <c r="T15" i="12"/>
  <c r="G27" i="4" s="1"/>
  <c r="W22" i="12"/>
  <c r="J34" i="4" s="1"/>
  <c r="R2" i="12"/>
  <c r="E14" i="4" s="1"/>
  <c r="S22" i="12"/>
  <c r="F34" i="4" s="1"/>
  <c r="W21" i="12"/>
  <c r="J33" i="4" s="1"/>
  <c r="T18" i="12"/>
  <c r="G30" i="4" s="1"/>
  <c r="Y3" i="12"/>
  <c r="L15" i="4" s="1"/>
  <c r="R7" i="12"/>
  <c r="E19" i="4" s="1"/>
  <c r="O4" i="12"/>
  <c r="B16" i="4" s="1"/>
  <c r="W17" i="12"/>
  <c r="J29" i="4" s="1"/>
  <c r="X3" i="12"/>
  <c r="K15" i="4" s="1"/>
  <c r="V11" i="12"/>
  <c r="I23" i="4" s="1"/>
  <c r="V4" i="12"/>
  <c r="I16" i="4" s="1"/>
  <c r="O17" i="12"/>
  <c r="B29" i="4" s="1"/>
  <c r="W9" i="12"/>
  <c r="J21" i="4" s="1"/>
  <c r="X25" i="12"/>
  <c r="K37" i="4" s="1"/>
  <c r="U11" i="12"/>
  <c r="H23" i="4" s="1"/>
  <c r="Q9" i="12"/>
  <c r="D21" i="4" s="1"/>
  <c r="T23" i="12"/>
  <c r="G35" i="4" s="1"/>
  <c r="X12" i="12"/>
  <c r="K24" i="4" s="1"/>
  <c r="P16" i="12"/>
  <c r="C28" i="4" s="1"/>
  <c r="T26" i="12"/>
  <c r="G38" i="4" s="1"/>
  <c r="Y24" i="12"/>
  <c r="L36" i="4" s="1"/>
  <c r="U6" i="12"/>
  <c r="H18" i="4" s="1"/>
  <c r="X19" i="12"/>
  <c r="K31" i="4" s="1"/>
  <c r="S7" i="12"/>
  <c r="F19" i="4" s="1"/>
  <c r="R23" i="12"/>
  <c r="E35" i="4" s="1"/>
  <c r="X14" i="12"/>
  <c r="K26" i="4" s="1"/>
  <c r="O10" i="12"/>
  <c r="B22" i="4" s="1"/>
  <c r="W15" i="12"/>
  <c r="J27" i="4" s="1"/>
  <c r="V16" i="12"/>
  <c r="I28" i="4" s="1"/>
  <c r="T24" i="12"/>
  <c r="G36" i="4" s="1"/>
  <c r="P4" i="12"/>
  <c r="C16" i="4" s="1"/>
  <c r="U15" i="12"/>
  <c r="H27" i="4" s="1"/>
  <c r="V8" i="12"/>
  <c r="I20" i="4" s="1"/>
  <c r="Y22" i="12"/>
  <c r="L34" i="4" s="1"/>
  <c r="S24" i="12"/>
  <c r="F36" i="4" s="1"/>
  <c r="R22" i="12"/>
  <c r="E34" i="4" s="1"/>
  <c r="O16" i="12"/>
  <c r="B28" i="4" s="1"/>
  <c r="X8" i="12"/>
  <c r="K20" i="4" s="1"/>
  <c r="S12" i="12"/>
  <c r="F24" i="4" s="1"/>
  <c r="X10" i="12"/>
  <c r="K22" i="4" s="1"/>
  <c r="W3" i="12"/>
  <c r="J15" i="4" s="1"/>
  <c r="X13" i="12"/>
  <c r="K25" i="4" s="1"/>
  <c r="Y21" i="12"/>
  <c r="L33" i="4" s="1"/>
  <c r="P19" i="12"/>
  <c r="C31" i="4" s="1"/>
  <c r="P14" i="12"/>
  <c r="C26" i="4" s="1"/>
  <c r="R11" i="12"/>
  <c r="E23" i="4" s="1"/>
  <c r="U19" i="12"/>
  <c r="H31" i="4" s="1"/>
  <c r="V7" i="12"/>
  <c r="I19" i="4" s="1"/>
  <c r="S2" i="12"/>
  <c r="F14" i="4" s="1"/>
  <c r="V18" i="12"/>
  <c r="I30" i="4" s="1"/>
  <c r="T25" i="12"/>
  <c r="G37" i="4" s="1"/>
  <c r="P5" i="12"/>
  <c r="C17" i="4" s="1"/>
  <c r="U22" i="12"/>
  <c r="H34" i="4" s="1"/>
  <c r="Q7" i="12"/>
  <c r="D19" i="4" s="1"/>
  <c r="Y10" i="12"/>
  <c r="L22" i="4" s="1"/>
  <c r="O22" i="12"/>
  <c r="B34" i="4" s="1"/>
  <c r="W8" i="12"/>
  <c r="J20" i="4" s="1"/>
  <c r="R6" i="12"/>
  <c r="E18" i="4" s="1"/>
  <c r="S21" i="12"/>
  <c r="F33" i="4" s="1"/>
  <c r="S5" i="12"/>
  <c r="F17" i="4" s="1"/>
  <c r="R5" i="12"/>
  <c r="E17" i="4" s="1"/>
  <c r="T17" i="12"/>
  <c r="G29" i="4" s="1"/>
  <c r="R13" i="12"/>
  <c r="E25" i="4" s="1"/>
  <c r="P20" i="12"/>
  <c r="C32" i="4" s="1"/>
  <c r="Q23" i="12"/>
  <c r="D35" i="4" s="1"/>
  <c r="Q8" i="12"/>
  <c r="D20" i="4" s="1"/>
  <c r="V12" i="12"/>
  <c r="I24" i="4" s="1"/>
  <c r="X11" i="12"/>
  <c r="K23" i="4" s="1"/>
  <c r="Q13" i="12"/>
  <c r="D25" i="4" s="1"/>
  <c r="P21" i="12"/>
  <c r="C33" i="4" s="1"/>
  <c r="X20" i="12"/>
  <c r="K32" i="4" s="1"/>
  <c r="O7" i="12"/>
  <c r="B19" i="4" s="1"/>
  <c r="W4" i="12"/>
  <c r="J16" i="4" s="1"/>
  <c r="R14" i="12"/>
  <c r="E26" i="4" s="1"/>
  <c r="D13" i="4" l="1"/>
  <c r="J12" i="4"/>
  <c r="K12" i="4"/>
  <c r="I13" i="4"/>
  <c r="C10" i="4"/>
  <c r="F13" i="4"/>
  <c r="D12" i="4"/>
  <c r="B12" i="4"/>
  <c r="C1" i="4" s="1"/>
  <c r="G12" i="4"/>
  <c r="K13" i="4"/>
  <c r="L13" i="4"/>
  <c r="C11" i="4"/>
  <c r="C12" i="4"/>
  <c r="H13" i="4"/>
  <c r="E13" i="4"/>
  <c r="G13"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author>
    <author>OnkoZert - Florina Dudu</author>
    <author>OnkoZert - Roxana Rentea</author>
    <author>Florina</author>
  </authors>
  <commentList>
    <comment ref="C6" authorId="0" shapeId="0" xr:uid="{00000000-0006-0000-0000-000001000000}">
      <text>
        <r>
          <rPr>
            <sz val="9"/>
            <color indexed="81"/>
            <rFont val="Arial"/>
            <family val="2"/>
          </rPr>
          <t>Bitte Reg.-Nr. auswählen.
Zum Auditjahr 2025 wurde die Systematik der Reg.-Nrn. grundsätzlich überarbeitet, wobei die 3-stellige Zahl zur eindeutigen Identifikation jedes Zentrums unverändert geblieben ist. Die aktuellen Reg.-Nrn. der jeweiligen Zentren können auf www.oncomap.de eingesehen werden.</t>
        </r>
      </text>
    </comment>
    <comment ref="C12" authorId="1" shapeId="0" xr:uid="{00000000-0006-0000-0000-000002000000}">
      <text>
        <r>
          <rPr>
            <sz val="9"/>
            <color indexed="81"/>
            <rFont val="Arial"/>
            <family val="2"/>
          </rPr>
          <t>Institutskennzeichen für die Abrechnung mit den Trägern der Sozialversicherung (9-stellige Ziffernfolge: 26XXXXXXX).
Die Bearbeitung ist nur für Zentren mit Standort in Deutschland erforderlich.</t>
        </r>
      </text>
    </comment>
    <comment ref="I12" authorId="0" shapeId="0" xr:uid="{00000000-0006-0000-0000-000003000000}">
      <text>
        <r>
          <rPr>
            <sz val="9"/>
            <color indexed="81"/>
            <rFont val="Arial"/>
            <family val="2"/>
          </rPr>
          <t>tt.mm.jjjj
Übertrag in weitere Tabellenblätter erfolgt automatisch.</t>
        </r>
      </text>
    </comment>
    <comment ref="C14" authorId="0" shapeId="0" xr:uid="{00000000-0006-0000-0000-000004000000}">
      <text>
        <r>
          <rPr>
            <sz val="9"/>
            <color indexed="81"/>
            <rFont val="Arial"/>
            <family val="2"/>
          </rPr>
          <t>Vom Institut für das Entgeltsystem im Krankenhaus (InEK) vergebenen Identifizierungsmerkmal (9-stellige Ziffernfolge: 77XXXXXXX).
Die Bearbeitung ist nur für Zentren mit Standort in Deutschland erforderlich.</t>
        </r>
      </text>
    </comment>
    <comment ref="I14" authorId="0" shapeId="0" xr:uid="{00000000-0006-0000-0000-000005000000}">
      <text>
        <r>
          <rPr>
            <sz val="9"/>
            <color indexed="81"/>
            <rFont val="Arial"/>
            <family val="2"/>
          </rPr>
          <t>Auswahl erfolgt über Reg.-Nr.</t>
        </r>
      </text>
    </comment>
    <comment ref="C16" authorId="0" shapeId="0" xr:uid="{00000000-0006-0000-0000-000006000000}">
      <text>
        <r>
          <rPr>
            <sz val="9"/>
            <color indexed="81"/>
            <rFont val="Arial"/>
            <family val="2"/>
          </rPr>
          <t>Name, Vorname</t>
        </r>
      </text>
    </comment>
    <comment ref="B21" authorId="2" shapeId="0" xr:uid="{00000000-0006-0000-0000-000007000000}">
      <text>
        <r>
          <rPr>
            <sz val="9"/>
            <color indexed="81"/>
            <rFont val="Arial"/>
            <family val="2"/>
          </rPr>
          <t xml:space="preserve">Für die automatische Generierung des Kennzahlenbogens und der Matrix Ergebnisqualität Darm, Brust und Prostata steht ein Auswertungstool (XML-OncoBox) zur Verfügung, welches in unterschiedliche Tumordokumentationssysteme integriert werden kann. Weitergehende Informationen zur XML-OncoBox unter www.onkozert.de im Abschnitt Hinweise abrufbar. </t>
        </r>
        <r>
          <rPr>
            <b/>
            <sz val="9"/>
            <color indexed="81"/>
            <rFont val="Tahoma"/>
            <family val="2"/>
          </rPr>
          <t xml:space="preserve"> </t>
        </r>
      </text>
    </comment>
    <comment ref="K27" authorId="0" shapeId="0" xr:uid="{00000000-0006-0000-0000-000008000000}">
      <text>
        <r>
          <rPr>
            <sz val="9"/>
            <color indexed="81"/>
            <rFont val="Arial"/>
            <family val="2"/>
          </rPr>
          <t>Anzahl KN: 1a) 
Nenner KN: 2, 8</t>
        </r>
      </text>
    </comment>
    <comment ref="K28" authorId="0" shapeId="0" xr:uid="{00000000-0006-0000-0000-000009000000}">
      <text>
        <r>
          <rPr>
            <sz val="9"/>
            <color indexed="81"/>
            <rFont val="Arial"/>
            <family val="2"/>
          </rPr>
          <t>Teil von Nenner KN: 5
Nenner KN: 10</t>
        </r>
      </text>
    </comment>
    <comment ref="K29" authorId="0" shapeId="0" xr:uid="{00000000-0006-0000-0000-00000A000000}">
      <text>
        <r>
          <rPr>
            <sz val="9"/>
            <color indexed="81"/>
            <rFont val="Arial"/>
            <family val="2"/>
          </rPr>
          <t>Teil von Nenner KN: 5, 11, 15
Nenner KN: 13, 16, 17a, 24</t>
        </r>
      </text>
    </comment>
    <comment ref="K30" authorId="3" shapeId="0" xr:uid="{00000000-0006-0000-0000-00000B000000}">
      <text>
        <r>
          <rPr>
            <sz val="9"/>
            <color indexed="81"/>
            <rFont val="Arial"/>
            <family val="2"/>
          </rPr>
          <t>Teil von Nenner KN: 5, 11, 15</t>
        </r>
      </text>
    </comment>
    <comment ref="K33" authorId="0" shapeId="0" xr:uid="{00000000-0006-0000-0000-00000C000000}">
      <text>
        <r>
          <rPr>
            <sz val="9"/>
            <color indexed="81"/>
            <rFont val="Arial"/>
            <family val="2"/>
          </rPr>
          <t>Anzahl KN: 1b) 
Nenner KN: 3</t>
        </r>
      </text>
    </comment>
    <comment ref="K34" authorId="0" shapeId="0" xr:uid="{00000000-0006-0000-0000-00000D000000}">
      <text>
        <r>
          <rPr>
            <sz val="9"/>
            <color indexed="81"/>
            <rFont val="Arial"/>
            <family val="2"/>
          </rPr>
          <t>Anzahl KN: 1c) 
Nenner KN: 6, 7, 23</t>
        </r>
      </text>
    </comment>
    <comment ref="K36" authorId="0" shapeId="0" xr:uid="{00000000-0006-0000-0000-00000E000000}">
      <text>
        <r>
          <rPr>
            <sz val="9"/>
            <color indexed="81"/>
            <rFont val="Arial"/>
            <family val="2"/>
          </rPr>
          <t>Anzahl KN: 12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E5" authorId="0" shapeId="0" xr:uid="{00000000-0006-0000-0100-000001000000}">
      <text>
        <r>
          <rPr>
            <sz val="9"/>
            <color indexed="81"/>
            <rFont val="Arial"/>
            <family val="2"/>
          </rPr>
          <t>Zähler KN 8</t>
        </r>
      </text>
    </comment>
    <comment ref="A9" authorId="0" shapeId="0" xr:uid="{00000000-0006-0000-0100-000002000000}">
      <text>
        <r>
          <rPr>
            <sz val="9"/>
            <color indexed="81"/>
            <rFont val="Arial"/>
            <family val="2"/>
          </rPr>
          <t xml:space="preserve">Verantwortlicher Kooperationspartner:    
·     Intern: Studieneinheit/ Fachbereich, von dem die Betreuung der Studie ausgeht (z.B. Abt. für Radioonkologie; Hämato-/ Onkologische Gemeinschaftspraxis Dr. Mustermann; …). Bezeichnung Kooperationspartner identisch wie unter www.oncomap.de, sofern gelistet.        
·     Extern: Zentrum (Bezeichnung wie unter www.oncomap.de gelistet) oder Klinik </t>
        </r>
      </text>
    </comment>
    <comment ref="D10" authorId="0" shapeId="0" xr:uid="{00000000-0006-0000-0100-000003000000}">
      <text>
        <r>
          <rPr>
            <sz val="9"/>
            <color indexed="81"/>
            <rFont val="Arial"/>
            <family val="2"/>
          </rPr>
          <t>Angabe optional, siehe Kap. 1.7.6</t>
        </r>
      </text>
    </comment>
    <comment ref="E10" authorId="0" shapeId="0" xr:uid="{00000000-0006-0000-0100-000004000000}">
      <text>
        <r>
          <rPr>
            <sz val="9"/>
            <color indexed="81"/>
            <rFont val="Arial"/>
            <family val="2"/>
          </rPr>
          <t>Angabe optional, siehe Kap. 1.7.6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C7" authorId="0" shapeId="0" xr:uid="{00000000-0006-0000-0300-000001000000}">
      <text>
        <r>
          <rPr>
            <sz val="9"/>
            <color indexed="81"/>
            <rFont val="Arial"/>
            <family val="2"/>
          </rPr>
          <t>relevant bei mehrstandortigen Zentren bzw. für den Fall, dass ein Untersucher regelhaft an mehreren Standorten/ Kliniken bzw. in mehreren koloskopierenden Einheiten aktiv ist (Erfahrung Untersucher ist differenziert pro untersuchende Einheit auszuweisen)</t>
        </r>
      </text>
    </comment>
    <comment ref="D7" authorId="0" shapeId="0" xr:uid="{00000000-0006-0000-0300-000002000000}">
      <text>
        <r>
          <rPr>
            <sz val="9"/>
            <color indexed="81"/>
            <rFont val="Arial"/>
            <family val="2"/>
          </rPr>
          <t>Zeitraum in der Regel das zurückliegende Kalenderjahr 
(= Kennzahlenjahr); Abweichungen z.B. bei Personalfluktuation, unterjährige Ernennung von Untersuchern; bei unklarer Erfüllung kann 1 Untersucher auch doppelt für 2 Zeiträume geführt werden (z.B. letztes Kalenderjahr und aktuelles Jahr bis Datum Einreichung EB)</t>
        </r>
      </text>
    </comment>
    <comment ref="E7" authorId="0" shapeId="0" xr:uid="{00000000-0006-0000-0300-000003000000}">
      <text>
        <r>
          <rPr>
            <sz val="9"/>
            <color indexed="81"/>
            <rFont val="Arial"/>
            <family val="2"/>
          </rPr>
          <t>entsprechend der Definition des Erhebungsbogens gemäß Kapitel 2.1.13</t>
        </r>
      </text>
    </comment>
    <comment ref="F7" authorId="0" shapeId="0" xr:uid="{00000000-0006-0000-0300-000004000000}">
      <text>
        <r>
          <rPr>
            <sz val="9"/>
            <color indexed="81"/>
            <rFont val="Arial"/>
            <family val="2"/>
          </rPr>
          <t>entsprechend der Definition des Erhebungsbogens gemäß Kapitel 2.1.13</t>
        </r>
      </text>
    </comment>
    <comment ref="G7" authorId="0" shapeId="0" xr:uid="{00000000-0006-0000-0300-000005000000}">
      <text>
        <r>
          <rPr>
            <sz val="9"/>
            <color indexed="81"/>
            <rFont val="Arial"/>
            <family val="2"/>
          </rPr>
          <t>entsprechend der Definition des Erhebungsbogens gemäß Kapitel 2.1.13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B6" authorId="0" shapeId="0" xr:uid="{00000000-0006-0000-0400-000001000000}">
      <text>
        <r>
          <rPr>
            <sz val="9"/>
            <color indexed="81"/>
            <rFont val="Arial"/>
            <family val="2"/>
          </rPr>
          <t>Voraussetzung Basisqualifikation (gemäß EB 5.2.5): Facharzt für Viszeralchirurgie mit Zusatzweiterbildung Spezielle Viszeralchirurgie (ab Muster-WbO 2003, Stand 25.06.2010). Gleichwertig anerkannt sind der Facharzt für Viszeralchirurgie nach älterer MWbO bzw. der Schwerpunkt Viszeralchirurgie nach älterer MWbO oder der Facharzt für Allgemeinchirurgie mit der europäischen Qualifikation EBSQ Surgical Oncology (ACO). Nicht anerkannt ist der Facharzt für Allgemeinchirurgie oder Facharzt für Viszeralchirurgie ohne Zusatzweiterbildung nach MWbO Stand 2010 oder später.</t>
        </r>
      </text>
    </comment>
    <comment ref="D6" authorId="0" shapeId="0" xr:uid="{00000000-0006-0000-0400-000002000000}">
      <text>
        <r>
          <rPr>
            <sz val="9"/>
            <color indexed="81"/>
            <rFont val="Arial"/>
            <family val="2"/>
          </rPr>
          <t xml:space="preserve">relevant bei mehrstandortigen Zentren bzw. für den Fall, dass ein Operateur regelhaft an mehreren Standorten/ Kliniken als Operateur aktiv ist (operative Expertise ist differenziert pro Standort/ Klinikum auszuweisen) </t>
        </r>
      </text>
    </comment>
    <comment ref="E6" authorId="0" shapeId="0" xr:uid="{00000000-0006-0000-0400-000003000000}">
      <text>
        <r>
          <rPr>
            <sz val="9"/>
            <color indexed="81"/>
            <rFont val="Arial"/>
            <family val="2"/>
          </rPr>
          <t>Zeitraum in der Regel das zurückliegende Kalenderjahr (= Kennzahlenjahr); Abweichungen z.B. bei Personalfluktuation, unterjährige Ernennung von Operateuren; bei unklarer Erfüllung kann 1 Operateur auch doppelt für 2 Zeiträume geführt werden (z.B. letztes Kalenderjahr und aktuelles Jahr bis Datum Einreichung EB)</t>
        </r>
      </text>
    </comment>
    <comment ref="F23" authorId="0" shapeId="0" xr:uid="{00000000-0006-0000-0400-000004000000}">
      <text>
        <r>
          <rPr>
            <sz val="9"/>
            <color indexed="81"/>
            <rFont val="Arial"/>
            <family val="2"/>
          </rPr>
          <t>Summe "Operative Expertise" Basisdaten kann sich von Summe der Operationen pro Operateur unterscheiden.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OnkoZert</author>
    <author>OnkoZert - Florina Dudu</author>
    <author>Florina</author>
    <author>OnkoZert - Roxana Rentea</author>
    <author>Flo</author>
  </authors>
  <commentList>
    <comment ref="E4" authorId="0" shapeId="0" xr:uid="{00000000-0006-0000-0800-000001000000}">
      <text>
        <r>
          <rPr>
            <sz val="9"/>
            <color indexed="81"/>
            <rFont val="Arial"/>
            <family val="2"/>
          </rPr>
          <t>Übertrag erfolgt aus Tabellenblatt Basisdaten</t>
        </r>
      </text>
    </comment>
    <comment ref="G4" authorId="0" shapeId="0" xr:uid="{00000000-0006-0000-0800-000002000000}">
      <text>
        <r>
          <rPr>
            <sz val="9"/>
            <color indexed="81"/>
            <rFont val="Arial"/>
            <family val="2"/>
          </rPr>
          <t>Übertrag erfolgt aus Tabellenblatt Basisdaten</t>
        </r>
      </text>
    </comment>
    <comment ref="B6" authorId="0" shapeId="0" xr:uid="{00000000-0006-0000-0800-000003000000}">
      <text>
        <r>
          <rPr>
            <sz val="9"/>
            <color indexed="81"/>
            <rFont val="Arial"/>
            <family val="2"/>
          </rPr>
          <t>KN = Kennzahl</t>
        </r>
      </text>
    </comment>
    <comment ref="D6" authorId="0" shapeId="0" xr:uid="{00000000-0006-0000-0800-000004000000}">
      <text>
        <r>
          <rPr>
            <sz val="9"/>
            <color indexed="81"/>
            <rFont val="Arial"/>
            <family val="2"/>
          </rPr>
          <t>EB = Erhebungbogen 
LL = Leitlinie (www.leitlinienprogramm-onkologie.de)</t>
        </r>
      </text>
    </comment>
    <comment ref="E6" authorId="1" shapeId="0" xr:uid="{00000000-0006-0000-0800-000005000000}">
      <text>
        <r>
          <rPr>
            <sz val="9"/>
            <color indexed="81"/>
            <rFont val="Arial"/>
            <family val="2"/>
          </rPr>
          <t>Weitere Erläuterungen siehe FAQ.</t>
        </r>
      </text>
    </comment>
    <comment ref="P6" authorId="0" shapeId="0" xr:uid="{00000000-0006-0000-0800-000006000000}">
      <text>
        <r>
          <rPr>
            <sz val="9"/>
            <color indexed="81"/>
            <rFont val="Arial"/>
            <family val="2"/>
          </rPr>
          <t>Bitte zuerst graue Felder Ist-Werte ausfüllen.</t>
        </r>
      </text>
    </comment>
    <comment ref="S7" authorId="0" shapeId="0" xr:uid="{00000000-0006-0000-0800-000007000000}">
      <text>
        <r>
          <rPr>
            <sz val="9"/>
            <color indexed="81"/>
            <rFont val="Arial"/>
            <family val="2"/>
          </rPr>
          <t>Wenn Zelle grau, bitte Begründung angeben.</t>
        </r>
      </text>
    </comment>
    <comment ref="Q8" authorId="0" shapeId="0" xr:uid="{00000000-0006-0000-0800-000008000000}">
      <text>
        <r>
          <rPr>
            <sz val="9"/>
            <color indexed="81"/>
            <rFont val="Arial"/>
            <family val="2"/>
          </rPr>
          <t>Übertrag erfolgt aus Tabellenblatt Basisdaten
Zelle K27</t>
        </r>
      </text>
    </comment>
    <comment ref="Q11" authorId="2" shapeId="0" xr:uid="{00000000-0006-0000-0800-000009000000}">
      <text>
        <r>
          <rPr>
            <sz val="9"/>
            <color indexed="81"/>
            <rFont val="Arial"/>
            <family val="2"/>
          </rPr>
          <t>Übertrag erfolgt aus Tabellenblatt Basisdaten Zelle K33</t>
        </r>
      </text>
    </comment>
    <comment ref="Q14" authorId="0" shapeId="0" xr:uid="{00000000-0006-0000-0800-00000A000000}">
      <text>
        <r>
          <rPr>
            <sz val="9"/>
            <color indexed="81"/>
            <rFont val="Arial"/>
            <family val="2"/>
          </rPr>
          <t>Übertrag erfolgt aus Tabellenblatt Basisdaten
Zelle K34</t>
        </r>
      </text>
    </comment>
    <comment ref="Q18" authorId="0" shapeId="0" xr:uid="{00000000-0006-0000-0800-00000B000000}">
      <text>
        <r>
          <rPr>
            <sz val="9"/>
            <color indexed="81"/>
            <rFont val="Arial"/>
            <family val="2"/>
          </rPr>
          <t>Übertrag erfolgt aus Tabellenblatt Basisdaten
Zelle K27</t>
        </r>
      </text>
    </comment>
    <comment ref="Q21" authorId="0" shapeId="0" xr:uid="{00000000-0006-0000-0800-00000C000000}">
      <text>
        <r>
          <rPr>
            <sz val="9"/>
            <color indexed="81"/>
            <rFont val="Arial"/>
            <family val="2"/>
          </rPr>
          <t>Übertrag erfolgt aus Tabellenblatt Basisdaten
Zelle K33</t>
        </r>
      </text>
    </comment>
    <comment ref="Q27" authorId="0" shapeId="0" xr:uid="{00000000-0006-0000-0800-00000D000000}">
      <text>
        <r>
          <rPr>
            <sz val="9"/>
            <color indexed="81"/>
            <rFont val="Arial"/>
            <family val="2"/>
          </rPr>
          <t>Übertrag erfolgt aus Tabellenblatt Basisdaten
Zelle K28+ K29+ K30</t>
        </r>
      </text>
    </comment>
    <comment ref="E29" authorId="3" shapeId="0" xr:uid="{00000000-0006-0000-0800-00000E000000}">
      <text>
        <r>
          <rPr>
            <sz val="9"/>
            <color indexed="81"/>
            <rFont val="Arial"/>
            <family val="2"/>
          </rPr>
          <t>Screeninginstrumente können der S3 Leitlinie Psychoonkologische Diagnostik, Beratung und Behandlung von erwachsenen Krebspat. entnommen werden</t>
        </r>
      </text>
    </comment>
    <comment ref="H29" authorId="3" shapeId="0" xr:uid="{00000000-0006-0000-0800-00000F000000}">
      <text>
        <r>
          <rPr>
            <sz val="9"/>
            <color indexed="81"/>
            <rFont val="Arial"/>
            <family val="2"/>
          </rPr>
          <t>Distress-Screening beinhaltet die Anwendung eines validen Distressinstruments (analog zur S3 Leitlinie Psychoonkologische Diagnostik, Beratung und Behandlung von erwachsenen Krebspat.)</t>
        </r>
      </text>
    </comment>
    <comment ref="Q30" authorId="0" shapeId="0" xr:uid="{00000000-0006-0000-0800-000010000000}">
      <text>
        <r>
          <rPr>
            <sz val="9"/>
            <color indexed="81"/>
            <rFont val="Arial"/>
            <family val="2"/>
          </rPr>
          <t>Übertrag erfolgt aus Tabellenblatt Basisdaten
Zelle K34</t>
        </r>
      </text>
    </comment>
    <comment ref="Q33" authorId="0" shapeId="0" xr:uid="{00000000-0006-0000-0800-000011000000}">
      <text>
        <r>
          <rPr>
            <sz val="9"/>
            <color indexed="81"/>
            <rFont val="Arial"/>
            <family val="2"/>
          </rPr>
          <t>Übertrag erfolgt aus Tabellenblatt Basisdaten
Zelle K34</t>
        </r>
      </text>
    </comment>
    <comment ref="Q35" authorId="1" shapeId="0" xr:uid="{00000000-0006-0000-0800-000012000000}">
      <text>
        <r>
          <rPr>
            <sz val="9"/>
            <color indexed="81"/>
            <rFont val="Arial"/>
            <family val="2"/>
          </rPr>
          <t>Der Zähler ist keine Teilmenge des Nenners.
Übertrag erfolgt aus Tabellenblatt Studien Zelle E5</t>
        </r>
      </text>
    </comment>
    <comment ref="Q36" authorId="0" shapeId="0" xr:uid="{00000000-0006-0000-0800-000013000000}">
      <text>
        <r>
          <rPr>
            <sz val="9"/>
            <color indexed="81"/>
            <rFont val="Arial"/>
            <family val="2"/>
          </rPr>
          <t>Übertrag erfolgt aus Tabellenblatt Basisdaten
Zelle K27</t>
        </r>
      </text>
    </comment>
    <comment ref="Q42" authorId="0" shapeId="0" xr:uid="{00000000-0006-0000-0800-000014000000}">
      <text>
        <r>
          <rPr>
            <sz val="9"/>
            <color indexed="81"/>
            <rFont val="Arial"/>
            <family val="2"/>
          </rPr>
          <t>Übertrag erfolgt aus Tabellenblatt Basisdaten
Zelle K28</t>
        </r>
      </text>
    </comment>
    <comment ref="Q45" authorId="0" shapeId="0" xr:uid="{00000000-0006-0000-0800-000015000000}">
      <text>
        <r>
          <rPr>
            <sz val="9"/>
            <color indexed="81"/>
            <rFont val="Arial"/>
            <family val="2"/>
          </rPr>
          <t>Übertrag erfolgt aus Tabellenblatt Basisdaten
Zelle K29 + Zelle K30</t>
        </r>
      </text>
    </comment>
    <comment ref="Q47" authorId="0" shapeId="0" xr:uid="{00000000-0006-0000-0800-000016000000}">
      <text>
        <r>
          <rPr>
            <sz val="9"/>
            <color indexed="81"/>
            <rFont val="Arial"/>
            <family val="2"/>
          </rPr>
          <t>Übertrag erfolgt aus Tabellenblatt Basisdaten
Zelle K36</t>
        </r>
      </text>
    </comment>
    <comment ref="Q51" authorId="0" shapeId="0" xr:uid="{00000000-0006-0000-0800-000017000000}">
      <text>
        <r>
          <rPr>
            <sz val="9"/>
            <color indexed="81"/>
            <rFont val="Arial"/>
            <family val="2"/>
          </rPr>
          <t>Übertrag erfolgt aus Tabellenblatt Basisdaten
Zelle K29</t>
        </r>
      </text>
    </comment>
    <comment ref="Q57" authorId="0" shapeId="0" xr:uid="{00000000-0006-0000-0800-000018000000}">
      <text>
        <r>
          <rPr>
            <sz val="9"/>
            <color indexed="81"/>
            <rFont val="Arial"/>
            <family val="2"/>
          </rPr>
          <t>Übertrag erfolgt aus Tabellenblatt Basisdaten
Zelle K29 + Zelle K30</t>
        </r>
      </text>
    </comment>
    <comment ref="H59" authorId="4" shapeId="0" xr:uid="{54CC1FDA-06DF-4059-8569-1F9003609F28}">
      <text>
        <r>
          <rPr>
            <sz val="9"/>
            <color indexed="81"/>
            <rFont val="Arial"/>
            <family val="2"/>
          </rPr>
          <t>Einteilung der Anastomoseninsuffizienz (siehe auch LL):
I = Lokal begrenzter Defekt ohne Therapieänderung, nur medikamentöse Behandlung oder Anpassung der Kost
II = Lokal begrenzter Defekt mit jedoch erforderlicher Intervention, keine Operation, z. B. Drainage durch interventionelle Radiologie, Stent 
III = Lokal begrenzter Defekt, operative Revision erforderlich</t>
        </r>
      </text>
    </comment>
    <comment ref="Q60" authorId="0" shapeId="0" xr:uid="{00000000-0006-0000-0800-000019000000}">
      <text>
        <r>
          <rPr>
            <sz val="9"/>
            <color indexed="81"/>
            <rFont val="Arial"/>
            <family val="2"/>
          </rPr>
          <t>Übertrag erfolgt aus Tabellenblatt Basisdaten
Zelle K29</t>
        </r>
      </text>
    </comment>
    <comment ref="Q63" authorId="0" shapeId="0" xr:uid="{00000000-0006-0000-0800-00001A000000}">
      <text>
        <r>
          <rPr>
            <sz val="9"/>
            <color indexed="81"/>
            <rFont val="Arial"/>
            <family val="2"/>
          </rPr>
          <t>Übertrag erfolgt aus Tabellenblatt Basisdaten
Zelle K29</t>
        </r>
      </text>
    </comment>
    <comment ref="Q84" authorId="1" shapeId="0" xr:uid="{00000000-0006-0000-0800-00001B000000}">
      <text>
        <r>
          <rPr>
            <sz val="9"/>
            <color indexed="81"/>
            <rFont val="Arial"/>
            <family val="2"/>
          </rPr>
          <t>Übertrag erfolgt aus Tabellenblatt Basisdaten
Zelle K34</t>
        </r>
      </text>
    </comment>
    <comment ref="Q87" authorId="1" shapeId="0" xr:uid="{00000000-0006-0000-0800-00001C000000}">
      <text>
        <r>
          <rPr>
            <sz val="9"/>
            <color indexed="81"/>
            <rFont val="Arial"/>
            <family val="2"/>
          </rPr>
          <t>Übertrag erfolgt aus Tabellenblatt Basisdaten
Zelle K29</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D6" authorId="0" shapeId="0" xr:uid="{00000000-0006-0000-0B00-000001000000}">
      <text>
        <r>
          <rPr>
            <sz val="9"/>
            <color indexed="81"/>
            <rFont val="Arial"/>
            <family val="2"/>
          </rPr>
          <t>Übertrag erfolgt aus 
Tabellenblatt Basisdaten</t>
        </r>
      </text>
    </comment>
    <comment ref="D8" authorId="0" shapeId="0" xr:uid="{00000000-0006-0000-0B00-000002000000}">
      <text>
        <r>
          <rPr>
            <sz val="9"/>
            <color indexed="81"/>
            <rFont val="Arial"/>
            <family val="2"/>
          </rPr>
          <t>Übertrag erfolgt aus Tabellenblatt Basisdaten</t>
        </r>
      </text>
    </comment>
    <comment ref="K8" authorId="0" shapeId="0" xr:uid="{00000000-0006-0000-0B00-000003000000}">
      <text>
        <r>
          <rPr>
            <sz val="9"/>
            <color indexed="81"/>
            <rFont val="Arial"/>
            <family val="2"/>
          </rPr>
          <t>Übertrag erfolgt aus Tabellenblatt Basisdaten</t>
        </r>
      </text>
    </comment>
  </commentList>
</comments>
</file>

<file path=xl/sharedStrings.xml><?xml version="1.0" encoding="utf-8"?>
<sst xmlns="http://schemas.openxmlformats.org/spreadsheetml/2006/main" count="867" uniqueCount="563">
  <si>
    <t> </t>
  </si>
  <si>
    <t>Summe</t>
  </si>
  <si>
    <t>Operativ</t>
  </si>
  <si>
    <t>HGIEN/HGD (ICD-10 D00.1)</t>
  </si>
  <si>
    <t>T4, N0, 
M0</t>
  </si>
  <si>
    <t>T3, N0, 
M0</t>
  </si>
  <si>
    <t>T2, N0, 
M0</t>
  </si>
  <si>
    <t>T1, N0, 
M0</t>
  </si>
  <si>
    <t>Reg.-Nr.</t>
  </si>
  <si>
    <t>Zentrum</t>
  </si>
  <si>
    <t>Standort</t>
  </si>
  <si>
    <t>Ansprechpartner</t>
  </si>
  <si>
    <t>Bundesland / Land</t>
  </si>
  <si>
    <t>Tumordokumentationssystem</t>
  </si>
  <si>
    <t>Kennzahlenjahr</t>
  </si>
  <si>
    <t xml:space="preserve">Reg.-Nr. </t>
  </si>
  <si>
    <t>Erstelldatum</t>
  </si>
  <si>
    <t>Datenqualität Kennzahlen</t>
  </si>
  <si>
    <t>Plausibel</t>
  </si>
  <si>
    <t>Bearbeitungs-qualität</t>
  </si>
  <si>
    <t>Plausibilität unklar</t>
  </si>
  <si>
    <t>Sollvorgabe nicht erfüllt</t>
  </si>
  <si>
    <t>Fehlerhaft</t>
  </si>
  <si>
    <t>Inkorrekt</t>
  </si>
  <si>
    <t>Unvollständig</t>
  </si>
  <si>
    <t>KN</t>
  </si>
  <si>
    <t>Kennzahldefinition</t>
  </si>
  <si>
    <t>Kennzahlenziel</t>
  </si>
  <si>
    <t>Zähler</t>
  </si>
  <si>
    <t>Grundgesamtheit 
(= Nenner)</t>
  </si>
  <si>
    <t>Plausi unklar</t>
  </si>
  <si>
    <t>Soll-vorgabe</t>
  </si>
  <si>
    <t>Ist-Wert</t>
  </si>
  <si>
    <t>Daten-qualität</t>
  </si>
  <si>
    <t>Verifizierung Zentrum</t>
  </si>
  <si>
    <r>
      <t xml:space="preserve">Begründung/Ursache
</t>
    </r>
    <r>
      <rPr>
        <sz val="8"/>
        <color indexed="8"/>
        <rFont val="Arial"/>
        <family val="2"/>
      </rPr>
      <t>(min. 30 Zeichen / max. 500 Zeichen)</t>
    </r>
  </si>
  <si>
    <r>
      <t xml:space="preserve">Eingeleitete/geplante Aktionen
</t>
    </r>
    <r>
      <rPr>
        <sz val="8"/>
        <color indexed="8"/>
        <rFont val="Arial"/>
        <family val="2"/>
      </rPr>
      <t>(bei plausibler Begründung keine Aktion erforderlich)</t>
    </r>
  </si>
  <si>
    <t>a)</t>
  </si>
  <si>
    <t>Zentrumsfälle</t>
  </si>
  <si>
    <t>-----</t>
  </si>
  <si>
    <t>Anzahl</t>
  </si>
  <si>
    <t>b)</t>
  </si>
  <si>
    <t xml:space="preserve">Primärfälle </t>
  </si>
  <si>
    <t>Primärfälle</t>
  </si>
  <si>
    <t>≥ 95%</t>
  </si>
  <si>
    <t>Nenner</t>
  </si>
  <si>
    <t>%</t>
  </si>
  <si>
    <t>Alle KN leer:</t>
  </si>
  <si>
    <t>Ja</t>
  </si>
  <si>
    <t>Nein</t>
  </si>
  <si>
    <t>Pflicht Berechnung</t>
  </si>
  <si>
    <t>I.O.</t>
  </si>
  <si>
    <t>I.O. (Plausibilität unklar)</t>
  </si>
  <si>
    <t>Optional Berechnung</t>
  </si>
  <si>
    <t>optional - I.O.</t>
  </si>
  <si>
    <t>optional - I.O. (Plausibilität unklar)</t>
  </si>
  <si>
    <t>optional - Sollvorgabe nicht erfüllt</t>
  </si>
  <si>
    <t>optional - unvollständig</t>
  </si>
  <si>
    <t>optional - inkorrekt</t>
  </si>
  <si>
    <t>Kennzahlenbogen</t>
  </si>
  <si>
    <t>Nr.</t>
  </si>
  <si>
    <t>kein Eintrag</t>
  </si>
  <si>
    <t>&lt;</t>
  </si>
  <si>
    <t>&gt;</t>
  </si>
  <si>
    <t xml:space="preserve"> &lt;= Sollv. nicht erfüllt</t>
  </si>
  <si>
    <t xml:space="preserve"> &gt;= Sollv. nicht erfüllt</t>
  </si>
  <si>
    <t xml:space="preserve"> &lt; Plausi ?</t>
  </si>
  <si>
    <t xml:space="preserve"> &gt; Plausi ?</t>
  </si>
  <si>
    <t>Anzahl/Quote</t>
  </si>
  <si>
    <t>HID</t>
  </si>
  <si>
    <t>ID</t>
  </si>
  <si>
    <t>Aktion</t>
  </si>
  <si>
    <t>1a)</t>
  </si>
  <si>
    <t>1b)</t>
  </si>
  <si>
    <t>n.d.</t>
  </si>
  <si>
    <t>Einrichtung 1</t>
  </si>
  <si>
    <t>Bundesland</t>
  </si>
  <si>
    <t>Erstzertifizierung</t>
  </si>
  <si>
    <t>Berlin</t>
  </si>
  <si>
    <t>Nordrhein-Westfalen</t>
  </si>
  <si>
    <t>Niedersachsen</t>
  </si>
  <si>
    <t>Schweiz</t>
  </si>
  <si>
    <t>Nicht gelistet</t>
  </si>
  <si>
    <t>FormularID</t>
  </si>
  <si>
    <t>Allgemeine Feststellungen</t>
  </si>
  <si>
    <t>Allgemeine Hinweise</t>
  </si>
  <si>
    <t>Allgemeine Abweichungen</t>
  </si>
  <si>
    <t>Bewertung Ausschuss</t>
  </si>
  <si>
    <t>Anmerkung OnkoZert</t>
  </si>
  <si>
    <t>Nr</t>
  </si>
  <si>
    <t>Zaehler</t>
  </si>
  <si>
    <t>Quote</t>
  </si>
  <si>
    <t>vID</t>
  </si>
  <si>
    <t>ErlaeuterungDatendefizit</t>
  </si>
  <si>
    <t>EingeleiteteAktionen</t>
  </si>
  <si>
    <t>Aktionen</t>
  </si>
  <si>
    <t>Feststellung</t>
  </si>
  <si>
    <t>Hinweis</t>
  </si>
  <si>
    <t>Abweichung</t>
  </si>
  <si>
    <t>1 a)</t>
  </si>
  <si>
    <t>1 b)</t>
  </si>
  <si>
    <t>Datum Erstzertifizierung</t>
  </si>
  <si>
    <t>OncoBox</t>
  </si>
  <si>
    <t>Datenqualität</t>
  </si>
  <si>
    <t>Sollvorgabe</t>
  </si>
  <si>
    <t>Zähler / Anzahl</t>
  </si>
  <si>
    <t xml:space="preserve">Datenqualität
</t>
  </si>
  <si>
    <t>Begründung / Ursache</t>
  </si>
  <si>
    <t>Eingeleitete / geplante Aktionen</t>
  </si>
  <si>
    <t>Für Übertragung in Datendefizite_KB:</t>
  </si>
  <si>
    <t/>
  </si>
  <si>
    <t>Prätherapeutische Fallvorstellung</t>
  </si>
  <si>
    <t>Prätherapeutische Vorstellung aller Primärfälle Ösophaguskarzinom</t>
  </si>
  <si>
    <t>≥ 40</t>
  </si>
  <si>
    <t>Postoperative Fallvorstellung</t>
  </si>
  <si>
    <t>Beratung Sozialdienst</t>
  </si>
  <si>
    <t>&lt; 45%</t>
  </si>
  <si>
    <t>≥ 5%</t>
  </si>
  <si>
    <t>Inhalt Pathologiebericht Biopsie</t>
  </si>
  <si>
    <t>Möglichst häufig vollständige Pathologieberichte bei Biopsien</t>
  </si>
  <si>
    <t>Primärfälle mit Biopsie</t>
  </si>
  <si>
    <t>Inhalt Pathologiebericht lokale Exzidate</t>
  </si>
  <si>
    <t>Möglichst häufig vollständige Pathologieberichte bei Exzidaten</t>
  </si>
  <si>
    <t>Operative Primärfälle mit endoskopischer OP</t>
  </si>
  <si>
    <t>Inhalt Pathologiebericht OP-Resektat</t>
  </si>
  <si>
    <t>Möglichst häufig vollständige Pathologieberichte bei Resektaten</t>
  </si>
  <si>
    <t>Operative chirurgische Expertise</t>
  </si>
  <si>
    <t>siehe Sollvorgabe</t>
  </si>
  <si>
    <t>≥ 20</t>
  </si>
  <si>
    <t>Möglichst niedrige Rate an Revisionsoperationen nach elektiven Operationen</t>
  </si>
  <si>
    <t>&lt; 0,01%</t>
  </si>
  <si>
    <t>≤ 10%</t>
  </si>
  <si>
    <t>Endoskopische R0-Resektion</t>
  </si>
  <si>
    <t>Möglichst hohe Rate an endoskopischen R0-Resektionen</t>
  </si>
  <si>
    <t>Chirurgische R0-Resektion</t>
  </si>
  <si>
    <t>Anastomoseninsuffizienz</t>
  </si>
  <si>
    <t>≤ 15%</t>
  </si>
  <si>
    <t xml:space="preserve">Primärfälle mit metastasiertem Adenokarzinom des Ösophagus </t>
  </si>
  <si>
    <t>XML-OncoBox</t>
  </si>
  <si>
    <t>Noch nicht vorhanden</t>
  </si>
  <si>
    <t>Tumordokumentation</t>
  </si>
  <si>
    <t>Eigenentwicklung (MS Excel, MS Access etc.)</t>
  </si>
  <si>
    <t>Achieva</t>
  </si>
  <si>
    <t>Berechnung Jahreszeitraum</t>
  </si>
  <si>
    <t>Achiever Medical System</t>
  </si>
  <si>
    <t>ambucare</t>
  </si>
  <si>
    <t>c37.CancerCenter</t>
  </si>
  <si>
    <t>CARAT</t>
  </si>
  <si>
    <t>CREDOS</t>
  </si>
  <si>
    <t>em.net</t>
  </si>
  <si>
    <t>FileTuDo</t>
  </si>
  <si>
    <t>GTDS</t>
  </si>
  <si>
    <t>Heartsoft Tumordatenbank</t>
  </si>
  <si>
    <t>H.I.T.</t>
  </si>
  <si>
    <t>IndivuNET</t>
  </si>
  <si>
    <t>ixserv.4</t>
  </si>
  <si>
    <t>KIS-Erweiterung</t>
  </si>
  <si>
    <t>KRAZTUR</t>
  </si>
  <si>
    <t>Kolorekt</t>
  </si>
  <si>
    <t>KR7</t>
  </si>
  <si>
    <t>KoReDos</t>
  </si>
  <si>
    <t>Medbrix</t>
  </si>
  <si>
    <t>MR-TU-DO</t>
  </si>
  <si>
    <t>NUK</t>
  </si>
  <si>
    <t>ORBIS-ODOK</t>
  </si>
  <si>
    <t>MIQ-KRCA</t>
  </si>
  <si>
    <t>Oncolution</t>
  </si>
  <si>
    <t>ONKOSTAR</t>
  </si>
  <si>
    <t>ONDIS</t>
  </si>
  <si>
    <t>onkodok (XAXOA)</t>
  </si>
  <si>
    <t>OnkoManager</t>
  </si>
  <si>
    <t>Onkomedia</t>
  </si>
  <si>
    <t>OnkoNet</t>
  </si>
  <si>
    <t>online Dokumentation IDZB</t>
  </si>
  <si>
    <t>SMATOS</t>
  </si>
  <si>
    <t>QuaDoSta</t>
  </si>
  <si>
    <t>Tudok (Tumorzentrum Regensburg)</t>
  </si>
  <si>
    <t>Tumordokumentation des Instituts für Krebsepidemiologie</t>
  </si>
  <si>
    <t>UCC-TDS (Tumorzentrum Dresden)</t>
  </si>
  <si>
    <t>Qualitätssicherung Kolorektalkarzinom</t>
  </si>
  <si>
    <t>Unbekannt</t>
  </si>
  <si>
    <t>WDC-Kolonakte</t>
  </si>
  <si>
    <t>Baden-Württemberg</t>
  </si>
  <si>
    <t>Bayern</t>
  </si>
  <si>
    <t>Brandenburg</t>
  </si>
  <si>
    <t>Hamburg</t>
  </si>
  <si>
    <t>Hessen</t>
  </si>
  <si>
    <t>Rheinland-Pfalz</t>
  </si>
  <si>
    <t>Saarland</t>
  </si>
  <si>
    <t>Sachsen</t>
  </si>
  <si>
    <t>Sachsen-Anhalt</t>
  </si>
  <si>
    <t>Schleswig-Holstein</t>
  </si>
  <si>
    <t>Thüringen</t>
  </si>
  <si>
    <t>Österreich</t>
  </si>
  <si>
    <t>% Angabe</t>
  </si>
  <si>
    <t>Operative Primärfälle (endoskopisch und chirurgisch)</t>
  </si>
  <si>
    <t>Nicht operative Primärfälle</t>
  </si>
  <si>
    <t>Derzeit keine Vorgaben</t>
  </si>
  <si>
    <t>N+, 
jedes T, M0</t>
  </si>
  <si>
    <t>M1, 
jedes T, 
jedes N</t>
  </si>
  <si>
    <t>&lt; 80%</t>
  </si>
  <si>
    <t>Vorstellung nach neoadjuvanter Chemotherapie/Radiochemo-therapie</t>
  </si>
  <si>
    <t>Summe </t>
  </si>
  <si>
    <t>Primärfälle mit Ösophaguskarzinom und abgeschlossener neoadjuvanter (Radio-) Chemotherapie</t>
  </si>
  <si>
    <t>Perioperative Chemotherapie oder präoperative Radiochemotherapie bei Adenokarzinom</t>
  </si>
  <si>
    <t>Basisdaten Speiseröhre</t>
  </si>
  <si>
    <t>Kennzahlenbogen Speiseröhre</t>
  </si>
  <si>
    <t>Kennzahlenbogen - Analyseprotokoll Datendefizite Speiseröhre</t>
  </si>
  <si>
    <t>davon operative Primärfälle mit neoadjuvanter (Radio-) Chemotherapie</t>
  </si>
  <si>
    <t>MADOS 4</t>
  </si>
  <si>
    <r>
      <t>Endoskopisch</t>
    </r>
    <r>
      <rPr>
        <vertAlign val="superscript"/>
        <sz val="9"/>
        <color theme="1"/>
        <rFont val="Arial"/>
        <family val="2"/>
      </rPr>
      <t>2)</t>
    </r>
  </si>
  <si>
    <r>
      <t xml:space="preserve">Operative Expertise - Anzahl Ösophagusoperationen
</t>
    </r>
    <r>
      <rPr>
        <sz val="9"/>
        <color theme="1"/>
        <rFont val="Arial"/>
        <family val="2"/>
      </rPr>
      <t>(OPS: 5-423*, 5-424*, 5-425*, 5-426*, 5-438.0 u. 1 u. x , mit und ohne ICD-10 C15*, C16.0)</t>
    </r>
  </si>
  <si>
    <r>
      <t>Adeno- und Plattenepithel-Ca des Ösophagus 
(ICD-10 C15*, C16.0</t>
    </r>
    <r>
      <rPr>
        <b/>
        <vertAlign val="superscript"/>
        <sz val="9"/>
        <color theme="1"/>
        <rFont val="Arial"/>
        <family val="2"/>
      </rPr>
      <t>1)</t>
    </r>
    <r>
      <rPr>
        <sz val="11"/>
        <color theme="1"/>
        <rFont val="Arial"/>
        <family val="2"/>
      </rPr>
      <t xml:space="preserve">) </t>
    </r>
  </si>
  <si>
    <t>Möglichst hohe Rate an chirurgischen R0-Resektionen</t>
  </si>
  <si>
    <t>Primärfälle des Nenners, die prätherapeutisch und nach abgeschlossenem Staging in einer interdisziplinären Tumorkonferenz vorgestellt wurden</t>
  </si>
  <si>
    <t xml:space="preserve">Primärfälle des Nenners, die in der posttherapeutischen Konferenz vorgestellt wurden </t>
  </si>
  <si>
    <t>Primärfälle des Nenners, die in der postoperativen Konferenz vorgestellt wurden</t>
  </si>
  <si>
    <t>Primärfälle des Nenners mit Befundbericht mit Angabe 
• der Art der neoplastischen Läsion (LGD/LGIEN, HGD/HGIEN, Karzinom) 
• bei HGD/HGIEN: Tis Klassifikation nach UICC,
• WHO-hist. Typ (insbesondere Unterscheidung Plattenepithel vs Adenokarzinom), 
• bei invasiven Adenokarzinomen Grading nach aktueller WHO-Klassifikation,
• Bei Biopsie aus dem distalen Ösophagus: becherzellhaltige Barrettmukosa?</t>
  </si>
  <si>
    <t>Primärfälle des Nenners mit Befundbericht mit Angabe 
• Art der neoplastischen Läsion 
• WHO-Klassifikation
• Grading 
• Lymphgefäß- u/o Veneninvasion 
• Tiefe (Invasionstiefe)
• von zirkulärem und basalem Resektionsrand</t>
  </si>
  <si>
    <t>Primärfälle des Nenners mit chirurgischer R0-Resektion</t>
  </si>
  <si>
    <t>Möglichst niedrige Rate an postoperativ verstorbenen Primärfällen</t>
  </si>
  <si>
    <t>Primärfälle des Nenners, die postoperativ innerhalb von 30 d verstorben sind</t>
  </si>
  <si>
    <t xml:space="preserve">Primärfälle des Nenners mit präoperativer Radiochemotherapie </t>
  </si>
  <si>
    <t>Primärfälle des Nenners mit prä- und postoperativer Chemotherapie oder präoperativer Radiochemotherapie</t>
  </si>
  <si>
    <t>Ausnahme (Plausibilität unklar)</t>
  </si>
  <si>
    <t>Summe Plausibilität unklar</t>
  </si>
  <si>
    <t>optional - Ausnahme (Plausibilität unklar)</t>
  </si>
  <si>
    <t xml:space="preserve">Ausnahme </t>
  </si>
  <si>
    <t>Deutschland</t>
  </si>
  <si>
    <t>Zentrum für Speiseröhrenkrebs Klinikum Stuttgart</t>
  </si>
  <si>
    <t>Klinikum Stuttgart, Katharinenhospital</t>
  </si>
  <si>
    <t>Speiseröhrenkrebs-Zentrum Barmherzige Brüder Regensburg</t>
  </si>
  <si>
    <t>Krankenhaus Barmherzige Brüder Regensburg</t>
  </si>
  <si>
    <t>Speiseröhrenkrebszentrum des Universitätsklinikums Jena</t>
  </si>
  <si>
    <t>Universitätsklinikum Jena</t>
  </si>
  <si>
    <t>UKM - Speiseröhrenkrebs-Zentrum</t>
  </si>
  <si>
    <t>Universitätsklinikum Münster</t>
  </si>
  <si>
    <t>Ösophaguskarzinomzentrum am Cancer Center UniversitätsSpital Zürich</t>
  </si>
  <si>
    <t>UniversitätsSpital Zürich</t>
  </si>
  <si>
    <t>Universitätsklinikum „Carl Gustav Carus“ Dresden</t>
  </si>
  <si>
    <t>Land</t>
  </si>
  <si>
    <t>Adjumed</t>
  </si>
  <si>
    <t>CaOnkoDok (Eigenentwicklung)</t>
  </si>
  <si>
    <t>Clinic WinData</t>
  </si>
  <si>
    <t>Eigenentwicklung auf Basis medico (Cerner)</t>
  </si>
  <si>
    <t>ODSeasy / ODSeasyNet</t>
  </si>
  <si>
    <t>Tumorregister München (TRM)</t>
  </si>
  <si>
    <t>Operativ Endoskopisch</t>
  </si>
  <si>
    <t>Operative Expertise - Anzahl Ösophagusoperationen
(OPS: 5-423, 5-424, 5-425, 5-426, 5-438.0 u. 1 u. x , mit und ohne ICD-10 C15, C16.0)</t>
  </si>
  <si>
    <t>Interdisziplinäres Speiseröhrenkrebs-Zentrum im Charité Comprehensive Cancer Center</t>
  </si>
  <si>
    <t>Speiseröhrenkrebszentrum Klinikum Dortmund</t>
  </si>
  <si>
    <t>Klinikum Dortmund</t>
  </si>
  <si>
    <r>
      <t xml:space="preserve">Chirurgisch elektiv </t>
    </r>
    <r>
      <rPr>
        <vertAlign val="superscript"/>
        <sz val="9"/>
        <color theme="1"/>
        <rFont val="Arial"/>
        <family val="2"/>
      </rPr>
      <t>3)</t>
    </r>
  </si>
  <si>
    <r>
      <t xml:space="preserve">Chirurgisch Notfall </t>
    </r>
    <r>
      <rPr>
        <vertAlign val="superscript"/>
        <sz val="9"/>
        <color theme="1"/>
        <rFont val="Arial"/>
        <family val="2"/>
      </rPr>
      <t>3)</t>
    </r>
  </si>
  <si>
    <t>≥ 75%</t>
  </si>
  <si>
    <t>Operative Primärfälle mit chirurgischer OP (elektiv und Notfall)</t>
  </si>
  <si>
    <t>Operationen des Nenners mit Revisionsoperationen infolge von perioperativen Komplikationen innerhalb von 30d nach OP</t>
  </si>
  <si>
    <t xml:space="preserve">Operative Primärfälle mit chirurgischer, elektiver OP </t>
  </si>
  <si>
    <t>Operative Primärfälle mit chirurgischer, elektiver OP</t>
  </si>
  <si>
    <t>Primärfälle des Nenners mit Re-Intervention aufgrund einer Anastomoseninsuffizienz</t>
  </si>
  <si>
    <t>Operativ Chirurgisch elektiv</t>
  </si>
  <si>
    <t>Operativ Chirurgisch Notfall</t>
  </si>
  <si>
    <t>SHGHoncoDoc</t>
  </si>
  <si>
    <t>Interdisziplinäres Speiseröhrenkrebszentrum im Charité Comprehensive Cancer Center</t>
  </si>
  <si>
    <t>Charité - Campus Benjamin-Franklin</t>
  </si>
  <si>
    <t>Speiseröhrenkrebszentrum Klinikum Nürnberg</t>
  </si>
  <si>
    <t>Klinikum Nürnberg</t>
  </si>
  <si>
    <t>Speiseröhrenkrebszentrum München Klinik Bogenhausen</t>
  </si>
  <si>
    <t>München Klinik Bogenhausen</t>
  </si>
  <si>
    <t>Speiseröhrenkrebszentrum am Klinikum Mutterhaus Trier</t>
  </si>
  <si>
    <t>Klinikum Mutterhaus der Borromäerinnen Trier</t>
  </si>
  <si>
    <t>Speiseröhrenkrebszentrum Minden</t>
  </si>
  <si>
    <t>Johannes-Wesling-Klinikum Minden (JWK)</t>
  </si>
  <si>
    <t>Speiseröhrenkrebszentrum im CIO Köln</t>
  </si>
  <si>
    <t>Centrum für Integrierte Onkologie Aachen Bonn Köln Düsseldorf im Universitätsklinikum Köln</t>
  </si>
  <si>
    <t>Speiseröhrenkrebszentrum Universitätsklinikum Mannheim</t>
  </si>
  <si>
    <t>Universitätsmedizin Mannheim (UMM)</t>
  </si>
  <si>
    <t>Speiseröhrenkrebszentrum UKSH Kiel</t>
  </si>
  <si>
    <t>Universitätsklinikum Schleswig-Holstein, Campus Kiel</t>
  </si>
  <si>
    <t>Universitätsklinikum Schleswig-Holstein, Campus Lübeck</t>
  </si>
  <si>
    <t>Speiseröhrenkrebszentrum im CIO Bonn</t>
  </si>
  <si>
    <t>Centrum für Integrierte Onkologie Aachen Bonn Köln Düsseldorf im Universitätsklinikum Bonn</t>
  </si>
  <si>
    <t>Speiseröhrenkrebszentrum im CIO Aachen</t>
  </si>
  <si>
    <t>Centrum für Integrierte Onkologie Aachen Bonn Köln Düsseldorf in der Uniklinik RWTH Aachen</t>
  </si>
  <si>
    <t xml:space="preserve">Speiseröhrenkrebszentrum Medizinische Hochschule Hannover </t>
  </si>
  <si>
    <t xml:space="preserve">Medizinische Hochschule Hannover </t>
  </si>
  <si>
    <t>EB/ LL</t>
  </si>
  <si>
    <t>c)</t>
  </si>
  <si>
    <t>LL QI</t>
  </si>
  <si>
    <t>1c)</t>
  </si>
  <si>
    <t>1 c)</t>
  </si>
  <si>
    <t>Ausnahme</t>
  </si>
  <si>
    <t>Speiseröhrenkrebszentrum St. Anna Hospital Herne</t>
  </si>
  <si>
    <t>St. Elisabeth Gruppe - Katholische Kliniken Rhein-Ruhr</t>
  </si>
  <si>
    <t>Möglichst niedrige Rate an Re-Interventionen aufgrund einer Anastomoseninsuffizienz nach elektiven Eingriffen am Ösophagus</t>
  </si>
  <si>
    <t xml:space="preserve"> In Ordnung</t>
  </si>
  <si>
    <t>Speiseröhrenkrebszentrum des Universitätsklinikums Würzburg</t>
  </si>
  <si>
    <t>Universitätsklinikum Würzburg, Chirurgische Klinik und Poliklinik (Chirurgische Klinik I)</t>
  </si>
  <si>
    <t>Speiseröhrenkrebszentrum im Ordensklinikum Linz</t>
  </si>
  <si>
    <t>Ordensklinikum Linz Barmherzige Schwestern</t>
  </si>
  <si>
    <t>Speiseröhrenkrebszentrum Chemnitz</t>
  </si>
  <si>
    <t>Klinikum Chemnitz, Standort Flemmingstraße</t>
  </si>
  <si>
    <t>Speiseröhrenkrebszentrum EVK Düsseldorf</t>
  </si>
  <si>
    <t>Evangelisches Krankenhaus Düsseldorf</t>
  </si>
  <si>
    <t>Ösophaguskarzinomzentrum am Universitätsklinikum Hamburg - Eppendorf</t>
  </si>
  <si>
    <t>Universitätsklinikum Hamburg - Eppendorf</t>
  </si>
  <si>
    <t>Speiseröhrenkrebszentrum St. Claraspital Basel</t>
  </si>
  <si>
    <t>St. Claraspital Basel</t>
  </si>
  <si>
    <t xml:space="preserve">Speiseröhrenkrebszentrum am CaritasKlinikum Saarbrücken St. Theresia </t>
  </si>
  <si>
    <t>CaritasKlinikum Saarbrücken St. Theresia</t>
  </si>
  <si>
    <t>Speiseröhrenkrebszentrum am Universitätsklinikum Leipzig</t>
  </si>
  <si>
    <t>Universitätsklinikum Leipzig AöR</t>
  </si>
  <si>
    <t>Speiseröhrenkrebszentrum am Krukenberg-Krebszentrum Halle der Universitätsmedizin Halle (Saale)</t>
  </si>
  <si>
    <t>Universitätsklinikum Halle (Saale)</t>
  </si>
  <si>
    <t>Speiseröhrenkrebszentrum Klinik Hirslanden Zürich</t>
  </si>
  <si>
    <t>Klinik Hirslanden Zürich</t>
  </si>
  <si>
    <t>Pat. des Nenners, die in der prätherapeutischen Konferenz vorgestellt wurden</t>
  </si>
  <si>
    <t>Pat. des Nenners, die stationär oder ambulant durch den Sozialdienst beraten wurden</t>
  </si>
  <si>
    <t xml:space="preserve">                     Sollvorgabe nicht erfüllt</t>
  </si>
  <si>
    <t>Bearbeitungshinweise:</t>
  </si>
  <si>
    <r>
      <rPr>
        <b/>
        <u/>
        <sz val="8"/>
        <color theme="1"/>
        <rFont val="Arial"/>
        <family val="2"/>
      </rPr>
      <t>Anmerkung:</t>
    </r>
    <r>
      <rPr>
        <sz val="8"/>
        <color theme="1"/>
        <rFont val="Arial"/>
        <family val="2"/>
      </rPr>
      <t xml:space="preserve">
Im Sinne einer gendergerechten Sprache verwenden wir für die Begriffe „Patientinnen“, „Patienten“, „Patient*innen“ die Bezeichnung „Pat.“, die ausdrücklich jede Geschlechtszuschreibung (weiblich, männlich, divers) einschließt.</t>
    </r>
  </si>
  <si>
    <t xml:space="preserve">Die jeweilige Eingabe oder Änderung  "Anzahl / Zähler / Nenner" (gepunktete Felder) ist nur im Tabellenblatt "Basisdaten" möglich, die Übertragung erfolgt automatisch. 
Der Zähler ist immer eine Teilmenge des Nenners (Ausnahme: Kennzahl 8 - Anteil Studienpat.).
</t>
  </si>
  <si>
    <t>Postoperative Vorstellung aller Primärfallpat.</t>
  </si>
  <si>
    <t>Anteil Studienpat.</t>
  </si>
  <si>
    <t>Adäquate Rate an Beratung durch Sozialdienst</t>
  </si>
  <si>
    <t>Einschluss von möglichst vielen Pat. in Studien</t>
  </si>
  <si>
    <t xml:space="preserve">Pat., die in eine Studie mit Ethikvotum eingebracht wurden </t>
  </si>
  <si>
    <t>St. Franziskus-Hospital Münster GmbH</t>
  </si>
  <si>
    <t>Speiseröhrenkrebszentrum Klinikum Ernst von Bergmann Potsdam</t>
  </si>
  <si>
    <t>Klinikum Ernst von Bergmann</t>
  </si>
  <si>
    <t>Speiseröhrenkrebszentrum im Zentrum für Gastrointestinale Onkologie Tübingen</t>
  </si>
  <si>
    <t>CCC Tübingen-Stuttgart am Universitätsklinikum Tübingen</t>
  </si>
  <si>
    <t>Speiseröhrenkrebszentrum am Nationalen Centrum für Tumorerkrankungen Dresden (NCT/UCC)</t>
  </si>
  <si>
    <t>Speiseröhrenkrebszentrum am UKSH, Campus Lübeck</t>
  </si>
  <si>
    <t>Speiseröhrenkrebszentrum am Israelitischen Krankenhaus in Hamburg</t>
  </si>
  <si>
    <t>Israelitisches Krankenhaus in Hamburg</t>
  </si>
  <si>
    <t>Welche Daten erhalten Sie vom Krebsregister (§65c)?</t>
  </si>
  <si>
    <t>Keine Auswahl zutreffend</t>
  </si>
  <si>
    <t>Psychoonkologisches Distress-Screening</t>
  </si>
  <si>
    <t>Adäquate Rate an psychoonkologischem Distress- Screening</t>
  </si>
  <si>
    <t>Pat. des Nenners, die psychoonkologisch gescreent wurden</t>
  </si>
  <si>
    <t>≥ 65%</t>
  </si>
  <si>
    <t>≥ 40%</t>
  </si>
  <si>
    <t>Primärfälle des Nenners, die postoperativ innerhalb von 90 d verstorben sind</t>
  </si>
  <si>
    <t>17 b)</t>
  </si>
  <si>
    <t>17 a)</t>
  </si>
  <si>
    <t>Präoperative Radiochemotherapie bei cT3/cT4 oder N1-3 Plattenepithelkarzinom</t>
  </si>
  <si>
    <t>Möglichst hohe Rate an präoperativer Radiochemotherapie bei Primärfällen mit cT3/cT4 oder N1-3 Plattenepithelkarzinom des Ösophagus</t>
  </si>
  <si>
    <t xml:space="preserve">Operative Primärfälle mit cT3/cT4 oder N1-3 Plattenepithelkarzinom des Ösophagus und chirurgischer OP </t>
  </si>
  <si>
    <t xml:space="preserve">Operative Primärfälle mit cT3/cT4 oder N1-3 Adenokarzinom des Ösophagus und chirurgischer OP </t>
  </si>
  <si>
    <t>First-Line Systemtherapie bei metastasiertem Adenokarzinom</t>
  </si>
  <si>
    <t>Adäquate Rate systemischer First-Line Systemtherapie bei metastasiertem Adenokarzinom des Ösophagus</t>
  </si>
  <si>
    <t>Primärfälle des Nenners mit Systemtherapie (Erstlinie)</t>
  </si>
  <si>
    <t>Möglichst häufig Testung HER2 und PD-L1 CPS bei metastasiertem Adenokarzinom des Ösophagus und palliativer Systemtherapie</t>
  </si>
  <si>
    <t>Pat. des Nenners mit Testung HER2 und PD-L1 CPS vor Einleitung der Systemtherapie</t>
  </si>
  <si>
    <t>Primärfälle mit Adenokarzinom des Ösophagus (C15, C16.0) und M1 und palliativer
Systemtherapie</t>
  </si>
  <si>
    <t>Möglichst häufig Testung PD-L1 CPS und PD-L1 TPS
bei metastasiertem Plattenepithelkarzinom des Ösophagus und palliativer Systemtherapie</t>
  </si>
  <si>
    <t>Pat. des Nenners mit Testung PD-L1 CPS und PD-L1 TPS vor
Einleitung der Systemtherapie</t>
  </si>
  <si>
    <t>≥ 80%</t>
  </si>
  <si>
    <t xml:space="preserve">Speiseröhrenkrebszentrum Universitätsklinikum Ulm </t>
  </si>
  <si>
    <t>Universitätsklinikum Ulm</t>
  </si>
  <si>
    <t>Speiseröhrenkrebszentrum am Onkologischen Zentrum Asklepios Klinik Barmbek</t>
  </si>
  <si>
    <t>Asklepios Klinik Barmbek</t>
  </si>
  <si>
    <t>Speiseröhrenkrebszentrum Frankfurt Nordwest</t>
  </si>
  <si>
    <t>Krankenhaus Nordwest</t>
  </si>
  <si>
    <t>Speiseröhrenkrebszentrum am LMU Klinikum</t>
  </si>
  <si>
    <t>Klinikum der Universität München Campus Großhadern</t>
  </si>
  <si>
    <t xml:space="preserve">Speiseröhrenkrebszentrum in der Universitätsklinik für Allgemein- und Viszeralchirurgie - Klinikum Oldenburg </t>
  </si>
  <si>
    <t>Klinikum Oldenburg</t>
  </si>
  <si>
    <t>Speiseröhrenkrebszentrum der Universitätsmedizin Magdeburg</t>
  </si>
  <si>
    <t>Universitätsklinikum Magdeburg</t>
  </si>
  <si>
    <t>Keine Daten für Berechnung von Kennzahlen und kein Follow-up/ Matrix</t>
  </si>
  <si>
    <t>Keine Daten für Berechnung von Kennzahlen, aber teilweise Follow-up/ Matrix (z.B. nur Vitalstatus)</t>
  </si>
  <si>
    <t>Keine Daten für Berechnung von Kennzahlen, aber vollständiges Follow-up/ Matrix</t>
  </si>
  <si>
    <t>Daten für Berechnung von Kennzahlen und teilweise Follow-up/ Matrix (z.B. nur Vitalstatus)</t>
  </si>
  <si>
    <t>Daten für Berechnung von Kennzahlen und vollständiges Follow-up/ Matrix</t>
  </si>
  <si>
    <t>Daten vom Krebsregister</t>
  </si>
  <si>
    <t>IK-Nummer</t>
  </si>
  <si>
    <t>Standort-Nummer</t>
  </si>
  <si>
    <t>Rezidive/ Metastasen</t>
  </si>
  <si>
    <r>
      <t>Zentrumsfälle (Primärfälle + Rezidive/ Metastasen</t>
    </r>
    <r>
      <rPr>
        <sz val="11"/>
        <rFont val="Arial"/>
        <family val="2"/>
      </rPr>
      <t>)</t>
    </r>
  </si>
  <si>
    <t>Zentrumsfälle (Primärfälle + Rezidive/ Metastasen)</t>
  </si>
  <si>
    <t>Liste der Studien</t>
  </si>
  <si>
    <t xml:space="preserve">                Gesamt:</t>
  </si>
  <si>
    <t xml:space="preserve">Verantwortlicher Kooperationspartner </t>
  </si>
  <si>
    <t>Name der Studie</t>
  </si>
  <si>
    <t>Anzahl Studienpat., die im Kennzahlenjahr</t>
  </si>
  <si>
    <t>im eigenen Zentrum in eine Studie eingeschlossen wurden</t>
  </si>
  <si>
    <t>von anderen Zentren/ Kliniken in eine Studie im eigenen Zentrum eingeschlossen wurden</t>
  </si>
  <si>
    <t>in anderen Zentren/ Kliniken in eine Studie eingeschlossen wurden</t>
  </si>
  <si>
    <t>Tabelle Untersucher</t>
  </si>
  <si>
    <t>Titel, Name, Vorname</t>
  </si>
  <si>
    <t>Status
Untersucher</t>
  </si>
  <si>
    <t>Untersuchende Einheit
(Praxis/ Klinikabteilung)</t>
  </si>
  <si>
    <t>Zeitraum 
von  …  bis im Kennzahlenjahr</t>
  </si>
  <si>
    <t>Anzahl EUS
≥ 30 pro Jahr</t>
  </si>
  <si>
    <t>Anzahl FNP
≥ 10 pro Jahr</t>
  </si>
  <si>
    <t>Anzahl ERCP 
≥ 50 pro Jahr</t>
  </si>
  <si>
    <t>Begründung/ Ursache</t>
  </si>
  <si>
    <t>Summe:</t>
  </si>
  <si>
    <t>Tabelle Operateure (Qualifikation gemäß EB 5.2.5)</t>
  </si>
  <si>
    <t>Basisqualifikation erfüllt ja/ nein</t>
  </si>
  <si>
    <t>Status 
Operateur</t>
  </si>
  <si>
    <t>Standort/ Klinikum</t>
  </si>
  <si>
    <t>benannter Operateur</t>
  </si>
  <si>
    <t>nicht benannter Operateur</t>
  </si>
  <si>
    <t xml:space="preserve">   Summe:</t>
  </si>
  <si>
    <t>Anzahl OP’s
Ösophagus ≥ 10</t>
  </si>
  <si>
    <t>Revisions-OPs</t>
  </si>
  <si>
    <r>
      <rPr>
        <b/>
        <u/>
        <sz val="8"/>
        <rFont val="Arial"/>
        <family val="2"/>
      </rPr>
      <t>Bearbeitungshinweise:</t>
    </r>
    <r>
      <rPr>
        <sz val="8"/>
        <rFont val="Arial"/>
        <family val="2"/>
      </rPr>
      <t xml:space="preserve">
1) Tumoren, die den ösophagogastralen Übergang einbeziehen und deren Zentrum innerhalb der prox. 2 cm des ösophagogastralen Übergangs (Anteil Siewert-Typ I/ Siewert Typ II) liegt, werden als Ösophaguskarzinome gezählt.
2) Endoskopische Therapie: OPS: 5-422.2*, 5-422.5**.
3) Chirurgische Therapie: OPS: 5-423*, 5-424*, 5-425*, 5-426*, 5-438.0 u. 1 u. x.
Die Felder stehen teilweise in Abhängigkeit voneinander, daher sollte jede Zeile vollständig von links nach rechts und fortlaufend von oben nach unten bearbeitet werden. Graue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Alle Zahlen und Texte müssen manuell eingegeben werden (nicht über copy-/ paste-Funktion; Ausnahme sind Daten, die von der OncoBox eingelesen werden). Jede Änderung an den Basisdaten zieht eine Änderung des Kennzahlenbogens nach sich. In dem Dokument „Bestimmungen Datenqualität“ sind die wesentlichen Grundlagen für die Datenbewertung im Rahmen des Auditprozesses festgelegt. Insbesondere ist der Umgang mit Kennzahlen mit unterschrittener Sollvorgabe beschrieben (Download unter www.onkozert.de; Abschnitt Hinweise).</t>
    </r>
  </si>
  <si>
    <t>Pat. mit neuaufgetretenem Rezidiv und/ oder Fernmetastasen</t>
  </si>
  <si>
    <t>Primärfälle 
(= Kennzahl 1a)</t>
  </si>
  <si>
    <t>Prätherapeutische Fallvorstellung Rezidiv/ metachrone Metastasen</t>
  </si>
  <si>
    <t>Prätherapeutische Vorstellung aller Pat. mit Rezidiv/ metachronen Metastasen</t>
  </si>
  <si>
    <t>Pat. mit neuaufgetretenem Rezidiv und/ oder Fernmetastasen
(= Kennzahl 1b)</t>
  </si>
  <si>
    <t>Vorstellung nach Abschluss der neoadjuvanten Chemotherapie/ Radiochemo-therapie</t>
  </si>
  <si>
    <t>Primärfälle (= Kennzahl 1a) + Pat. mit neuaufgetretenem Rezidiv und/ oder Fernmetastasen
(= Kennzahl 1b)</t>
  </si>
  <si>
    <t>Möglichst hohe Rate an perioperativer Chemotherapie/ präoperativer Radiochemotherapie bei Primärfällen mit cT3/cT4 oder N1-3 Adenokarzinom des Ösophagus</t>
  </si>
  <si>
    <t>HER2-/PD-L1-Bestimmung 
bei metastasiertem Adenokarzinom des Ösophagus</t>
  </si>
  <si>
    <t>PD-L1-Bestimmung 
bei metastasiertem Plattenepithelkarzinom</t>
  </si>
  <si>
    <t>Primärfälle mit Plattenepithelkarzinom 
des Ösophagus (C15)
und M1 und palliativer Systemtherapie</t>
  </si>
  <si>
    <t>1) Plausibilität unklar
Der angegebene Kennzahlenwert stellt im Vergleich zu anderen Zentren einen außergewöhnlichen Wert dar. Die Einstufung „Plausibilität unklar“ bedeutet nicht automatisch eine negative Bewertung. Der Kennzahlenwert ist aufgrund seiner Außergewöhnlichkeit auf Korrektheit zu überprüfen. Im Einzelfall kann ein positiver Kennzahlenwert bei einer detaillierten Betrachtung auch eine negative Versorgungssituation darstellen (z.B. Überversorgung).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Spalte "Eingeleitete/ geplante Aktionen" zu beschreiben.
3) Unvollständig
Sofern Kennzahlen den Status „unvollständig“ haben, sind diese entweder nachzuliefern oder es ist eine eindeutige Aussage über die Möglichkeit der zukünftigen Darlegung zu treffen („unvollständige Kennzahlen“ stellen grundsätzlich eine potentielle Abweichung dar).</t>
  </si>
  <si>
    <t>Verantwortlicher Kooperationspartner</t>
  </si>
  <si>
    <t>am eigenen Standort in eine Studie eingeschlossen wurden (obligat für alle LZ)</t>
  </si>
  <si>
    <t xml:space="preserve">an einem anderen Standort des eigenen Zentrums in eine Studie eingeschlossen wurden (obligat für mehrst. LZ)  </t>
  </si>
  <si>
    <t>von anderen Zentren/ Kliniken in eine eigene Studie eingeschlossen wurden (fakultativ)</t>
  </si>
  <si>
    <t>in anderen Zentren/ Kliniken in eine Studie eingeschlossen wurden (fakultativ)</t>
  </si>
  <si>
    <t>Art der Studie interventionell</t>
  </si>
  <si>
    <t>Art der Studie nicht interventionell</t>
  </si>
  <si>
    <t>Anzahl Zentrumspat. im Kennzahlenjahr rekurtiert</t>
  </si>
  <si>
    <t>Anzahl eingeschlossene Pat. im Kennzahlenjahr</t>
  </si>
  <si>
    <t>SPE-MF-002-V</t>
  </si>
  <si>
    <t>SPE-MF-003-3-V</t>
  </si>
  <si>
    <t>SPE-MF-009-V</t>
  </si>
  <si>
    <t>Ösophaguskarzinomzentrum Ammerland-Klinik Westerstede</t>
  </si>
  <si>
    <t>Ammerland-Klinik Westerstede</t>
  </si>
  <si>
    <t>SPE-MF-013-V</t>
  </si>
  <si>
    <t>SPE-MF-047-V</t>
  </si>
  <si>
    <t>SPE-MF-093-V</t>
  </si>
  <si>
    <t>SPE-MF-097-V</t>
  </si>
  <si>
    <t>SPE-MF-099-V</t>
  </si>
  <si>
    <t>SPE-MF-115-V</t>
  </si>
  <si>
    <t>SPE-MF-121-V</t>
  </si>
  <si>
    <t>SPE-MF-122-V</t>
  </si>
  <si>
    <t>SPE-MF-135-V</t>
  </si>
  <si>
    <t>SPE-MF-139-V</t>
  </si>
  <si>
    <t>SPE-MF-141-V</t>
  </si>
  <si>
    <t>Speiseröhrenkrebszentrum am Helios Universitätsklinikum Wuppertal</t>
  </si>
  <si>
    <t>Helios Universitätsklinikum Wuppertal</t>
  </si>
  <si>
    <t>SPE-MF-142-V</t>
  </si>
  <si>
    <t>SPE-MF-144-V</t>
  </si>
  <si>
    <t>SPE-MF-174-V</t>
  </si>
  <si>
    <t>SPE-MF-180-V</t>
  </si>
  <si>
    <t>SPE-MF-210-V</t>
  </si>
  <si>
    <t>SPE-MF-220-V</t>
  </si>
  <si>
    <t>Speiseröhrenkrebszentrum Erlangen</t>
  </si>
  <si>
    <t>Uniklinikum Erlangen</t>
  </si>
  <si>
    <t>SPE-MF-224-V</t>
  </si>
  <si>
    <t>SPE-MF-226-V</t>
  </si>
  <si>
    <t>SPE-MF-233-V</t>
  </si>
  <si>
    <t>SPE-MF-235-V</t>
  </si>
  <si>
    <t>SPE-MF-237-V</t>
  </si>
  <si>
    <t>SPE-MF-243-V</t>
  </si>
  <si>
    <t>Speiseröhrenkrebszentrum Dresden-Friedrichstadt</t>
  </si>
  <si>
    <t>Städtisches Klinikum Dresden, Standort Friedrichstadt</t>
  </si>
  <si>
    <t>SPE-MF-248-V</t>
  </si>
  <si>
    <t>SPE-MF-261-V</t>
  </si>
  <si>
    <t>SPE-MF-265-V</t>
  </si>
  <si>
    <t>SPE-MF-287-V</t>
  </si>
  <si>
    <t>SPE-MF-293-V</t>
  </si>
  <si>
    <t>SPE-MF-296-V</t>
  </si>
  <si>
    <t>SPE-MF-297-V</t>
  </si>
  <si>
    <t>SPE-MF-298-V</t>
  </si>
  <si>
    <t>SPE-MF-310-V</t>
  </si>
  <si>
    <t>SPE-MF-311-V</t>
  </si>
  <si>
    <t>SPE-MF-314-V</t>
  </si>
  <si>
    <t>SPE-MF-325-V</t>
  </si>
  <si>
    <t>Speiseröhrenkrebszentrum der Universitätsmedizin Göttingen</t>
  </si>
  <si>
    <t>Universitätsmedizin Göttingen</t>
  </si>
  <si>
    <t>SPE-MF-326-V</t>
  </si>
  <si>
    <t>SPE-MF-327-V</t>
  </si>
  <si>
    <t>Speiseröhrenkrebszentrum Klinikum Bielefeld Mitte</t>
  </si>
  <si>
    <t>Klinikum Bielefeld Mitte</t>
  </si>
  <si>
    <t>SPE-MF-332-V</t>
  </si>
  <si>
    <t>SPE-MF-334-V</t>
  </si>
  <si>
    <t>SPE-MF-340-V</t>
  </si>
  <si>
    <t>SPE-MF-344-V</t>
  </si>
  <si>
    <t>SPE-MF-348-V</t>
  </si>
  <si>
    <t>SPE-MF-363-V</t>
  </si>
  <si>
    <t>Speiseröhrenkrebszentrum Krankenhaus Reinbek St. Adolf-Stift</t>
  </si>
  <si>
    <t>Krankenhaus Reinbek St. Adolf-Stift</t>
  </si>
  <si>
    <t>SPE-MF-365-V</t>
  </si>
  <si>
    <t>Speiseröhrenkrebszentrum Vivantes Auguste-Viktoria-Klinikum Berlin</t>
  </si>
  <si>
    <t>Auguste-Viktoria-Klinikum</t>
  </si>
  <si>
    <t>SPE-MF-377-V</t>
  </si>
  <si>
    <r>
      <rPr>
        <u/>
        <sz val="8"/>
        <color theme="1"/>
        <rFont val="Arial"/>
        <family val="2"/>
      </rPr>
      <t>Bearbeitungshinweis</t>
    </r>
    <r>
      <rPr>
        <sz val="8"/>
        <color theme="1"/>
        <rFont val="Arial"/>
        <family val="2"/>
      </rPr>
      <t>: Sofern die Module Pankreas und/ oder Magen und/ oder Speiseröhre parallel zertifiziert werden, besteht die Möglichkeit, die Tabelle Untersucher in nur einem der drei Datenblätter vollständig zu bearbeiten. In den jeweils anderen Datenblättern kann dann auf das entsprechende Datenblatt verwiesen werden. Sofern die Tabelle in jedem Datenblatt separat bearbeitet wird, ist darauf zu achten, dass die Angaben übereinstimmen müssen.  
Sofern die Untersucher keine Untersuchungen im Betrachtungszeitraum durchgeführt haben, ist „0“ einzutragen.</t>
    </r>
  </si>
  <si>
    <r>
      <rPr>
        <u/>
        <sz val="8"/>
        <color theme="1"/>
        <rFont val="Arial"/>
        <family val="2"/>
      </rPr>
      <t>Bearbeitungshinweis:</t>
    </r>
    <r>
      <rPr>
        <sz val="8"/>
        <color theme="1"/>
        <rFont val="Arial"/>
        <family val="2"/>
      </rPr>
      <t xml:space="preserve"> Sofern die Operateure keine Operationen im Betrachtungszeitraum durchgeführt haben, ist „0“ einzutragen.</t>
    </r>
  </si>
  <si>
    <r>
      <rPr>
        <u/>
        <sz val="8"/>
        <color theme="1"/>
        <rFont val="Arial"/>
        <family val="2"/>
      </rPr>
      <t>Bearbeitungshinweis</t>
    </r>
    <r>
      <rPr>
        <sz val="8"/>
        <color theme="1"/>
        <rFont val="Arial"/>
        <family val="2"/>
      </rPr>
      <t>: Studienpat. können für 2 Zentren gezählt werden, sofern das entsendende Zentrum selbst mindestens eine Studie für Pat. des Speiseröhrenkrebszentrums durchführt. Sofern diese Zählweise gewählt wird (fakultativ), muss das Zentrum darstellen, wie viele Pat. in Studien im eigenen Zentrum eingebracht, an andere Zentren/ Kliniken zur Studienteilnahme geschickt und aus anderen Zentren/ Kliniken für die Studienteilnahme übernommen werden.</t>
    </r>
  </si>
  <si>
    <t>Anlage EB Version P1.1 (Auditjahr 2026 / Kennzahlenjahr 2025)</t>
  </si>
  <si>
    <t>D-Flow Onco (vormals OncoAssist)</t>
  </si>
  <si>
    <t>Stand: 03.10.2025</t>
  </si>
  <si>
    <t xml:space="preserve">Grundlage des Erhebungsbogens stellt die TNM – Klassifikation maligner Tumoren, 8. Auflage 2017 sowie die ICD-Klassifikation ICD-10-GM 2025 (BfArM) und die OPS-Klassifikation OPS 2025 (BfArM) dar.
</t>
  </si>
  <si>
    <t>≥  90%</t>
  </si>
  <si>
    <t>Primärfälle des Nenners mit Befundbericht mit Angabe
• Größe der neoplastischen Läsion *
• Art der neoplastischen Läsion 
• WHO-Klassifikation *
• Grading *
• pT, pN, Ratio LK, L, V, R-Status (TNM)
*entfällt bei kompletter Remission</t>
  </si>
  <si>
    <t>Primärfälle des Nenners mit endoskopischer R0-Resektion (nach Abschluss endoskopischer Therapie)</t>
  </si>
  <si>
    <t>Operative Primärfälle mit HGIEN/HGD oder mukosalem Karzinom (L0, V0, keine Ulcerationen, G1/2) oder submukosalem Karzinom (pT1sm1, &lt;500um Tiefeninvasion, L0,V0, G1/2, &lt;20mm, keine Ulcerationen) und endoskopischer Resektion (OPS: 5-422.2*, 5-422.5**)</t>
  </si>
  <si>
    <t>30d-Mortalität postoperativ</t>
  </si>
  <si>
    <t>90d-Mortalität postoperativ</t>
  </si>
  <si>
    <t>Operative Primärfälle mit chirurgischer, elektiver OP (aus Vorkennzahlenjahr)</t>
  </si>
  <si>
    <t>Ernährungsstatus</t>
  </si>
  <si>
    <t>Erhebung des Ernährungsstatus bei möglichst vielen Pat.</t>
  </si>
  <si>
    <t>Pat. des Nenners mit Feststellung des Ernährungsstatus nach Nutritional Risk Score und Body Mass Index</t>
  </si>
  <si>
    <t>Primärfälle (= Kennzahl 1a) + Pat. mit neuaufgetretenem Re-zidiv und/ oder Fernmetastasen 
(= Kennzahl 1b)</t>
  </si>
  <si>
    <t>≥ 50%</t>
  </si>
  <si>
    <t>MTL30-Indikator (Mortalität, Transfer, postoperative Liegedauer)</t>
  </si>
  <si>
    <t>Möglichst wenige postoperative Ereignisse</t>
  </si>
  <si>
    <t>Pat des Nenners, die
• innerhalb von 30 d postoperativ verstorben sind (Zähler Kennzahl Nr. 17a) oder
• in ein anderes Akut-Krankenhaus verlegt wurden oder
• einen Krankenhausaufenthalt &gt; 30 d nach Tumorresektion hatten</t>
  </si>
  <si>
    <t>&gt; 25%</t>
  </si>
  <si>
    <t>23
Angabe
Optional</t>
  </si>
  <si>
    <t>24
Angabe
Optional</t>
  </si>
  <si>
    <t>Auditjahr 2026 / Kennzahlenjahr 2025</t>
  </si>
  <si>
    <t>MaDoS</t>
  </si>
  <si>
    <t>Marvin</t>
  </si>
  <si>
    <t>StuDoQ</t>
  </si>
  <si>
    <t>SPE-MF-003-2-V</t>
  </si>
  <si>
    <t>Charité - Campus Mitte</t>
  </si>
  <si>
    <t>SPE-MF-031-V</t>
  </si>
  <si>
    <t>Speiseröhrenkrebszentrum Lippe</t>
  </si>
  <si>
    <t>Klinikum Lippe, Standort Detmold</t>
  </si>
  <si>
    <t>SPE-MF-118-V</t>
  </si>
  <si>
    <t>Speiseröhrenkrebszentrum Greifswald</t>
  </si>
  <si>
    <t>Universitätsmedizin Greifswald</t>
  </si>
  <si>
    <t>Mecklenburg-Vorpommern</t>
  </si>
  <si>
    <t>SPE-MF-133-V</t>
  </si>
  <si>
    <t>Ösophaguskarzinom Zentrum Marburg im Comprehensive Cancer Center (CCC) Marburg</t>
  </si>
  <si>
    <t>Universitätsklinikum Gießen und Marburg, Standort Marburg</t>
  </si>
  <si>
    <t>Speiseröhrenkrebszentrum am St. Franziskus-Hospital Münster</t>
  </si>
  <si>
    <t>SPE-MF-160-V</t>
  </si>
  <si>
    <t>Speiseröhrenkrebszentrum Rheinpfalz am Klinikum der Stadt Ludwigshafen</t>
  </si>
  <si>
    <t>Klinikum der Stadt Ludwigshafen am Rhein gGmbH</t>
  </si>
  <si>
    <t>SPE-MF-186-V</t>
  </si>
  <si>
    <t>Speiseröhrenkrebszentrum Lüneburg</t>
  </si>
  <si>
    <t>Städtisches Klinikum Lüneburg</t>
  </si>
  <si>
    <t>SPE-MF-190-V</t>
  </si>
  <si>
    <t>Speiseröhrenkrebszentrum Universitätsklinikum Augsburg</t>
  </si>
  <si>
    <t xml:space="preserve">Universitätsklinikum Augsburg </t>
  </si>
  <si>
    <t>SPE-MF-295-V</t>
  </si>
  <si>
    <t xml:space="preserve">Speiseröhrenkrebszentrum Braunschweig </t>
  </si>
  <si>
    <t>Städtisches Klinikum Braunschweig</t>
  </si>
  <si>
    <t>SPE-MF-300-V</t>
  </si>
  <si>
    <t>Speiseröhrenkrebszentrum Bremen-Mitte</t>
  </si>
  <si>
    <t>Gesundheit Nord, Standort Klinikum Bremen-Mitte</t>
  </si>
  <si>
    <t>Bremen</t>
  </si>
  <si>
    <t>SPE-MF-371-V</t>
  </si>
  <si>
    <t>Speiseröhrenkrebszentrum Augusta Bochum</t>
  </si>
  <si>
    <t>Augusta-Kranken-Anstalt Bochum</t>
  </si>
  <si>
    <t>SPE-MF-374-V</t>
  </si>
  <si>
    <t>Speiseröhrenkrebszentrum Universitätsklinikum Heidelberg</t>
  </si>
  <si>
    <t>Universitätsklinikum Heidelberg</t>
  </si>
  <si>
    <t>SPE-MF-406-V</t>
  </si>
  <si>
    <t>Speiseröhrenkrebszentrum am Universitätsklinikum des Saarlandes</t>
  </si>
  <si>
    <t>Universitätsklinikum des Saarlandes</t>
  </si>
  <si>
    <r>
      <rPr>
        <b/>
        <sz val="8"/>
        <color indexed="8"/>
        <rFont val="Arial"/>
        <family val="2"/>
      </rPr>
      <t>Aktualisierung</t>
    </r>
    <r>
      <rPr>
        <sz val="8"/>
        <color indexed="8"/>
        <rFont val="Arial"/>
        <family val="2"/>
      </rPr>
      <t>: 14.11.2025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</si>
</sst>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5"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rgb="FFFF0000"/>
      <name val="Arial"/>
      <family val="2"/>
    </font>
    <font>
      <sz val="10"/>
      <color indexed="8"/>
      <name val="Arial"/>
      <family val="2"/>
    </font>
    <font>
      <sz val="10"/>
      <name val="Arial"/>
      <family val="2"/>
    </font>
    <font>
      <b/>
      <sz val="11"/>
      <color indexed="8"/>
      <name val="Arial"/>
      <family val="2"/>
    </font>
    <font>
      <b/>
      <sz val="10"/>
      <name val="Arial"/>
      <family val="2"/>
    </font>
    <font>
      <sz val="8"/>
      <name val="Arial"/>
      <family val="2"/>
    </font>
    <font>
      <b/>
      <sz val="9"/>
      <color indexed="8"/>
      <name val="Arial"/>
      <family val="2"/>
    </font>
    <font>
      <sz val="9"/>
      <color indexed="8"/>
      <name val="Arial"/>
      <family val="2"/>
    </font>
    <font>
      <sz val="9"/>
      <name val="Arial"/>
      <family val="2"/>
    </font>
    <font>
      <sz val="8"/>
      <color indexed="8"/>
      <name val="Arial"/>
      <family val="2"/>
    </font>
    <font>
      <sz val="9"/>
      <color indexed="81"/>
      <name val="Arial"/>
      <family val="2"/>
    </font>
    <font>
      <sz val="11"/>
      <color indexed="8"/>
      <name val="Calibri"/>
      <family val="2"/>
    </font>
    <font>
      <sz val="11"/>
      <color indexed="8"/>
      <name val="Arial"/>
      <family val="2"/>
    </font>
    <font>
      <sz val="11"/>
      <color rgb="FFFF0000"/>
      <name val="Calibri"/>
      <family val="2"/>
    </font>
    <font>
      <sz val="11"/>
      <color rgb="FFFF0000"/>
      <name val="Arial"/>
      <family val="2"/>
    </font>
    <font>
      <b/>
      <sz val="13"/>
      <color indexed="8"/>
      <name val="Arial"/>
      <family val="2"/>
    </font>
    <font>
      <b/>
      <sz val="10"/>
      <color indexed="8"/>
      <name val="Arial"/>
      <family val="2"/>
    </font>
    <font>
      <b/>
      <sz val="9"/>
      <name val="Arial"/>
      <family val="2"/>
    </font>
    <font>
      <sz val="8"/>
      <color rgb="FFFF0000"/>
      <name val="Arial"/>
      <family val="2"/>
    </font>
    <font>
      <b/>
      <sz val="8"/>
      <color indexed="8"/>
      <name val="Arial Narrow"/>
      <family val="2"/>
    </font>
    <font>
      <sz val="8"/>
      <color indexed="8"/>
      <name val="Arial Narrow"/>
      <family val="2"/>
    </font>
    <font>
      <sz val="9"/>
      <color rgb="FFFF0000"/>
      <name val="Arial"/>
      <family val="2"/>
    </font>
    <font>
      <b/>
      <sz val="8"/>
      <color indexed="8"/>
      <name val="Arial"/>
      <family val="2"/>
    </font>
    <font>
      <sz val="6"/>
      <color indexed="8"/>
      <name val="Arial"/>
      <family val="2"/>
    </font>
    <font>
      <sz val="8"/>
      <name val="Calibri"/>
      <family val="2"/>
    </font>
    <font>
      <sz val="8"/>
      <name val="Arial Narrow"/>
      <family val="2"/>
    </font>
    <font>
      <sz val="6"/>
      <color indexed="8"/>
      <name val="Calibri"/>
      <family val="2"/>
    </font>
    <font>
      <sz val="8"/>
      <color indexed="8"/>
      <name val="Calibri"/>
      <family val="2"/>
    </font>
    <font>
      <b/>
      <sz val="8"/>
      <name val="Arial"/>
      <family val="2"/>
    </font>
    <font>
      <b/>
      <sz val="11"/>
      <color indexed="8"/>
      <name val="Calibri"/>
      <family val="2"/>
    </font>
    <font>
      <sz val="11"/>
      <color indexed="9"/>
      <name val="Arial"/>
      <family val="2"/>
    </font>
    <font>
      <b/>
      <sz val="12"/>
      <color indexed="8"/>
      <name val="Arial"/>
      <family val="2"/>
    </font>
    <font>
      <sz val="6"/>
      <color theme="1"/>
      <name val="Calibri"/>
      <family val="2"/>
      <scheme val="minor"/>
    </font>
    <font>
      <sz val="11"/>
      <color theme="1"/>
      <name val="Calibri"/>
      <family val="2"/>
      <scheme val="minor"/>
    </font>
    <font>
      <sz val="8"/>
      <color theme="1"/>
      <name val="Arial"/>
      <family val="2"/>
    </font>
    <font>
      <b/>
      <u/>
      <sz val="8"/>
      <color theme="1"/>
      <name val="Arial"/>
      <family val="2"/>
    </font>
    <font>
      <sz val="8"/>
      <color theme="1"/>
      <name val="Calibri"/>
      <family val="2"/>
      <scheme val="minor"/>
    </font>
    <font>
      <b/>
      <sz val="10"/>
      <color indexed="53"/>
      <name val="Arial"/>
      <family val="2"/>
    </font>
    <font>
      <sz val="11"/>
      <color theme="1"/>
      <name val="Arial"/>
      <family val="2"/>
    </font>
    <font>
      <sz val="8"/>
      <color indexed="23"/>
      <name val="Arial"/>
      <family val="2"/>
    </font>
    <font>
      <b/>
      <sz val="10"/>
      <color theme="1"/>
      <name val="Arial"/>
      <family val="2"/>
    </font>
    <font>
      <vertAlign val="superscript"/>
      <sz val="9"/>
      <color theme="1"/>
      <name val="Arial"/>
      <family val="2"/>
    </font>
    <font>
      <b/>
      <vertAlign val="superscript"/>
      <sz val="9"/>
      <color theme="1"/>
      <name val="Arial"/>
      <family val="2"/>
    </font>
    <font>
      <sz val="9"/>
      <color theme="1"/>
      <name val="Arial"/>
      <family val="2"/>
    </font>
    <font>
      <sz val="11"/>
      <name val="Arial"/>
      <family val="2"/>
    </font>
    <font>
      <b/>
      <u/>
      <sz val="8"/>
      <name val="Arial"/>
      <family val="2"/>
    </font>
    <font>
      <sz val="8"/>
      <name val="Calibri"/>
      <family val="2"/>
      <scheme val="minor"/>
    </font>
    <font>
      <b/>
      <sz val="9"/>
      <color indexed="81"/>
      <name val="Tahoma"/>
      <family val="2"/>
    </font>
    <font>
      <sz val="6"/>
      <name val="Arial"/>
      <family val="2"/>
    </font>
    <font>
      <sz val="6"/>
      <name val="Calibri"/>
      <family val="2"/>
    </font>
    <font>
      <b/>
      <sz val="12"/>
      <color theme="1"/>
      <name val="Arial"/>
      <family val="2"/>
    </font>
    <font>
      <u/>
      <sz val="8"/>
      <color theme="1"/>
      <name val="Arial"/>
      <family val="2"/>
    </font>
    <font>
      <b/>
      <sz val="9"/>
      <color theme="1"/>
      <name val="Arial"/>
      <family val="2"/>
    </font>
    <font>
      <sz val="8"/>
      <color theme="1" tint="0.34998626667073579"/>
      <name val="Arial"/>
      <family val="2"/>
    </font>
    <font>
      <sz val="6"/>
      <color theme="1" tint="0.34998626667073579"/>
      <name val="Arial"/>
      <family val="2"/>
    </font>
    <font>
      <sz val="8"/>
      <color theme="1" tint="0.34998626667073579"/>
      <name val="Calibri"/>
      <family val="2"/>
    </font>
    <font>
      <sz val="8"/>
      <color theme="1" tint="0.34998626667073579"/>
      <name val="Arial Narrow"/>
      <family val="2"/>
    </font>
    <font>
      <sz val="6"/>
      <color theme="1" tint="0.34998626667073579"/>
      <name val="Calibri"/>
      <family val="2"/>
    </font>
    <font>
      <b/>
      <sz val="8"/>
      <color theme="1" tint="0.34998626667073579"/>
      <name val="Arial"/>
      <family val="2"/>
    </font>
    <font>
      <sz val="9"/>
      <color theme="1" tint="0.34998626667073579"/>
      <name val="Arial"/>
      <family val="2"/>
    </font>
    <font>
      <b/>
      <sz val="9"/>
      <color theme="1" tint="0.34998626667073579"/>
      <name val="Arial"/>
      <family val="2"/>
    </font>
  </fonts>
  <fills count="24">
    <fill>
      <patternFill patternType="none"/>
    </fill>
    <fill>
      <patternFill patternType="gray125"/>
    </fill>
    <fill>
      <patternFill patternType="solid">
        <fgColor rgb="FFFFFF00"/>
        <bgColor indexed="64"/>
      </patternFill>
    </fill>
    <fill>
      <patternFill patternType="solid">
        <fgColor indexed="9"/>
        <bgColor indexed="64"/>
      </patternFill>
    </fill>
    <fill>
      <patternFill patternType="solid">
        <fgColor rgb="FFC0C0C0"/>
        <bgColor indexed="64"/>
      </patternFill>
    </fill>
    <fill>
      <patternFill patternType="gray0625">
        <fgColor indexed="23"/>
        <bgColor indexed="9"/>
      </patternFill>
    </fill>
    <fill>
      <patternFill patternType="solid">
        <fgColor indexed="11"/>
        <bgColor indexed="64"/>
      </patternFill>
    </fill>
    <fill>
      <patternFill patternType="solid">
        <fgColor rgb="FFDCE6F1"/>
        <bgColor indexed="64"/>
      </patternFill>
    </fill>
    <fill>
      <patternFill patternType="gray0625">
        <bgColor rgb="FFDCE6F1"/>
      </patternFill>
    </fill>
    <fill>
      <patternFill patternType="solid">
        <fgColor theme="4" tint="0.79998168889431442"/>
        <bgColor indexed="64"/>
      </patternFill>
    </fill>
    <fill>
      <patternFill patternType="solid">
        <fgColor indexed="13"/>
        <bgColor indexed="64"/>
      </patternFill>
    </fill>
    <fill>
      <patternFill patternType="solid">
        <fgColor indexed="55"/>
        <bgColor indexed="64"/>
      </patternFill>
    </fill>
    <fill>
      <patternFill patternType="solid">
        <fgColor theme="0" tint="-0.499984740745262"/>
        <bgColor indexed="64"/>
      </patternFill>
    </fill>
    <fill>
      <patternFill patternType="solid">
        <fgColor rgb="FFDCE6F1"/>
        <bgColor indexed="9"/>
      </patternFill>
    </fill>
    <fill>
      <patternFill patternType="solid">
        <fgColor indexed="26"/>
        <bgColor indexed="64"/>
      </patternFill>
    </fill>
    <fill>
      <patternFill patternType="solid">
        <fgColor rgb="FFFFC000"/>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rgb="FFFF7C80"/>
        <bgColor indexed="64"/>
      </patternFill>
    </fill>
    <fill>
      <patternFill patternType="solid">
        <fgColor theme="0" tint="-0.14999847407452621"/>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diagonal/>
    </border>
    <border>
      <left/>
      <right/>
      <top style="thin">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s>
  <cellStyleXfs count="9">
    <xf numFmtId="0" fontId="0" fillId="0" borderId="0"/>
    <xf numFmtId="0" fontId="6" fillId="0" borderId="0"/>
    <xf numFmtId="9" fontId="15" fillId="0" borderId="0" applyFont="0" applyFill="0" applyBorder="0" applyAlignment="0" applyProtection="0"/>
    <xf numFmtId="9" fontId="15" fillId="0" borderId="0" applyFont="0" applyFill="0" applyBorder="0" applyAlignment="0" applyProtection="0"/>
    <xf numFmtId="0" fontId="15" fillId="0" borderId="0"/>
    <xf numFmtId="0" fontId="6" fillId="0" borderId="0"/>
    <xf numFmtId="0" fontId="6" fillId="0" borderId="0"/>
    <xf numFmtId="9" fontId="37" fillId="0" borderId="0" applyFont="0" applyFill="0" applyBorder="0" applyAlignment="0" applyProtection="0"/>
    <xf numFmtId="9" fontId="15" fillId="0" borderId="0" applyFont="0" applyFill="0" applyBorder="0" applyAlignment="0" applyProtection="0"/>
  </cellStyleXfs>
  <cellXfs count="538">
    <xf numFmtId="0" fontId="0" fillId="0" borderId="0" xfId="0"/>
    <xf numFmtId="0" fontId="5" fillId="0" borderId="0" xfId="0" applyFont="1"/>
    <xf numFmtId="0" fontId="6" fillId="0" borderId="0" xfId="0" applyFont="1"/>
    <xf numFmtId="0" fontId="8" fillId="0" borderId="0" xfId="1" applyFont="1"/>
    <xf numFmtId="0" fontId="5" fillId="0" borderId="0" xfId="0" applyFont="1" applyAlignment="1">
      <alignment vertical="center"/>
    </xf>
    <xf numFmtId="0" fontId="13" fillId="0" borderId="0" xfId="0" applyFont="1"/>
    <xf numFmtId="0" fontId="16" fillId="0" borderId="0" xfId="0" applyFont="1"/>
    <xf numFmtId="0" fontId="17" fillId="0" borderId="0" xfId="0" applyFont="1"/>
    <xf numFmtId="0" fontId="6" fillId="0" borderId="0" xfId="0" applyFont="1" applyAlignment="1">
      <alignment vertical="center"/>
    </xf>
    <xf numFmtId="0" fontId="18" fillId="0" borderId="0" xfId="0" applyFont="1"/>
    <xf numFmtId="0" fontId="7" fillId="0" borderId="0" xfId="0" applyFont="1"/>
    <xf numFmtId="0" fontId="19" fillId="0" borderId="0" xfId="0" applyFont="1"/>
    <xf numFmtId="0" fontId="20" fillId="0" borderId="0" xfId="0" applyFont="1"/>
    <xf numFmtId="0" fontId="16" fillId="0" borderId="0" xfId="0" applyFont="1" applyAlignment="1">
      <alignment horizontal="center"/>
    </xf>
    <xf numFmtId="0" fontId="12" fillId="0" borderId="0" xfId="1" applyFont="1" applyAlignment="1">
      <alignment vertical="center"/>
    </xf>
    <xf numFmtId="0" fontId="11" fillId="0" borderId="0" xfId="0" applyFont="1"/>
    <xf numFmtId="0" fontId="8" fillId="0" borderId="0" xfId="1" applyFont="1" applyAlignment="1">
      <alignment vertical="center"/>
    </xf>
    <xf numFmtId="0" fontId="20" fillId="0" borderId="0" xfId="0" applyFont="1" applyAlignment="1">
      <alignment vertical="center"/>
    </xf>
    <xf numFmtId="0" fontId="25" fillId="0" borderId="0" xfId="0" applyFont="1" applyAlignment="1">
      <alignment vertical="center"/>
    </xf>
    <xf numFmtId="0" fontId="11" fillId="0" borderId="0" xfId="0" applyFont="1" applyAlignment="1">
      <alignment vertical="center"/>
    </xf>
    <xf numFmtId="0" fontId="26" fillId="0" borderId="16" xfId="0" applyFont="1" applyBorder="1" applyAlignment="1">
      <alignment horizontal="center" vertical="center" wrapText="1"/>
    </xf>
    <xf numFmtId="0" fontId="13" fillId="0" borderId="16" xfId="0" applyFont="1" applyBorder="1" applyAlignment="1">
      <alignment vertical="center" wrapText="1"/>
    </xf>
    <xf numFmtId="1" fontId="32" fillId="9" borderId="16" xfId="0" applyNumberFormat="1" applyFont="1" applyFill="1" applyBorder="1" applyAlignment="1" applyProtection="1">
      <alignment horizontal="center" vertical="center"/>
      <protection locked="0"/>
    </xf>
    <xf numFmtId="1" fontId="32" fillId="5" borderId="16" xfId="0" applyNumberFormat="1" applyFont="1" applyFill="1" applyBorder="1" applyAlignment="1">
      <alignment horizontal="center" vertical="center" wrapText="1"/>
    </xf>
    <xf numFmtId="10" fontId="32" fillId="3" borderId="16" xfId="2" applyNumberFormat="1" applyFont="1" applyFill="1" applyBorder="1" applyAlignment="1">
      <alignment horizontal="center" vertical="center" wrapText="1"/>
    </xf>
    <xf numFmtId="0" fontId="13" fillId="0" borderId="31" xfId="0" applyFont="1" applyBorder="1" applyAlignment="1">
      <alignment vertical="center" wrapText="1"/>
    </xf>
    <xf numFmtId="0" fontId="16" fillId="0" borderId="0" xfId="0" applyFont="1" applyAlignment="1">
      <alignment horizontal="center" vertical="center"/>
    </xf>
    <xf numFmtId="0" fontId="5" fillId="0" borderId="0" xfId="0" applyFont="1" applyAlignment="1">
      <alignment horizontal="center" vertical="center"/>
    </xf>
    <xf numFmtId="14" fontId="10" fillId="5" borderId="1" xfId="0" applyNumberFormat="1" applyFont="1" applyFill="1" applyBorder="1" applyAlignment="1">
      <alignment horizontal="center" vertical="center"/>
    </xf>
    <xf numFmtId="0" fontId="7" fillId="0" borderId="0" xfId="0" applyFont="1" applyAlignment="1">
      <alignment vertical="top"/>
    </xf>
    <xf numFmtId="0" fontId="0" fillId="10" borderId="1" xfId="0" applyFill="1" applyBorder="1" applyAlignment="1">
      <alignment horizontal="center" vertical="center"/>
    </xf>
    <xf numFmtId="0" fontId="13" fillId="0" borderId="0" xfId="0" applyFont="1" applyAlignment="1">
      <alignment vertical="top"/>
    </xf>
    <xf numFmtId="0" fontId="0" fillId="0" borderId="0" xfId="0" applyAlignment="1">
      <alignment horizontal="center" vertical="center"/>
    </xf>
    <xf numFmtId="0" fontId="13" fillId="0" borderId="0" xfId="0" applyFont="1" applyAlignment="1">
      <alignment horizontal="center" vertical="center" wrapText="1"/>
    </xf>
    <xf numFmtId="0" fontId="13" fillId="0" borderId="0" xfId="0" applyFont="1" applyAlignment="1">
      <alignment horizontal="left" vertical="center" wrapText="1"/>
    </xf>
    <xf numFmtId="9" fontId="13" fillId="0" borderId="0" xfId="0" applyNumberFormat="1" applyFont="1" applyAlignment="1">
      <alignment horizontal="center" vertical="center" wrapText="1"/>
    </xf>
    <xf numFmtId="1" fontId="13" fillId="0" borderId="0" xfId="0" applyNumberFormat="1" applyFont="1" applyAlignment="1">
      <alignment horizontal="center" vertical="center" wrapText="1"/>
    </xf>
    <xf numFmtId="10" fontId="13" fillId="0" borderId="0" xfId="2" applyNumberFormat="1" applyFont="1" applyAlignment="1">
      <alignment horizontal="center" vertical="center" wrapText="1"/>
    </xf>
    <xf numFmtId="0" fontId="9" fillId="0" borderId="0" xfId="0" applyFont="1" applyAlignment="1">
      <alignment horizontal="center" vertical="center" wrapText="1"/>
    </xf>
    <xf numFmtId="0" fontId="9" fillId="0" borderId="0" xfId="0" applyFont="1" applyAlignment="1">
      <alignment horizontal="left" vertical="center" wrapText="1"/>
    </xf>
    <xf numFmtId="0" fontId="7" fillId="0" borderId="0" xfId="0" applyFont="1" applyAlignment="1">
      <alignment vertical="center"/>
    </xf>
    <xf numFmtId="0" fontId="16" fillId="0" borderId="0" xfId="0" applyFont="1" applyAlignment="1">
      <alignment vertical="center"/>
    </xf>
    <xf numFmtId="0" fontId="34" fillId="0" borderId="0" xfId="0" applyFont="1" applyAlignment="1">
      <alignment vertical="center"/>
    </xf>
    <xf numFmtId="164" fontId="9" fillId="0" borderId="0" xfId="2" applyNumberFormat="1" applyFont="1" applyAlignment="1">
      <alignment horizontal="center" vertical="center" wrapText="1"/>
    </xf>
    <xf numFmtId="0" fontId="9" fillId="0" borderId="0" xfId="0" applyFont="1" applyAlignment="1">
      <alignment vertical="center" wrapText="1"/>
    </xf>
    <xf numFmtId="0" fontId="35" fillId="0" borderId="0" xfId="0" applyFont="1" applyAlignment="1">
      <alignment vertical="center"/>
    </xf>
    <xf numFmtId="0" fontId="26" fillId="0" borderId="1" xfId="0" applyFont="1" applyBorder="1" applyAlignment="1">
      <alignment horizontal="center" vertical="center"/>
    </xf>
    <xf numFmtId="1" fontId="26" fillId="0" borderId="1" xfId="0" applyNumberFormat="1" applyFont="1" applyBorder="1" applyAlignment="1">
      <alignment horizontal="center" vertical="center"/>
    </xf>
    <xf numFmtId="49" fontId="13" fillId="11" borderId="1" xfId="0" applyNumberFormat="1" applyFont="1" applyFill="1" applyBorder="1" applyAlignment="1">
      <alignment horizontal="center" vertical="center"/>
    </xf>
    <xf numFmtId="0" fontId="13" fillId="11" borderId="1" xfId="0" applyFont="1" applyFill="1" applyBorder="1" applyAlignment="1">
      <alignment horizontal="center" vertical="center"/>
    </xf>
    <xf numFmtId="9" fontId="13" fillId="11" borderId="1" xfId="3" applyFont="1" applyFill="1" applyBorder="1" applyAlignment="1">
      <alignment horizontal="center" vertical="center"/>
    </xf>
    <xf numFmtId="0" fontId="13" fillId="11" borderId="1" xfId="3" applyNumberFormat="1" applyFont="1" applyFill="1" applyBorder="1" applyAlignment="1">
      <alignment horizontal="center" vertical="center"/>
    </xf>
    <xf numFmtId="2" fontId="13" fillId="11" borderId="1" xfId="3" applyNumberFormat="1" applyFont="1" applyFill="1" applyBorder="1" applyAlignment="1">
      <alignment horizontal="center" vertical="center"/>
    </xf>
    <xf numFmtId="1" fontId="13" fillId="11" borderId="1" xfId="3" applyNumberFormat="1" applyFont="1" applyFill="1" applyBorder="1" applyAlignment="1">
      <alignment horizontal="center" vertical="center"/>
    </xf>
    <xf numFmtId="49" fontId="13" fillId="0" borderId="1" xfId="0" applyNumberFormat="1" applyFont="1" applyBorder="1" applyAlignment="1">
      <alignment horizontal="center" vertical="center"/>
    </xf>
    <xf numFmtId="0" fontId="13" fillId="0" borderId="1" xfId="0" applyFont="1" applyBorder="1" applyAlignment="1">
      <alignment horizontal="center" vertical="center"/>
    </xf>
    <xf numFmtId="9" fontId="13" fillId="0" borderId="1" xfId="3" applyFont="1" applyBorder="1" applyAlignment="1">
      <alignment horizontal="center" vertical="center"/>
    </xf>
    <xf numFmtId="2" fontId="13" fillId="0" borderId="1" xfId="3" applyNumberFormat="1" applyFont="1" applyBorder="1" applyAlignment="1">
      <alignment horizontal="center" vertical="center"/>
    </xf>
    <xf numFmtId="1" fontId="13" fillId="0" borderId="1" xfId="3" applyNumberFormat="1" applyFont="1" applyBorder="1" applyAlignment="1">
      <alignment horizontal="center" vertical="center"/>
    </xf>
    <xf numFmtId="0" fontId="16" fillId="0" borderId="1" xfId="0" applyFont="1" applyBorder="1" applyAlignment="1">
      <alignment vertical="center"/>
    </xf>
    <xf numFmtId="0" fontId="5" fillId="0" borderId="1" xfId="0" applyFont="1" applyBorder="1" applyAlignment="1">
      <alignment horizontal="left" vertical="center"/>
    </xf>
    <xf numFmtId="14" fontId="5" fillId="0" borderId="1" xfId="0" applyNumberFormat="1" applyFont="1" applyBorder="1" applyAlignment="1">
      <alignment horizontal="left" vertical="center"/>
    </xf>
    <xf numFmtId="0" fontId="11" fillId="0" borderId="1" xfId="0" applyFont="1" applyBorder="1" applyAlignment="1">
      <alignment horizontal="left" vertical="center"/>
    </xf>
    <xf numFmtId="0" fontId="20" fillId="0" borderId="1" xfId="0" applyFont="1" applyBorder="1" applyAlignment="1">
      <alignment horizontal="center" vertical="center"/>
    </xf>
    <xf numFmtId="0" fontId="5" fillId="0" borderId="1" xfId="0" applyFont="1" applyBorder="1" applyAlignment="1">
      <alignment horizontal="center" vertical="center"/>
    </xf>
    <xf numFmtId="1" fontId="5" fillId="0" borderId="1" xfId="0" applyNumberFormat="1" applyFont="1" applyBorder="1" applyAlignment="1">
      <alignment horizontal="center" vertical="center"/>
    </xf>
    <xf numFmtId="1" fontId="5" fillId="12" borderId="1" xfId="0" applyNumberFormat="1" applyFont="1" applyFill="1" applyBorder="1" applyAlignment="1">
      <alignment horizontal="center" vertical="center"/>
    </xf>
    <xf numFmtId="2" fontId="5" fillId="12" borderId="1" xfId="0" applyNumberFormat="1" applyFont="1" applyFill="1" applyBorder="1" applyAlignment="1">
      <alignment horizontal="center" vertical="center"/>
    </xf>
    <xf numFmtId="2" fontId="5" fillId="0" borderId="1" xfId="0" applyNumberFormat="1" applyFont="1" applyBorder="1" applyAlignment="1">
      <alignment horizontal="center" vertical="center"/>
    </xf>
    <xf numFmtId="0" fontId="5" fillId="0" borderId="0" xfId="4" applyFont="1" applyAlignment="1">
      <alignment horizontal="left" vertical="center"/>
    </xf>
    <xf numFmtId="0" fontId="5" fillId="0" borderId="0" xfId="0" applyFont="1" applyAlignment="1">
      <alignment horizontal="left" vertical="center"/>
    </xf>
    <xf numFmtId="0" fontId="13" fillId="10" borderId="1" xfId="0" applyFont="1" applyFill="1" applyBorder="1" applyAlignment="1">
      <alignment vertical="center"/>
    </xf>
    <xf numFmtId="0" fontId="31" fillId="0" borderId="0" xfId="0" applyFont="1" applyAlignment="1">
      <alignment vertical="center" wrapText="1"/>
    </xf>
    <xf numFmtId="0" fontId="26"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31" fillId="0" borderId="0" xfId="0" applyFont="1" applyAlignment="1">
      <alignment vertical="center"/>
    </xf>
    <xf numFmtId="0" fontId="26" fillId="0" borderId="0" xfId="0" applyFont="1" applyAlignment="1">
      <alignment vertical="center"/>
    </xf>
    <xf numFmtId="0" fontId="13" fillId="0" borderId="0" xfId="0" applyFont="1" applyAlignment="1">
      <alignment vertical="center"/>
    </xf>
    <xf numFmtId="0" fontId="13" fillId="0" borderId="0" xfId="0" applyFont="1" applyAlignment="1">
      <alignment horizontal="left" vertical="center"/>
    </xf>
    <xf numFmtId="0" fontId="13" fillId="0" borderId="1" xfId="0" applyFont="1" applyBorder="1" applyAlignment="1">
      <alignment vertical="center" wrapText="1"/>
    </xf>
    <xf numFmtId="0" fontId="31" fillId="0" borderId="0" xfId="0" applyFont="1" applyAlignment="1">
      <alignment horizontal="center" vertical="center"/>
    </xf>
    <xf numFmtId="0" fontId="13" fillId="0" borderId="1" xfId="0" applyFont="1" applyBorder="1" applyAlignment="1">
      <alignment horizontal="center" vertical="center" wrapText="1"/>
    </xf>
    <xf numFmtId="0" fontId="13" fillId="0" borderId="1" xfId="0" applyFont="1" applyBorder="1" applyAlignment="1">
      <alignment horizontal="left" vertical="center" wrapText="1"/>
    </xf>
    <xf numFmtId="9" fontId="9" fillId="0" borderId="1" xfId="0" quotePrefix="1" applyNumberFormat="1" applyFont="1" applyBorder="1" applyAlignment="1">
      <alignment horizontal="center" vertical="center" wrapText="1"/>
    </xf>
    <xf numFmtId="9" fontId="9" fillId="0" borderId="1" xfId="0" applyNumberFormat="1" applyFont="1" applyBorder="1" applyAlignment="1">
      <alignment horizontal="center" vertical="center" wrapText="1"/>
    </xf>
    <xf numFmtId="1" fontId="9" fillId="0" borderId="1" xfId="0" applyNumberFormat="1" applyFont="1" applyBorder="1" applyAlignment="1">
      <alignment horizontal="center" vertical="center" wrapText="1"/>
    </xf>
    <xf numFmtId="10" fontId="13"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9" fillId="0" borderId="1" xfId="0" applyFont="1" applyBorder="1" applyAlignment="1">
      <alignment horizontal="left" vertical="center" wrapText="1"/>
    </xf>
    <xf numFmtId="9" fontId="13" fillId="0" borderId="1" xfId="0" applyNumberFormat="1" applyFont="1" applyBorder="1" applyAlignment="1">
      <alignment horizontal="center" vertical="center" wrapText="1"/>
    </xf>
    <xf numFmtId="1" fontId="13" fillId="0" borderId="1" xfId="0" applyNumberFormat="1" applyFont="1" applyBorder="1" applyAlignment="1">
      <alignment horizontal="center" vertical="center" wrapText="1"/>
    </xf>
    <xf numFmtId="0" fontId="27" fillId="0" borderId="0" xfId="0" applyFont="1"/>
    <xf numFmtId="0" fontId="36" fillId="0" borderId="0" xfId="0" applyFont="1"/>
    <xf numFmtId="0" fontId="32" fillId="0" borderId="2" xfId="5" applyFont="1" applyBorder="1" applyAlignment="1">
      <alignment vertical="center"/>
    </xf>
    <xf numFmtId="0" fontId="9" fillId="0" borderId="1" xfId="0" applyFont="1" applyBorder="1" applyAlignment="1">
      <alignment vertical="center"/>
    </xf>
    <xf numFmtId="0" fontId="9" fillId="0" borderId="0" xfId="6" applyFont="1" applyAlignment="1">
      <alignment horizontal="center" vertical="center"/>
    </xf>
    <xf numFmtId="0" fontId="32" fillId="0" borderId="0" xfId="0" applyFont="1" applyAlignment="1">
      <alignment vertical="center"/>
    </xf>
    <xf numFmtId="0" fontId="9" fillId="0" borderId="0" xfId="5" applyFont="1" applyAlignment="1">
      <alignment vertical="center"/>
    </xf>
    <xf numFmtId="1" fontId="9" fillId="0" borderId="0" xfId="0" applyNumberFormat="1" applyFont="1" applyAlignment="1">
      <alignment vertical="center"/>
    </xf>
    <xf numFmtId="0" fontId="32" fillId="2" borderId="0" xfId="5" applyFont="1" applyFill="1" applyAlignment="1">
      <alignment vertical="center"/>
    </xf>
    <xf numFmtId="14" fontId="13" fillId="0" borderId="1" xfId="0" applyNumberFormat="1" applyFont="1" applyBorder="1" applyAlignment="1">
      <alignment horizontal="left" vertical="center"/>
    </xf>
    <xf numFmtId="0" fontId="13" fillId="0" borderId="1" xfId="0" applyFont="1" applyBorder="1" applyAlignment="1">
      <alignment horizontal="left" vertical="center"/>
    </xf>
    <xf numFmtId="0" fontId="32" fillId="0" borderId="0" xfId="5" applyFont="1" applyAlignment="1">
      <alignment vertical="center"/>
    </xf>
    <xf numFmtId="1" fontId="13" fillId="0" borderId="0" xfId="0" applyNumberFormat="1" applyFont="1" applyAlignment="1">
      <alignment vertical="center"/>
    </xf>
    <xf numFmtId="0" fontId="32" fillId="0" borderId="0" xfId="0" applyFont="1" applyAlignment="1">
      <alignment horizontal="left" vertical="center"/>
    </xf>
    <xf numFmtId="0" fontId="9" fillId="0" borderId="0" xfId="0" applyFont="1" applyAlignment="1">
      <alignment vertical="center"/>
    </xf>
    <xf numFmtId="0" fontId="13" fillId="0" borderId="1" xfId="0" applyFont="1" applyBorder="1" applyAlignment="1">
      <alignment vertical="center"/>
    </xf>
    <xf numFmtId="0" fontId="32" fillId="0" borderId="2" xfId="0" applyFont="1" applyBorder="1" applyAlignment="1">
      <alignment vertical="center" wrapText="1"/>
    </xf>
    <xf numFmtId="14" fontId="13" fillId="0" borderId="0" xfId="0" applyNumberFormat="1" applyFont="1" applyAlignment="1">
      <alignment vertical="center"/>
    </xf>
    <xf numFmtId="0" fontId="26" fillId="14" borderId="1" xfId="0" applyFont="1" applyFill="1" applyBorder="1" applyAlignment="1">
      <alignment vertical="center"/>
    </xf>
    <xf numFmtId="14" fontId="9" fillId="14" borderId="1" xfId="0" applyNumberFormat="1" applyFont="1" applyFill="1" applyBorder="1" applyAlignment="1">
      <alignment horizontal="left" vertical="center"/>
    </xf>
    <xf numFmtId="0" fontId="13" fillId="14" borderId="1" xfId="0" applyFont="1" applyFill="1" applyBorder="1" applyAlignment="1">
      <alignment vertical="center"/>
    </xf>
    <xf numFmtId="14" fontId="13" fillId="14" borderId="1" xfId="0" applyNumberFormat="1" applyFont="1" applyFill="1" applyBorder="1" applyAlignment="1">
      <alignment vertical="center"/>
    </xf>
    <xf numFmtId="0" fontId="26" fillId="0" borderId="1" xfId="0" applyFont="1" applyBorder="1" applyAlignment="1">
      <alignment vertical="center"/>
    </xf>
    <xf numFmtId="14" fontId="13" fillId="0" borderId="1" xfId="0" quotePrefix="1" applyNumberFormat="1" applyFont="1" applyBorder="1" applyAlignment="1">
      <alignment horizontal="center" vertical="center"/>
    </xf>
    <xf numFmtId="0" fontId="13" fillId="0" borderId="1" xfId="0" quotePrefix="1" applyFont="1" applyBorder="1" applyAlignment="1">
      <alignment vertical="center"/>
    </xf>
    <xf numFmtId="0" fontId="13" fillId="0" borderId="0" xfId="0" quotePrefix="1" applyFont="1" applyAlignment="1">
      <alignment vertical="center"/>
    </xf>
    <xf numFmtId="14" fontId="13" fillId="0" borderId="0" xfId="0" applyNumberFormat="1" applyFont="1" applyAlignment="1">
      <alignment horizontal="center" vertical="center"/>
    </xf>
    <xf numFmtId="0" fontId="13" fillId="0" borderId="1" xfId="3" applyNumberFormat="1" applyFont="1" applyBorder="1" applyAlignment="1">
      <alignment horizontal="center" vertical="center"/>
    </xf>
    <xf numFmtId="9" fontId="13" fillId="11" borderId="1" xfId="7" applyFont="1" applyFill="1" applyBorder="1" applyAlignment="1">
      <alignment horizontal="center" vertical="center"/>
    </xf>
    <xf numFmtId="10" fontId="13" fillId="11" borderId="1" xfId="3" applyNumberFormat="1" applyFont="1" applyFill="1" applyBorder="1" applyAlignment="1">
      <alignment horizontal="center" vertical="center"/>
    </xf>
    <xf numFmtId="0" fontId="20" fillId="0" borderId="1" xfId="4" applyFont="1" applyBorder="1" applyAlignment="1">
      <alignment horizontal="left" vertical="center"/>
    </xf>
    <xf numFmtId="0" fontId="20" fillId="0" borderId="1" xfId="0" applyFont="1" applyBorder="1" applyAlignment="1">
      <alignment vertical="center"/>
    </xf>
    <xf numFmtId="0" fontId="5" fillId="0" borderId="1" xfId="0" applyFont="1" applyBorder="1" applyAlignment="1">
      <alignment vertical="center"/>
    </xf>
    <xf numFmtId="0" fontId="3" fillId="0" borderId="0" xfId="0" applyFont="1"/>
    <xf numFmtId="0" fontId="3" fillId="0" borderId="1" xfId="0" applyFont="1" applyBorder="1" applyAlignment="1">
      <alignment vertical="center"/>
    </xf>
    <xf numFmtId="0" fontId="3" fillId="0" borderId="1" xfId="0" applyFont="1" applyBorder="1" applyAlignment="1">
      <alignment vertical="center" wrapText="1"/>
    </xf>
    <xf numFmtId="1" fontId="3" fillId="0" borderId="1" xfId="0" applyNumberFormat="1" applyFont="1" applyBorder="1" applyAlignment="1">
      <alignment vertical="center"/>
    </xf>
    <xf numFmtId="0" fontId="3" fillId="4" borderId="1" xfId="0" applyFont="1" applyFill="1" applyBorder="1" applyAlignment="1">
      <alignment vertical="center"/>
    </xf>
    <xf numFmtId="0" fontId="5" fillId="2" borderId="0" xfId="0" applyFont="1" applyFill="1" applyAlignment="1">
      <alignment horizontal="center" vertical="center"/>
    </xf>
    <xf numFmtId="0" fontId="16" fillId="15" borderId="0" xfId="0" applyFont="1" applyFill="1" applyAlignment="1">
      <alignment vertical="center"/>
    </xf>
    <xf numFmtId="0" fontId="42" fillId="0" borderId="0" xfId="0" applyFont="1"/>
    <xf numFmtId="0" fontId="44" fillId="0" borderId="0" xfId="0" applyFont="1" applyAlignment="1">
      <alignment horizontal="left" wrapText="1"/>
    </xf>
    <xf numFmtId="0" fontId="2" fillId="0" borderId="1" xfId="0" applyFont="1" applyBorder="1" applyAlignment="1">
      <alignment horizontal="left" vertical="center" wrapText="1"/>
    </xf>
    <xf numFmtId="0" fontId="7" fillId="0" borderId="0" xfId="0" applyFont="1" applyAlignment="1">
      <alignment horizontal="left" vertical="center"/>
    </xf>
    <xf numFmtId="0" fontId="5" fillId="0" borderId="0" xfId="0" applyFont="1" applyAlignment="1">
      <alignment horizontal="center"/>
    </xf>
    <xf numFmtId="0" fontId="6" fillId="0" borderId="0" xfId="1" applyAlignment="1">
      <alignment vertical="center"/>
    </xf>
    <xf numFmtId="0" fontId="6" fillId="0" borderId="0" xfId="1"/>
    <xf numFmtId="0" fontId="2" fillId="0" borderId="0" xfId="0" applyFont="1" applyAlignment="1">
      <alignment horizontal="left" indent="3"/>
    </xf>
    <xf numFmtId="0" fontId="5" fillId="0" borderId="0" xfId="0" applyFont="1" applyAlignment="1">
      <alignment horizontal="left" indent="3"/>
    </xf>
    <xf numFmtId="0" fontId="5" fillId="0" borderId="0" xfId="0" applyFont="1" applyAlignment="1">
      <alignment horizontal="left" vertical="center" indent="3"/>
    </xf>
    <xf numFmtId="0" fontId="6" fillId="0" borderId="0" xfId="1" applyAlignment="1">
      <alignment horizontal="left" indent="3"/>
    </xf>
    <xf numFmtId="0" fontId="8" fillId="0" borderId="12" xfId="0" applyFont="1" applyBorder="1" applyAlignment="1">
      <alignment horizontal="center" vertical="center" wrapText="1"/>
    </xf>
    <xf numFmtId="0" fontId="2" fillId="0" borderId="37" xfId="0" applyFont="1" applyBorder="1" applyAlignment="1">
      <alignment horizontal="center" vertical="center" wrapText="1"/>
    </xf>
    <xf numFmtId="0" fontId="2" fillId="0" borderId="9" xfId="0" applyFont="1" applyBorder="1" applyAlignment="1">
      <alignment horizontal="center" vertical="center" wrapText="1"/>
    </xf>
    <xf numFmtId="0" fontId="2" fillId="7" borderId="4" xfId="0" applyFont="1" applyFill="1" applyBorder="1" applyAlignment="1" applyProtection="1">
      <alignment horizontal="center" vertical="center" wrapText="1"/>
      <protection locked="0"/>
    </xf>
    <xf numFmtId="0" fontId="2" fillId="7" borderId="1" xfId="0" applyFont="1" applyFill="1" applyBorder="1" applyAlignment="1" applyProtection="1">
      <alignment horizontal="center" vertical="center" wrapText="1"/>
      <protection locked="0"/>
    </xf>
    <xf numFmtId="0" fontId="2" fillId="0" borderId="5" xfId="0" applyFont="1" applyBorder="1" applyAlignment="1">
      <alignment horizontal="center" vertical="center" wrapText="1"/>
    </xf>
    <xf numFmtId="0" fontId="2" fillId="7" borderId="9" xfId="0" applyFont="1" applyFill="1" applyBorder="1" applyAlignment="1" applyProtection="1">
      <alignment horizontal="center" vertical="center" wrapText="1"/>
      <protection locked="0"/>
    </xf>
    <xf numFmtId="0" fontId="2" fillId="0" borderId="13" xfId="0" applyFont="1" applyBorder="1" applyAlignment="1">
      <alignment horizontal="center" vertical="center" wrapText="1"/>
    </xf>
    <xf numFmtId="0" fontId="2" fillId="0" borderId="0" xfId="0" applyFont="1"/>
    <xf numFmtId="0" fontId="2" fillId="0" borderId="0" xfId="0" applyFont="1" applyAlignment="1">
      <alignment horizontal="center"/>
    </xf>
    <xf numFmtId="0" fontId="2" fillId="7" borderId="32" xfId="0" applyFont="1" applyFill="1" applyBorder="1" applyAlignment="1" applyProtection="1">
      <alignment horizontal="center" vertical="center"/>
      <protection locked="0"/>
    </xf>
    <xf numFmtId="0" fontId="2" fillId="0" borderId="0" xfId="0" applyFont="1" applyAlignment="1">
      <alignment horizontal="center" vertical="center"/>
    </xf>
    <xf numFmtId="0" fontId="40" fillId="0" borderId="0" xfId="0" applyFont="1" applyAlignment="1">
      <alignment horizontal="left" vertical="center"/>
    </xf>
    <xf numFmtId="10" fontId="9" fillId="0" borderId="0" xfId="2" applyNumberFormat="1" applyFont="1" applyAlignment="1">
      <alignment horizontal="center" vertical="center" wrapText="1"/>
    </xf>
    <xf numFmtId="10" fontId="16" fillId="0" borderId="0" xfId="0" applyNumberFormat="1" applyFont="1" applyAlignment="1">
      <alignment vertical="center"/>
    </xf>
    <xf numFmtId="0" fontId="7" fillId="16" borderId="0" xfId="0" applyFont="1" applyFill="1" applyAlignment="1">
      <alignment vertical="center"/>
    </xf>
    <xf numFmtId="0" fontId="16" fillId="16" borderId="0" xfId="0" applyFont="1" applyFill="1" applyAlignment="1">
      <alignment vertical="center"/>
    </xf>
    <xf numFmtId="0" fontId="9" fillId="16" borderId="0" xfId="0" applyFont="1" applyFill="1" applyAlignment="1">
      <alignment vertical="center" wrapText="1"/>
    </xf>
    <xf numFmtId="0" fontId="9" fillId="0" borderId="31" xfId="0" applyFont="1" applyBorder="1" applyAlignment="1">
      <alignment vertical="center" wrapText="1"/>
    </xf>
    <xf numFmtId="0" fontId="4" fillId="0" borderId="0" xfId="0" quotePrefix="1" applyFont="1" applyAlignment="1">
      <alignment vertical="center"/>
    </xf>
    <xf numFmtId="0" fontId="13" fillId="0" borderId="1" xfId="0" applyFont="1" applyBorder="1"/>
    <xf numFmtId="0" fontId="1" fillId="0" borderId="1" xfId="0" applyFont="1" applyBorder="1" applyAlignment="1">
      <alignment vertical="center"/>
    </xf>
    <xf numFmtId="0" fontId="1" fillId="0" borderId="1" xfId="0" applyFont="1" applyBorder="1" applyAlignment="1">
      <alignment vertical="center" wrapText="1"/>
    </xf>
    <xf numFmtId="0" fontId="13" fillId="17" borderId="1" xfId="0" applyFont="1" applyFill="1" applyBorder="1" applyAlignment="1">
      <alignment horizontal="center" vertical="center" wrapText="1"/>
    </xf>
    <xf numFmtId="0" fontId="1" fillId="0" borderId="1" xfId="0" applyFont="1" applyBorder="1" applyAlignment="1">
      <alignment horizontal="left" vertical="center" wrapText="1"/>
    </xf>
    <xf numFmtId="0" fontId="13" fillId="17" borderId="1" xfId="0" applyFont="1" applyFill="1" applyBorder="1" applyAlignment="1">
      <alignment horizontal="center" vertical="center"/>
    </xf>
    <xf numFmtId="9" fontId="13" fillId="17" borderId="1" xfId="7" applyFont="1" applyFill="1" applyBorder="1" applyAlignment="1">
      <alignment horizontal="center" vertical="center"/>
    </xf>
    <xf numFmtId="9" fontId="13" fillId="17" borderId="1" xfId="3" applyFont="1" applyFill="1" applyBorder="1" applyAlignment="1">
      <alignment horizontal="center" vertical="center"/>
    </xf>
    <xf numFmtId="1" fontId="13" fillId="17" borderId="1" xfId="3" applyNumberFormat="1" applyFont="1" applyFill="1" applyBorder="1" applyAlignment="1">
      <alignment horizontal="center" vertical="center"/>
    </xf>
    <xf numFmtId="2" fontId="5" fillId="17" borderId="1" xfId="0" applyNumberFormat="1" applyFont="1" applyFill="1" applyBorder="1" applyAlignment="1">
      <alignment horizontal="center" vertical="center"/>
    </xf>
    <xf numFmtId="14" fontId="13" fillId="0" borderId="1" xfId="0" quotePrefix="1" applyNumberFormat="1" applyFont="1" applyBorder="1" applyAlignment="1">
      <alignment horizontal="left" vertical="center"/>
    </xf>
    <xf numFmtId="0" fontId="13" fillId="0" borderId="1" xfId="3" applyNumberFormat="1" applyFont="1" applyFill="1" applyBorder="1" applyAlignment="1">
      <alignment horizontal="center" vertical="center"/>
    </xf>
    <xf numFmtId="9" fontId="13" fillId="0" borderId="1" xfId="3" applyFont="1" applyFill="1" applyBorder="1" applyAlignment="1">
      <alignment horizontal="center" vertical="center"/>
    </xf>
    <xf numFmtId="2" fontId="13" fillId="0" borderId="1" xfId="3" applyNumberFormat="1" applyFont="1" applyFill="1" applyBorder="1" applyAlignment="1">
      <alignment horizontal="center" vertical="center"/>
    </xf>
    <xf numFmtId="1" fontId="13" fillId="0" borderId="1" xfId="3" applyNumberFormat="1" applyFont="1" applyFill="1" applyBorder="1" applyAlignment="1">
      <alignment horizontal="center" vertical="center"/>
    </xf>
    <xf numFmtId="1" fontId="5" fillId="17" borderId="1" xfId="0" applyNumberFormat="1" applyFont="1" applyFill="1" applyBorder="1" applyAlignment="1">
      <alignment horizontal="center" vertical="center"/>
    </xf>
    <xf numFmtId="49" fontId="13" fillId="17" borderId="1" xfId="0" applyNumberFormat="1" applyFont="1" applyFill="1" applyBorder="1" applyAlignment="1">
      <alignment horizontal="center" vertical="center"/>
    </xf>
    <xf numFmtId="0" fontId="13" fillId="17" borderId="1" xfId="3" applyNumberFormat="1" applyFont="1" applyFill="1" applyBorder="1" applyAlignment="1">
      <alignment horizontal="center" vertical="center"/>
    </xf>
    <xf numFmtId="2" fontId="13" fillId="17" borderId="1" xfId="3" applyNumberFormat="1" applyFont="1" applyFill="1" applyBorder="1" applyAlignment="1">
      <alignment horizontal="center" vertical="center"/>
    </xf>
    <xf numFmtId="0" fontId="6" fillId="0" borderId="1" xfId="0" applyFont="1" applyBorder="1" applyAlignment="1" applyProtection="1">
      <alignment horizontal="left" vertical="center"/>
      <protection locked="0"/>
    </xf>
    <xf numFmtId="0" fontId="30" fillId="0" borderId="0" xfId="0" applyFont="1" applyAlignment="1">
      <alignment horizontal="center" vertical="center" wrapText="1"/>
    </xf>
    <xf numFmtId="0" fontId="28" fillId="0" borderId="0" xfId="0" applyFont="1" applyAlignment="1">
      <alignment vertical="center" wrapText="1"/>
    </xf>
    <xf numFmtId="0" fontId="24" fillId="0" borderId="0" xfId="0" applyFont="1" applyAlignment="1">
      <alignment horizontal="center" vertical="center" wrapText="1"/>
    </xf>
    <xf numFmtId="0" fontId="13" fillId="0" borderId="0" xfId="0" applyFont="1" applyAlignment="1">
      <alignment vertical="center" wrapText="1"/>
    </xf>
    <xf numFmtId="10" fontId="32" fillId="3" borderId="0" xfId="2" applyNumberFormat="1" applyFont="1" applyFill="1" applyBorder="1" applyAlignment="1">
      <alignment horizontal="center" vertical="center" wrapText="1"/>
    </xf>
    <xf numFmtId="0" fontId="27" fillId="0" borderId="0" xfId="0" applyFont="1" applyAlignment="1">
      <alignment horizontal="center" vertical="center" wrapText="1"/>
    </xf>
    <xf numFmtId="0" fontId="21" fillId="0" borderId="0" xfId="0" applyFont="1" applyAlignment="1" applyProtection="1">
      <alignment horizontal="left" vertical="center" wrapText="1"/>
      <protection locked="0"/>
    </xf>
    <xf numFmtId="0" fontId="11" fillId="0" borderId="0" xfId="0" applyFont="1" applyAlignment="1" applyProtection="1">
      <alignment horizontal="left" vertical="center" wrapText="1"/>
      <protection locked="0"/>
    </xf>
    <xf numFmtId="164" fontId="9" fillId="18" borderId="32" xfId="8" applyNumberFormat="1" applyFont="1" applyFill="1" applyBorder="1" applyAlignment="1" applyProtection="1">
      <alignment horizontal="center" vertical="center"/>
    </xf>
    <xf numFmtId="9" fontId="9" fillId="18" borderId="16" xfId="8" applyFont="1" applyFill="1" applyBorder="1" applyAlignment="1" applyProtection="1">
      <alignment horizontal="center" vertical="center"/>
    </xf>
    <xf numFmtId="164" fontId="9" fillId="19" borderId="29" xfId="8" applyNumberFormat="1" applyFont="1" applyFill="1" applyBorder="1" applyAlignment="1" applyProtection="1">
      <alignment horizontal="center" vertical="center"/>
    </xf>
    <xf numFmtId="164" fontId="9" fillId="19" borderId="26" xfId="8" applyNumberFormat="1" applyFont="1" applyFill="1" applyBorder="1" applyAlignment="1" applyProtection="1">
      <alignment horizontal="center" vertical="center"/>
    </xf>
    <xf numFmtId="164" fontId="9" fillId="0" borderId="32" xfId="8" applyNumberFormat="1" applyFont="1" applyFill="1" applyBorder="1" applyAlignment="1" applyProtection="1">
      <alignment horizontal="center" vertical="center"/>
    </xf>
    <xf numFmtId="164" fontId="9" fillId="0" borderId="28" xfId="8" applyNumberFormat="1" applyFont="1" applyFill="1" applyBorder="1" applyAlignment="1" applyProtection="1">
      <alignment horizontal="center" vertical="top"/>
    </xf>
    <xf numFmtId="164" fontId="9" fillId="21" borderId="30" xfId="8" applyNumberFormat="1" applyFont="1" applyFill="1" applyBorder="1" applyAlignment="1" applyProtection="1">
      <alignment horizontal="center" vertical="center"/>
    </xf>
    <xf numFmtId="164" fontId="9" fillId="21" borderId="28" xfId="8" applyNumberFormat="1" applyFont="1" applyFill="1" applyBorder="1" applyAlignment="1" applyProtection="1">
      <alignment horizontal="center" vertical="center"/>
    </xf>
    <xf numFmtId="164" fontId="9" fillId="21" borderId="32" xfId="8" applyNumberFormat="1" applyFont="1" applyFill="1" applyBorder="1" applyAlignment="1" applyProtection="1">
      <alignment horizontal="center" vertical="center"/>
    </xf>
    <xf numFmtId="164" fontId="9" fillId="21" borderId="16" xfId="8" applyNumberFormat="1" applyFont="1" applyFill="1" applyBorder="1" applyAlignment="1" applyProtection="1">
      <alignment horizontal="center" vertical="center"/>
    </xf>
    <xf numFmtId="0" fontId="39" fillId="0" borderId="0" xfId="0" applyFont="1"/>
    <xf numFmtId="0" fontId="5" fillId="0" borderId="0" xfId="0" applyFont="1" applyAlignment="1">
      <alignment wrapText="1"/>
    </xf>
    <xf numFmtId="0" fontId="38" fillId="0" borderId="1" xfId="0" applyFont="1" applyBorder="1" applyAlignment="1">
      <alignment horizontal="left" vertical="center" indent="1"/>
    </xf>
    <xf numFmtId="0" fontId="38" fillId="0" borderId="1" xfId="0" applyFont="1" applyBorder="1" applyAlignment="1">
      <alignment horizontal="left" vertical="center" wrapText="1" indent="1"/>
    </xf>
    <xf numFmtId="0" fontId="38" fillId="0" borderId="0" xfId="0" applyFont="1" applyAlignment="1">
      <alignment horizontal="left" vertical="center" indent="1"/>
    </xf>
    <xf numFmtId="0" fontId="5" fillId="0" borderId="1" xfId="0" applyFont="1" applyBorder="1" applyAlignment="1">
      <alignment horizontal="left" vertical="center" wrapText="1"/>
    </xf>
    <xf numFmtId="0" fontId="21" fillId="5" borderId="1" xfId="1" applyFont="1" applyFill="1" applyBorder="1" applyAlignment="1">
      <alignment vertical="center"/>
    </xf>
    <xf numFmtId="0" fontId="12" fillId="0" borderId="0" xfId="1" applyFont="1" applyAlignment="1">
      <alignment horizontal="center" vertical="center"/>
    </xf>
    <xf numFmtId="10" fontId="13" fillId="17" borderId="1" xfId="3" applyNumberFormat="1" applyFont="1" applyFill="1" applyBorder="1" applyAlignment="1">
      <alignment horizontal="center" vertical="center"/>
    </xf>
    <xf numFmtId="10" fontId="13" fillId="11" borderId="1" xfId="7" applyNumberFormat="1" applyFont="1" applyFill="1" applyBorder="1" applyAlignment="1">
      <alignment horizontal="center" vertical="center"/>
    </xf>
    <xf numFmtId="0" fontId="5" fillId="3" borderId="0" xfId="0" applyFont="1" applyFill="1" applyAlignment="1">
      <alignment horizontal="center" vertical="center" wrapText="1"/>
    </xf>
    <xf numFmtId="0" fontId="13" fillId="0" borderId="2" xfId="0" applyFont="1" applyBorder="1" applyAlignment="1">
      <alignment horizontal="left" vertical="center"/>
    </xf>
    <xf numFmtId="0" fontId="9" fillId="0" borderId="16" xfId="0" applyFont="1" applyBorder="1" applyAlignment="1">
      <alignment vertical="center" wrapText="1"/>
    </xf>
    <xf numFmtId="0" fontId="38" fillId="0" borderId="0" xfId="0" applyFont="1" applyAlignment="1">
      <alignment horizontal="center" vertical="center"/>
    </xf>
    <xf numFmtId="0" fontId="1" fillId="0" borderId="0" xfId="0" applyFont="1"/>
    <xf numFmtId="0" fontId="54" fillId="0" borderId="0" xfId="0" applyFont="1"/>
    <xf numFmtId="0" fontId="44" fillId="0" borderId="0" xfId="0" applyFont="1" applyAlignment="1">
      <alignment vertical="center"/>
    </xf>
    <xf numFmtId="0" fontId="44" fillId="0" borderId="16" xfId="0" applyFont="1" applyBorder="1" applyAlignment="1">
      <alignment horizontal="center" vertical="center"/>
    </xf>
    <xf numFmtId="0" fontId="38" fillId="0" borderId="0" xfId="0" applyFont="1" applyAlignment="1">
      <alignment vertical="center"/>
    </xf>
    <xf numFmtId="0" fontId="56" fillId="0" borderId="12" xfId="0" applyFont="1" applyBorder="1" applyAlignment="1">
      <alignment horizontal="center" vertical="center" wrapText="1"/>
    </xf>
    <xf numFmtId="0" fontId="56" fillId="0" borderId="13" xfId="0" applyFont="1" applyBorder="1" applyAlignment="1">
      <alignment horizontal="center" vertical="center" wrapText="1"/>
    </xf>
    <xf numFmtId="1" fontId="9" fillId="13" borderId="38" xfId="1" applyNumberFormat="1" applyFont="1" applyFill="1" applyBorder="1" applyAlignment="1" applyProtection="1">
      <alignment horizontal="center" vertical="center"/>
      <protection locked="0"/>
    </xf>
    <xf numFmtId="1" fontId="9" fillId="13" borderId="1" xfId="1" applyNumberFormat="1" applyFont="1" applyFill="1" applyBorder="1" applyAlignment="1" applyProtection="1">
      <alignment horizontal="center" vertical="center"/>
      <protection locked="0"/>
    </xf>
    <xf numFmtId="1" fontId="9" fillId="13" borderId="12" xfId="1" applyNumberFormat="1" applyFont="1" applyFill="1" applyBorder="1" applyAlignment="1" applyProtection="1">
      <alignment horizontal="center" vertical="center"/>
      <protection locked="0"/>
    </xf>
    <xf numFmtId="0" fontId="56" fillId="0" borderId="35" xfId="0" applyFont="1" applyBorder="1" applyAlignment="1">
      <alignment horizontal="center" vertical="center" wrapText="1"/>
    </xf>
    <xf numFmtId="0" fontId="56" fillId="0" borderId="52" xfId="0" applyFont="1" applyBorder="1" applyAlignment="1">
      <alignment horizontal="center" vertical="center" wrapText="1"/>
    </xf>
    <xf numFmtId="0" fontId="56" fillId="0" borderId="36" xfId="0" applyFont="1" applyBorder="1" applyAlignment="1">
      <alignment horizontal="center" vertical="center" wrapText="1"/>
    </xf>
    <xf numFmtId="0" fontId="56" fillId="0" borderId="53" xfId="0" applyFont="1" applyBorder="1" applyAlignment="1">
      <alignment horizontal="center" vertical="center" wrapText="1"/>
    </xf>
    <xf numFmtId="49" fontId="9" fillId="13" borderId="34" xfId="1" applyNumberFormat="1" applyFont="1" applyFill="1" applyBorder="1" applyAlignment="1" applyProtection="1">
      <alignment horizontal="left" vertical="center"/>
      <protection locked="0"/>
    </xf>
    <xf numFmtId="49" fontId="9" fillId="13" borderId="4" xfId="1" applyNumberFormat="1" applyFont="1" applyFill="1" applyBorder="1" applyAlignment="1" applyProtection="1">
      <alignment horizontal="left" vertical="center"/>
      <protection locked="0"/>
    </xf>
    <xf numFmtId="49" fontId="9" fillId="13" borderId="11" xfId="1" applyNumberFormat="1" applyFont="1" applyFill="1" applyBorder="1" applyAlignment="1" applyProtection="1">
      <alignment horizontal="left" vertical="center"/>
      <protection locked="0"/>
    </xf>
    <xf numFmtId="0" fontId="56" fillId="0" borderId="0" xfId="0" applyFont="1"/>
    <xf numFmtId="1" fontId="56" fillId="0" borderId="16" xfId="0" applyNumberFormat="1" applyFont="1" applyBorder="1" applyAlignment="1">
      <alignment horizontal="center" vertical="center"/>
    </xf>
    <xf numFmtId="1" fontId="56" fillId="0" borderId="32" xfId="0" applyNumberFormat="1" applyFont="1" applyBorder="1" applyAlignment="1">
      <alignment horizontal="center" vertical="center"/>
    </xf>
    <xf numFmtId="49" fontId="9" fillId="13" borderId="34" xfId="1" applyNumberFormat="1" applyFont="1" applyFill="1" applyBorder="1" applyAlignment="1" applyProtection="1">
      <alignment horizontal="center" vertical="center"/>
      <protection locked="0"/>
    </xf>
    <xf numFmtId="49" fontId="9" fillId="13" borderId="4" xfId="1" applyNumberFormat="1" applyFont="1" applyFill="1" applyBorder="1" applyAlignment="1" applyProtection="1">
      <alignment horizontal="center" vertical="center"/>
      <protection locked="0"/>
    </xf>
    <xf numFmtId="49" fontId="9" fillId="13" borderId="11" xfId="1" applyNumberFormat="1" applyFont="1" applyFill="1" applyBorder="1" applyAlignment="1" applyProtection="1">
      <alignment horizontal="center" vertical="center"/>
      <protection locked="0"/>
    </xf>
    <xf numFmtId="0" fontId="56" fillId="0" borderId="0" xfId="0" applyFont="1" applyAlignment="1">
      <alignment vertical="center"/>
    </xf>
    <xf numFmtId="0" fontId="1" fillId="0" borderId="1" xfId="0" applyFont="1" applyBorder="1" applyAlignment="1">
      <alignment horizontal="left" vertical="center"/>
    </xf>
    <xf numFmtId="0" fontId="1" fillId="0" borderId="1" xfId="0" applyFont="1" applyBorder="1" applyAlignment="1">
      <alignment wrapText="1"/>
    </xf>
    <xf numFmtId="1" fontId="9" fillId="13" borderId="51" xfId="1" applyNumberFormat="1" applyFont="1" applyFill="1" applyBorder="1" applyAlignment="1" applyProtection="1">
      <alignment horizontal="left" vertical="center" wrapText="1"/>
      <protection locked="0"/>
    </xf>
    <xf numFmtId="1" fontId="9" fillId="13" borderId="9" xfId="1" applyNumberFormat="1" applyFont="1" applyFill="1" applyBorder="1" applyAlignment="1" applyProtection="1">
      <alignment horizontal="left" vertical="center" wrapText="1"/>
      <protection locked="0"/>
    </xf>
    <xf numFmtId="1" fontId="9" fillId="13" borderId="13" xfId="1" applyNumberFormat="1" applyFont="1" applyFill="1" applyBorder="1" applyAlignment="1" applyProtection="1">
      <alignment horizontal="left" vertical="center" wrapText="1"/>
      <protection locked="0"/>
    </xf>
    <xf numFmtId="1" fontId="9" fillId="13" borderId="51" xfId="1" applyNumberFormat="1" applyFont="1" applyFill="1" applyBorder="1" applyAlignment="1" applyProtection="1">
      <alignment vertical="center" wrapText="1"/>
      <protection locked="0"/>
    </xf>
    <xf numFmtId="1" fontId="9" fillId="13" borderId="9" xfId="1" applyNumberFormat="1" applyFont="1" applyFill="1" applyBorder="1" applyAlignment="1" applyProtection="1">
      <alignment vertical="center" wrapText="1"/>
      <protection locked="0"/>
    </xf>
    <xf numFmtId="1" fontId="9" fillId="13" borderId="13" xfId="1" applyNumberFormat="1" applyFont="1" applyFill="1" applyBorder="1" applyAlignment="1" applyProtection="1">
      <alignment vertical="center" wrapText="1"/>
      <protection locked="0"/>
    </xf>
    <xf numFmtId="49" fontId="9" fillId="13" borderId="50" xfId="1" applyNumberFormat="1" applyFont="1" applyFill="1" applyBorder="1" applyAlignment="1" applyProtection="1">
      <alignment vertical="center" wrapText="1"/>
      <protection locked="0"/>
    </xf>
    <xf numFmtId="49" fontId="9" fillId="13" borderId="38" xfId="1" applyNumberFormat="1" applyFont="1" applyFill="1" applyBorder="1" applyAlignment="1" applyProtection="1">
      <alignment vertical="center" wrapText="1"/>
      <protection locked="0"/>
    </xf>
    <xf numFmtId="49" fontId="9" fillId="13" borderId="49" xfId="1" applyNumberFormat="1" applyFont="1" applyFill="1" applyBorder="1" applyAlignment="1" applyProtection="1">
      <alignment vertical="center" wrapText="1"/>
      <protection locked="0"/>
    </xf>
    <xf numFmtId="49" fontId="9" fillId="13" borderId="12" xfId="1" applyNumberFormat="1" applyFont="1" applyFill="1" applyBorder="1" applyAlignment="1" applyProtection="1">
      <alignment vertical="center" wrapText="1"/>
      <protection locked="0"/>
    </xf>
    <xf numFmtId="49" fontId="9" fillId="13" borderId="54" xfId="1" applyNumberFormat="1" applyFont="1" applyFill="1" applyBorder="1" applyAlignment="1" applyProtection="1">
      <alignment vertical="center" wrapText="1"/>
      <protection locked="0"/>
    </xf>
    <xf numFmtId="49" fontId="9" fillId="13" borderId="1" xfId="1" applyNumberFormat="1" applyFont="1" applyFill="1" applyBorder="1" applyAlignment="1" applyProtection="1">
      <alignment vertical="center" wrapText="1"/>
      <protection locked="0"/>
    </xf>
    <xf numFmtId="49" fontId="9" fillId="13" borderId="38" xfId="1" applyNumberFormat="1" applyFont="1" applyFill="1" applyBorder="1" applyAlignment="1" applyProtection="1">
      <alignment horizontal="center" vertical="center" wrapText="1"/>
      <protection locked="0"/>
    </xf>
    <xf numFmtId="49" fontId="9" fillId="13" borderId="1" xfId="1" applyNumberFormat="1" applyFont="1" applyFill="1" applyBorder="1" applyAlignment="1" applyProtection="1">
      <alignment horizontal="center" vertical="center" wrapText="1"/>
      <protection locked="0"/>
    </xf>
    <xf numFmtId="49" fontId="9" fillId="13" borderId="12" xfId="1" applyNumberFormat="1" applyFont="1" applyFill="1" applyBorder="1" applyAlignment="1" applyProtection="1">
      <alignment horizontal="center" vertical="center" wrapText="1"/>
      <protection locked="0"/>
    </xf>
    <xf numFmtId="49" fontId="12" fillId="13" borderId="50" xfId="1" applyNumberFormat="1" applyFont="1" applyFill="1" applyBorder="1" applyAlignment="1" applyProtection="1">
      <alignment horizontal="left" vertical="center" wrapText="1"/>
      <protection locked="0"/>
    </xf>
    <xf numFmtId="49" fontId="12" fillId="13" borderId="38" xfId="1" applyNumberFormat="1" applyFont="1" applyFill="1" applyBorder="1" applyAlignment="1" applyProtection="1">
      <alignment horizontal="left" vertical="center" wrapText="1"/>
      <protection locked="0"/>
    </xf>
    <xf numFmtId="1" fontId="12" fillId="13" borderId="38" xfId="1" applyNumberFormat="1" applyFont="1" applyFill="1" applyBorder="1" applyAlignment="1" applyProtection="1">
      <alignment horizontal="center" vertical="center"/>
      <protection locked="0"/>
    </xf>
    <xf numFmtId="1" fontId="12" fillId="13" borderId="51" xfId="1" applyNumberFormat="1" applyFont="1" applyFill="1" applyBorder="1" applyAlignment="1" applyProtection="1">
      <alignment horizontal="center" vertical="center"/>
      <protection locked="0"/>
    </xf>
    <xf numFmtId="1" fontId="12" fillId="13" borderId="1" xfId="1" applyNumberFormat="1" applyFont="1" applyFill="1" applyBorder="1" applyAlignment="1" applyProtection="1">
      <alignment horizontal="center" vertical="center"/>
      <protection locked="0"/>
    </xf>
    <xf numFmtId="1" fontId="12" fillId="13" borderId="9" xfId="1" applyNumberFormat="1" applyFont="1" applyFill="1" applyBorder="1" applyAlignment="1" applyProtection="1">
      <alignment horizontal="center" vertical="center"/>
      <protection locked="0"/>
    </xf>
    <xf numFmtId="49" fontId="12" fillId="13" borderId="49" xfId="1" applyNumberFormat="1" applyFont="1" applyFill="1" applyBorder="1" applyAlignment="1" applyProtection="1">
      <alignment horizontal="left" vertical="center" wrapText="1"/>
      <protection locked="0"/>
    </xf>
    <xf numFmtId="49" fontId="12" fillId="13" borderId="12" xfId="1" applyNumberFormat="1" applyFont="1" applyFill="1" applyBorder="1" applyAlignment="1" applyProtection="1">
      <alignment horizontal="left" vertical="center" wrapText="1"/>
      <protection locked="0"/>
    </xf>
    <xf numFmtId="1" fontId="12" fillId="13" borderId="12" xfId="1" applyNumberFormat="1" applyFont="1" applyFill="1" applyBorder="1" applyAlignment="1" applyProtection="1">
      <alignment horizontal="center" vertical="center"/>
      <protection locked="0"/>
    </xf>
    <xf numFmtId="1" fontId="12" fillId="13" borderId="13" xfId="1" applyNumberFormat="1" applyFont="1" applyFill="1" applyBorder="1" applyAlignment="1" applyProtection="1">
      <alignment horizontal="center" vertical="center"/>
      <protection locked="0"/>
    </xf>
    <xf numFmtId="0" fontId="0" fillId="23" borderId="1" xfId="0" applyFill="1" applyBorder="1"/>
    <xf numFmtId="0" fontId="38" fillId="0" borderId="0" xfId="0" applyFont="1"/>
    <xf numFmtId="0" fontId="57" fillId="0" borderId="31" xfId="0" applyFont="1" applyBorder="1" applyAlignment="1">
      <alignment vertical="center" wrapText="1"/>
    </xf>
    <xf numFmtId="1" fontId="62" fillId="9" borderId="16" xfId="0" applyNumberFormat="1" applyFont="1" applyFill="1" applyBorder="1" applyAlignment="1" applyProtection="1">
      <alignment horizontal="center" vertical="center"/>
      <protection locked="0"/>
    </xf>
    <xf numFmtId="0" fontId="57" fillId="0" borderId="16" xfId="0" applyFont="1" applyBorder="1" applyAlignment="1">
      <alignment vertical="center" wrapText="1"/>
    </xf>
    <xf numFmtId="10" fontId="62" fillId="3" borderId="16" xfId="2" applyNumberFormat="1" applyFont="1" applyFill="1" applyBorder="1" applyAlignment="1">
      <alignment horizontal="center" vertical="center" wrapText="1"/>
    </xf>
    <xf numFmtId="1" fontId="62" fillId="5" borderId="16" xfId="0" applyNumberFormat="1" applyFont="1" applyFill="1" applyBorder="1" applyAlignment="1">
      <alignment horizontal="center" vertical="center" wrapText="1"/>
    </xf>
    <xf numFmtId="9" fontId="13" fillId="0" borderId="1" xfId="7" applyFont="1" applyFill="1" applyBorder="1" applyAlignment="1">
      <alignment horizontal="center" vertical="center"/>
    </xf>
    <xf numFmtId="10" fontId="13" fillId="0" borderId="1" xfId="3" applyNumberFormat="1" applyFont="1" applyFill="1" applyBorder="1" applyAlignment="1">
      <alignment horizontal="center" vertical="center"/>
    </xf>
    <xf numFmtId="0" fontId="21" fillId="0" borderId="0" xfId="0" applyFont="1" applyAlignment="1">
      <alignment horizontal="left" vertical="center" wrapText="1"/>
    </xf>
    <xf numFmtId="0" fontId="11" fillId="0" borderId="0" xfId="0" applyFont="1" applyAlignment="1">
      <alignment horizontal="left" vertical="center" wrapText="1"/>
    </xf>
    <xf numFmtId="0" fontId="44" fillId="0" borderId="42" xfId="0" applyFont="1" applyBorder="1" applyAlignment="1">
      <alignment horizontal="center" vertical="center" wrapText="1"/>
    </xf>
    <xf numFmtId="0" fontId="44" fillId="0" borderId="14" xfId="0" applyFont="1" applyBorder="1" applyAlignment="1">
      <alignment horizontal="center" vertical="center" wrapText="1"/>
    </xf>
    <xf numFmtId="0" fontId="44" fillId="0" borderId="41" xfId="0" applyFont="1" applyBorder="1" applyAlignment="1">
      <alignment horizontal="center" vertical="center" wrapText="1"/>
    </xf>
    <xf numFmtId="0" fontId="44" fillId="0" borderId="35" xfId="0" applyFont="1" applyBorder="1" applyAlignment="1">
      <alignment horizontal="left" wrapText="1"/>
    </xf>
    <xf numFmtId="0" fontId="44" fillId="0" borderId="36" xfId="0" applyFont="1" applyBorder="1" applyAlignment="1">
      <alignment horizontal="left" wrapText="1"/>
    </xf>
    <xf numFmtId="0" fontId="22" fillId="0" borderId="40" xfId="0" applyFont="1" applyBorder="1" applyAlignment="1">
      <alignment horizontal="left" wrapText="1"/>
    </xf>
    <xf numFmtId="0" fontId="6" fillId="13" borderId="2" xfId="1" applyFill="1" applyBorder="1" applyAlignment="1" applyProtection="1">
      <alignment horizontal="center" vertical="center" wrapText="1"/>
      <protection locked="0"/>
    </xf>
    <xf numFmtId="0" fontId="6" fillId="13" borderId="3" xfId="1" applyFill="1" applyBorder="1" applyAlignment="1" applyProtection="1">
      <alignment horizontal="center" vertical="center" wrapText="1"/>
      <protection locked="0"/>
    </xf>
    <xf numFmtId="0" fontId="6" fillId="13" borderId="4" xfId="1" applyFill="1" applyBorder="1" applyAlignment="1" applyProtection="1">
      <alignment horizontal="center" vertical="center" wrapText="1"/>
      <protection locked="0"/>
    </xf>
    <xf numFmtId="0" fontId="9" fillId="0" borderId="0" xfId="0" applyFont="1" applyAlignment="1">
      <alignment horizontal="justify" vertical="justify" wrapText="1"/>
    </xf>
    <xf numFmtId="0" fontId="44" fillId="0" borderId="17" xfId="0" applyFont="1" applyBorder="1" applyAlignment="1">
      <alignment wrapText="1"/>
    </xf>
    <xf numFmtId="0" fontId="44" fillId="0" borderId="18" xfId="0" applyFont="1" applyBorder="1" applyAlignment="1">
      <alignment wrapText="1"/>
    </xf>
    <xf numFmtId="0" fontId="44" fillId="0" borderId="24" xfId="0" applyFont="1" applyBorder="1" applyAlignment="1">
      <alignment wrapText="1"/>
    </xf>
    <xf numFmtId="0" fontId="44" fillId="0" borderId="25" xfId="0" applyFont="1" applyBorder="1" applyAlignment="1">
      <alignment wrapText="1"/>
    </xf>
    <xf numFmtId="0" fontId="8" fillId="0" borderId="20" xfId="0" applyFont="1" applyBorder="1" applyAlignment="1">
      <alignment horizontal="center" vertical="center" wrapText="1"/>
    </xf>
    <xf numFmtId="0" fontId="8" fillId="0" borderId="21" xfId="0" applyFont="1" applyBorder="1" applyAlignment="1">
      <alignment horizontal="center" vertical="center" wrapText="1"/>
    </xf>
    <xf numFmtId="0" fontId="8" fillId="0" borderId="7" xfId="0" applyFont="1" applyBorder="1" applyAlignment="1">
      <alignment horizontal="center" vertical="center" wrapText="1"/>
    </xf>
    <xf numFmtId="0" fontId="44" fillId="0" borderId="19" xfId="0" applyFont="1" applyBorder="1" applyAlignment="1">
      <alignment horizontal="center" vertical="center" wrapText="1"/>
    </xf>
    <xf numFmtId="0" fontId="44" fillId="0" borderId="33" xfId="0" applyFont="1" applyBorder="1" applyAlignment="1">
      <alignment horizontal="center" vertical="center" wrapText="1"/>
    </xf>
    <xf numFmtId="0" fontId="2" fillId="0" borderId="8" xfId="0" applyFont="1" applyBorder="1" applyAlignment="1">
      <alignment horizontal="left" vertical="center" wrapText="1" indent="1"/>
    </xf>
    <xf numFmtId="0" fontId="2" fillId="0" borderId="4" xfId="0" applyFont="1" applyBorder="1" applyAlignment="1">
      <alignment horizontal="left" vertical="center" wrapText="1" indent="1"/>
    </xf>
    <xf numFmtId="0" fontId="44" fillId="0" borderId="10" xfId="0" applyFont="1" applyBorder="1" applyAlignment="1">
      <alignment horizontal="left" vertical="center" wrapText="1"/>
    </xf>
    <xf numFmtId="0" fontId="44" fillId="0" borderId="23" xfId="0" applyFont="1" applyBorder="1" applyAlignment="1">
      <alignment horizontal="left" vertical="center" wrapText="1"/>
    </xf>
    <xf numFmtId="0" fontId="44" fillId="0" borderId="11" xfId="0" applyFont="1" applyBorder="1" applyAlignment="1">
      <alignment horizontal="left" vertical="center" wrapText="1"/>
    </xf>
    <xf numFmtId="0" fontId="44" fillId="0" borderId="8" xfId="0" applyFont="1" applyBorder="1" applyAlignment="1">
      <alignment vertical="center" wrapText="1"/>
    </xf>
    <xf numFmtId="0" fontId="44" fillId="0" borderId="4" xfId="0" applyFont="1" applyBorder="1" applyAlignment="1">
      <alignment vertical="center" wrapText="1"/>
    </xf>
    <xf numFmtId="0" fontId="9" fillId="0" borderId="0" xfId="0" applyFont="1" applyAlignment="1">
      <alignment horizontal="left" vertical="justify" wrapText="1"/>
    </xf>
    <xf numFmtId="0" fontId="44" fillId="0" borderId="8" xfId="0" applyFont="1" applyBorder="1" applyAlignment="1">
      <alignment horizontal="left" vertical="center" wrapText="1"/>
    </xf>
    <xf numFmtId="0" fontId="44" fillId="0" borderId="3" xfId="0" applyFont="1" applyBorder="1" applyAlignment="1">
      <alignment horizontal="left" vertical="center" wrapText="1"/>
    </xf>
    <xf numFmtId="0" fontId="44" fillId="0" borderId="4" xfId="0" applyFont="1" applyBorder="1" applyAlignment="1">
      <alignment horizontal="left" vertical="center" wrapText="1"/>
    </xf>
    <xf numFmtId="0" fontId="6" fillId="0" borderId="1" xfId="1" applyBorder="1" applyAlignment="1">
      <alignment horizontal="center" vertical="center" wrapText="1"/>
    </xf>
    <xf numFmtId="0" fontId="5" fillId="0" borderId="1" xfId="0" applyFont="1" applyBorder="1" applyAlignment="1">
      <alignment horizontal="center"/>
    </xf>
    <xf numFmtId="0" fontId="5" fillId="0" borderId="1" xfId="0" applyFont="1" applyBorder="1"/>
    <xf numFmtId="0" fontId="6" fillId="0" borderId="2" xfId="1" applyBorder="1" applyAlignment="1">
      <alignment horizontal="center" vertical="center"/>
    </xf>
    <xf numFmtId="0" fontId="6" fillId="0" borderId="3" xfId="1" applyBorder="1" applyAlignment="1">
      <alignment horizontal="center" vertical="center"/>
    </xf>
    <xf numFmtId="0" fontId="6" fillId="0" borderId="4" xfId="1" applyBorder="1" applyAlignment="1">
      <alignment horizontal="center" vertical="center"/>
    </xf>
    <xf numFmtId="49" fontId="6" fillId="13" borderId="2" xfId="1" applyNumberFormat="1" applyFill="1" applyBorder="1" applyAlignment="1" applyProtection="1">
      <alignment horizontal="left" vertical="center"/>
      <protection locked="0"/>
    </xf>
    <xf numFmtId="49" fontId="6" fillId="13" borderId="3" xfId="1" applyNumberFormat="1" applyFill="1" applyBorder="1" applyAlignment="1" applyProtection="1">
      <alignment horizontal="left" vertical="center"/>
      <protection locked="0"/>
    </xf>
    <xf numFmtId="49" fontId="6" fillId="13" borderId="4" xfId="1" applyNumberFormat="1" applyFill="1" applyBorder="1" applyAlignment="1" applyProtection="1">
      <alignment horizontal="left" vertical="center"/>
      <protection locked="0"/>
    </xf>
    <xf numFmtId="0" fontId="6" fillId="13" borderId="2" xfId="1" applyFill="1" applyBorder="1" applyAlignment="1" applyProtection="1">
      <alignment horizontal="left" vertical="center"/>
      <protection locked="0"/>
    </xf>
    <xf numFmtId="0" fontId="6" fillId="13" borderId="3" xfId="1" applyFill="1" applyBorder="1" applyAlignment="1" applyProtection="1">
      <alignment horizontal="left" vertical="center"/>
      <protection locked="0"/>
    </xf>
    <xf numFmtId="0" fontId="6" fillId="13" borderId="4" xfId="1" applyFill="1" applyBorder="1" applyAlignment="1" applyProtection="1">
      <alignment horizontal="left" vertical="center"/>
      <protection locked="0"/>
    </xf>
    <xf numFmtId="0" fontId="41" fillId="0" borderId="0" xfId="0" applyFont="1" applyAlignment="1">
      <alignment horizontal="justify" vertical="top" wrapText="1"/>
    </xf>
    <xf numFmtId="0" fontId="42" fillId="0" borderId="0" xfId="0" applyFont="1" applyAlignment="1">
      <alignment horizontal="justify" vertical="top" wrapText="1"/>
    </xf>
    <xf numFmtId="0" fontId="43" fillId="0" borderId="0" xfId="0" applyFont="1" applyAlignment="1">
      <alignment horizontal="center" vertical="center"/>
    </xf>
    <xf numFmtId="0" fontId="6" fillId="0" borderId="2" xfId="1" applyBorder="1" applyAlignment="1">
      <alignment horizontal="left" vertical="center"/>
    </xf>
    <xf numFmtId="0" fontId="6" fillId="0" borderId="3" xfId="1" applyBorder="1" applyAlignment="1">
      <alignment horizontal="left" vertical="center"/>
    </xf>
    <xf numFmtId="0" fontId="6" fillId="0" borderId="4" xfId="1" applyBorder="1" applyAlignment="1">
      <alignment horizontal="left" vertical="center"/>
    </xf>
    <xf numFmtId="0" fontId="44" fillId="0" borderId="6" xfId="0" applyFont="1" applyBorder="1" applyAlignment="1">
      <alignment horizontal="left" vertical="center" wrapText="1"/>
    </xf>
    <xf numFmtId="0" fontId="44" fillId="0" borderId="21" xfId="0" applyFont="1" applyBorder="1" applyAlignment="1">
      <alignment horizontal="left" vertical="center" wrapText="1"/>
    </xf>
    <xf numFmtId="0" fontId="5" fillId="0" borderId="1" xfId="0" applyFont="1" applyBorder="1" applyAlignment="1">
      <alignment horizontal="center" vertical="center"/>
    </xf>
    <xf numFmtId="0" fontId="6" fillId="0" borderId="2" xfId="1" applyBorder="1" applyAlignment="1">
      <alignment horizontal="center" vertical="center" wrapText="1"/>
    </xf>
    <xf numFmtId="0" fontId="6" fillId="0" borderId="3" xfId="1" applyBorder="1" applyAlignment="1">
      <alignment horizontal="center" vertical="center" wrapText="1"/>
    </xf>
    <xf numFmtId="0" fontId="6" fillId="0" borderId="4" xfId="1" applyBorder="1" applyAlignment="1">
      <alignment horizontal="center" vertical="center" wrapText="1"/>
    </xf>
    <xf numFmtId="0" fontId="1" fillId="0" borderId="2" xfId="1" applyFont="1" applyBorder="1" applyAlignment="1">
      <alignment horizontal="center" vertical="center"/>
    </xf>
    <xf numFmtId="0" fontId="2" fillId="0" borderId="3" xfId="1" applyFont="1" applyBorder="1" applyAlignment="1">
      <alignment horizontal="center" vertical="center"/>
    </xf>
    <xf numFmtId="0" fontId="2" fillId="0" borderId="4" xfId="1" applyFont="1" applyBorder="1" applyAlignment="1">
      <alignment horizontal="center" vertical="center"/>
    </xf>
    <xf numFmtId="0" fontId="44" fillId="0" borderId="22" xfId="0" applyFont="1" applyBorder="1" applyAlignment="1">
      <alignment horizontal="center" vertical="center" wrapText="1"/>
    </xf>
    <xf numFmtId="0" fontId="44" fillId="0" borderId="39" xfId="0" applyFont="1" applyBorder="1" applyAlignment="1">
      <alignment horizontal="center" vertical="center" wrapText="1"/>
    </xf>
    <xf numFmtId="14" fontId="6" fillId="13" borderId="2" xfId="1" applyNumberFormat="1" applyFill="1" applyBorder="1" applyAlignment="1" applyProtection="1">
      <alignment horizontal="center" vertical="center"/>
      <protection locked="0"/>
    </xf>
    <xf numFmtId="14" fontId="6" fillId="13" borderId="3" xfId="1" applyNumberFormat="1" applyFill="1" applyBorder="1" applyAlignment="1" applyProtection="1">
      <alignment horizontal="center" vertical="center"/>
      <protection locked="0"/>
    </xf>
    <xf numFmtId="14" fontId="6" fillId="13" borderId="4" xfId="1" applyNumberFormat="1" applyFill="1" applyBorder="1" applyAlignment="1" applyProtection="1">
      <alignment horizontal="center" vertical="center"/>
      <protection locked="0"/>
    </xf>
    <xf numFmtId="14" fontId="6" fillId="0" borderId="2" xfId="1" applyNumberFormat="1" applyBorder="1" applyAlignment="1">
      <alignment horizontal="center" vertical="center"/>
    </xf>
    <xf numFmtId="14" fontId="6" fillId="0" borderId="3" xfId="1" applyNumberFormat="1" applyBorder="1" applyAlignment="1">
      <alignment horizontal="center" vertical="center"/>
    </xf>
    <xf numFmtId="14" fontId="6" fillId="0" borderId="4" xfId="1" applyNumberFormat="1" applyBorder="1" applyAlignment="1">
      <alignment horizontal="center" vertical="center"/>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38" fillId="0" borderId="0" xfId="0" applyFont="1" applyAlignment="1">
      <alignment horizontal="left" wrapText="1"/>
    </xf>
    <xf numFmtId="0" fontId="0" fillId="0" borderId="0" xfId="0" applyAlignment="1">
      <alignment horizontal="left" wrapText="1"/>
    </xf>
    <xf numFmtId="0" fontId="56" fillId="0" borderId="47" xfId="0" applyFont="1" applyBorder="1" applyAlignment="1">
      <alignment horizontal="center" vertical="center" wrapText="1"/>
    </xf>
    <xf numFmtId="0" fontId="56" fillId="0" borderId="49" xfId="0" applyFont="1" applyBorder="1" applyAlignment="1">
      <alignment horizontal="center" vertical="center" wrapText="1"/>
    </xf>
    <xf numFmtId="0" fontId="56" fillId="0" borderId="37" xfId="0" applyFont="1" applyBorder="1" applyAlignment="1">
      <alignment horizontal="center" vertical="center" wrapText="1"/>
    </xf>
    <xf numFmtId="0" fontId="56" fillId="0" borderId="12" xfId="0" applyFont="1" applyBorder="1" applyAlignment="1">
      <alignment horizontal="center" vertical="center" wrapText="1"/>
    </xf>
    <xf numFmtId="0" fontId="56" fillId="0" borderId="48" xfId="0" applyFont="1" applyBorder="1" applyAlignment="1">
      <alignment horizontal="center" vertical="center" wrapText="1"/>
    </xf>
    <xf numFmtId="0" fontId="38" fillId="0" borderId="0" xfId="0" applyFont="1" applyAlignment="1">
      <alignment horizontal="left" vertical="center" wrapText="1"/>
    </xf>
    <xf numFmtId="0" fontId="52" fillId="22" borderId="26" xfId="0" quotePrefix="1" applyFont="1" applyFill="1" applyBorder="1" applyAlignment="1">
      <alignment horizontal="center" vertical="center" wrapText="1"/>
    </xf>
    <xf numFmtId="0" fontId="52" fillId="22" borderId="27" xfId="0" applyFont="1" applyFill="1" applyBorder="1" applyAlignment="1">
      <alignment horizontal="center" vertical="center" wrapText="1"/>
    </xf>
    <xf numFmtId="0" fontId="52" fillId="22" borderId="28" xfId="0" applyFont="1" applyFill="1" applyBorder="1" applyAlignment="1">
      <alignment horizontal="center" vertical="center" wrapText="1"/>
    </xf>
    <xf numFmtId="0" fontId="12" fillId="7" borderId="26" xfId="0" applyFont="1" applyFill="1" applyBorder="1" applyAlignment="1" applyProtection="1">
      <alignment horizontal="left" vertical="center" wrapText="1"/>
      <protection locked="0"/>
    </xf>
    <xf numFmtId="0" fontId="21" fillId="7" borderId="16" xfId="0" applyFont="1" applyFill="1" applyBorder="1" applyAlignment="1" applyProtection="1">
      <alignment horizontal="left" vertical="center" wrapText="1"/>
      <protection locked="0"/>
    </xf>
    <xf numFmtId="0" fontId="12" fillId="7" borderId="27" xfId="0" applyFont="1" applyFill="1" applyBorder="1" applyAlignment="1" applyProtection="1">
      <alignment horizontal="left" vertical="center" wrapText="1"/>
      <protection locked="0"/>
    </xf>
    <xf numFmtId="0" fontId="12" fillId="7" borderId="28" xfId="0" applyFont="1" applyFill="1" applyBorder="1" applyAlignment="1" applyProtection="1">
      <alignment horizontal="left" vertical="center" wrapText="1"/>
      <protection locked="0"/>
    </xf>
    <xf numFmtId="0" fontId="9" fillId="0" borderId="17" xfId="0" applyFont="1" applyBorder="1" applyAlignment="1">
      <alignment horizontal="center" vertical="center" wrapText="1"/>
    </xf>
    <xf numFmtId="0" fontId="9" fillId="0" borderId="29"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30" xfId="0" applyFont="1" applyBorder="1" applyAlignment="1">
      <alignment horizontal="center" vertical="center" wrapText="1"/>
    </xf>
    <xf numFmtId="0" fontId="52" fillId="0" borderId="26" xfId="0" quotePrefix="1" applyFont="1" applyBorder="1" applyAlignment="1">
      <alignment horizontal="center" vertical="center" wrapText="1"/>
    </xf>
    <xf numFmtId="0" fontId="53" fillId="0" borderId="27" xfId="0" applyFont="1" applyBorder="1" applyAlignment="1">
      <alignment horizontal="center" vertical="center" wrapText="1"/>
    </xf>
    <xf numFmtId="0" fontId="53" fillId="0" borderId="28" xfId="0" applyFont="1" applyBorder="1" applyAlignment="1">
      <alignment horizontal="center" vertical="center" wrapText="1"/>
    </xf>
    <xf numFmtId="0" fontId="9" fillId="0" borderId="26" xfId="0" applyFont="1" applyBorder="1" applyAlignment="1">
      <alignment vertical="center" wrapText="1"/>
    </xf>
    <xf numFmtId="0" fontId="28" fillId="0" borderId="27" xfId="0" applyFont="1" applyBorder="1" applyAlignment="1">
      <alignment vertical="center" wrapText="1"/>
    </xf>
    <xf numFmtId="0" fontId="28" fillId="0" borderId="28" xfId="0" applyFont="1" applyBorder="1" applyAlignment="1">
      <alignment vertical="center" wrapText="1"/>
    </xf>
    <xf numFmtId="0" fontId="9" fillId="0" borderId="17" xfId="0" applyFont="1" applyBorder="1" applyAlignment="1">
      <alignment vertical="center" wrapText="1"/>
    </xf>
    <xf numFmtId="0" fontId="28" fillId="0" borderId="29" xfId="0" applyFont="1" applyBorder="1" applyAlignment="1">
      <alignment vertical="center" wrapText="1"/>
    </xf>
    <xf numFmtId="0" fontId="28" fillId="0" borderId="14" xfId="0" applyFont="1" applyBorder="1" applyAlignment="1">
      <alignment vertical="center" wrapText="1"/>
    </xf>
    <xf numFmtId="0" fontId="28" fillId="0" borderId="15" xfId="0" applyFont="1" applyBorder="1" applyAlignment="1">
      <alignment vertical="center" wrapText="1"/>
    </xf>
    <xf numFmtId="0" fontId="28" fillId="0" borderId="24" xfId="0" applyFont="1" applyBorder="1" applyAlignment="1">
      <alignment vertical="center" wrapText="1"/>
    </xf>
    <xf numFmtId="0" fontId="28" fillId="0" borderId="30" xfId="0" applyFont="1" applyBorder="1" applyAlignment="1">
      <alignment vertical="center" wrapText="1"/>
    </xf>
    <xf numFmtId="0" fontId="29" fillId="0" borderId="26" xfId="0" applyFont="1" applyBorder="1" applyAlignment="1">
      <alignment horizontal="center" vertical="center" wrapText="1"/>
    </xf>
    <xf numFmtId="0" fontId="29" fillId="0" borderId="27" xfId="0" applyFont="1" applyBorder="1" applyAlignment="1">
      <alignment horizontal="center" vertical="center" wrapText="1"/>
    </xf>
    <xf numFmtId="0" fontId="29" fillId="0" borderId="28" xfId="0" applyFont="1" applyBorder="1" applyAlignment="1">
      <alignment horizontal="center" vertical="center" wrapText="1"/>
    </xf>
    <xf numFmtId="0" fontId="29" fillId="0" borderId="17" xfId="0" applyFont="1" applyBorder="1" applyAlignment="1">
      <alignment horizontal="center" vertical="center" wrapText="1"/>
    </xf>
    <xf numFmtId="0" fontId="29" fillId="0" borderId="29" xfId="0" applyFont="1" applyBorder="1" applyAlignment="1">
      <alignment horizontal="center" vertical="center" wrapText="1"/>
    </xf>
    <xf numFmtId="0" fontId="29" fillId="0" borderId="14" xfId="0" applyFont="1" applyBorder="1" applyAlignment="1">
      <alignment horizontal="center" vertical="center" wrapText="1"/>
    </xf>
    <xf numFmtId="0" fontId="29" fillId="0" borderId="15"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30" xfId="0" applyFont="1" applyBorder="1" applyAlignment="1">
      <alignment horizontal="center" vertical="center" wrapText="1"/>
    </xf>
    <xf numFmtId="0" fontId="11" fillId="7" borderId="26" xfId="0" applyFont="1" applyFill="1" applyBorder="1" applyAlignment="1" applyProtection="1">
      <alignment horizontal="left" vertical="center" wrapText="1"/>
      <protection locked="0"/>
    </xf>
    <xf numFmtId="0" fontId="11" fillId="7" borderId="27" xfId="0" applyFont="1" applyFill="1" applyBorder="1" applyAlignment="1" applyProtection="1">
      <alignment horizontal="left" vertical="center" wrapText="1"/>
      <protection locked="0"/>
    </xf>
    <xf numFmtId="0" fontId="11" fillId="7" borderId="28" xfId="0" applyFont="1" applyFill="1" applyBorder="1" applyAlignment="1" applyProtection="1">
      <alignment horizontal="left" vertical="center" wrapText="1"/>
      <protection locked="0"/>
    </xf>
    <xf numFmtId="0" fontId="13" fillId="0" borderId="17"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24" xfId="0" applyFont="1" applyBorder="1" applyAlignment="1">
      <alignment horizontal="center" vertical="center" wrapText="1"/>
    </xf>
    <xf numFmtId="0" fontId="13" fillId="0" borderId="30" xfId="0" applyFont="1" applyBorder="1" applyAlignment="1">
      <alignment horizontal="center" vertical="center" wrapText="1"/>
    </xf>
    <xf numFmtId="0" fontId="27" fillId="0" borderId="26" xfId="0" quotePrefix="1" applyFont="1" applyBorder="1" applyAlignment="1">
      <alignment horizontal="center" vertical="center" wrapText="1"/>
    </xf>
    <xf numFmtId="0" fontId="30" fillId="0" borderId="27" xfId="0" applyFont="1" applyBorder="1" applyAlignment="1">
      <alignment horizontal="center" vertical="center" wrapText="1"/>
    </xf>
    <xf numFmtId="0" fontId="30" fillId="0" borderId="28" xfId="0" applyFont="1" applyBorder="1" applyAlignment="1">
      <alignment horizontal="center" vertical="center" wrapText="1"/>
    </xf>
    <xf numFmtId="0" fontId="24" fillId="0" borderId="26" xfId="0" applyFont="1" applyBorder="1" applyAlignment="1">
      <alignment horizontal="center" vertical="center" wrapText="1"/>
    </xf>
    <xf numFmtId="0" fontId="24" fillId="0" borderId="27" xfId="0" applyFont="1" applyBorder="1" applyAlignment="1">
      <alignment horizontal="center" vertical="center" wrapText="1"/>
    </xf>
    <xf numFmtId="0" fontId="24" fillId="0" borderId="28" xfId="0" applyFont="1" applyBorder="1" applyAlignment="1">
      <alignment horizontal="center" vertical="center" wrapText="1"/>
    </xf>
    <xf numFmtId="0" fontId="21" fillId="5" borderId="2" xfId="1" applyFont="1" applyFill="1" applyBorder="1" applyAlignment="1">
      <alignment horizontal="left" vertical="center"/>
    </xf>
    <xf numFmtId="0" fontId="21" fillId="5" borderId="3" xfId="1" applyFont="1" applyFill="1" applyBorder="1" applyAlignment="1">
      <alignment horizontal="left" vertical="center"/>
    </xf>
    <xf numFmtId="0" fontId="21" fillId="5" borderId="4" xfId="1" applyFont="1" applyFill="1" applyBorder="1" applyAlignment="1">
      <alignment horizontal="left" vertical="center"/>
    </xf>
    <xf numFmtId="0" fontId="13" fillId="0" borderId="44" xfId="0" applyFont="1" applyBorder="1" applyAlignment="1">
      <alignment horizontal="center" vertical="center" wrapText="1"/>
    </xf>
    <xf numFmtId="0" fontId="13" fillId="0" borderId="45" xfId="0" applyFont="1" applyBorder="1" applyAlignment="1">
      <alignment horizontal="center" vertical="center" wrapText="1"/>
    </xf>
    <xf numFmtId="0" fontId="13" fillId="0" borderId="46" xfId="0" applyFont="1" applyBorder="1" applyAlignment="1">
      <alignment horizontal="center" vertical="center" wrapText="1"/>
    </xf>
    <xf numFmtId="0" fontId="9" fillId="0" borderId="44" xfId="0" applyFont="1" applyBorder="1" applyAlignment="1">
      <alignment horizontal="center" vertical="center" wrapText="1"/>
    </xf>
    <xf numFmtId="0" fontId="9" fillId="0" borderId="45" xfId="0" applyFont="1" applyBorder="1" applyAlignment="1">
      <alignment horizontal="center" vertical="center" wrapText="1"/>
    </xf>
    <xf numFmtId="0" fontId="9" fillId="0" borderId="46" xfId="0" applyFont="1" applyBorder="1" applyAlignment="1">
      <alignment horizontal="center" vertical="center" wrapText="1"/>
    </xf>
    <xf numFmtId="0" fontId="52" fillId="0" borderId="26" xfId="0" applyFont="1" applyBorder="1" applyAlignment="1">
      <alignment horizontal="center" vertical="center" wrapText="1"/>
    </xf>
    <xf numFmtId="0" fontId="52" fillId="0" borderId="27" xfId="0" applyFont="1" applyBorder="1" applyAlignment="1">
      <alignment horizontal="center" vertical="center" wrapText="1"/>
    </xf>
    <xf numFmtId="0" fontId="52" fillId="0" borderId="28" xfId="0" applyFont="1" applyBorder="1" applyAlignment="1">
      <alignment horizontal="center" vertical="center" wrapText="1"/>
    </xf>
    <xf numFmtId="0" fontId="9" fillId="0" borderId="27" xfId="0" applyFont="1" applyBorder="1" applyAlignment="1">
      <alignment vertical="center" wrapText="1"/>
    </xf>
    <xf numFmtId="0" fontId="9" fillId="0" borderId="28" xfId="0" applyFont="1" applyBorder="1" applyAlignment="1">
      <alignment vertical="center" wrapText="1"/>
    </xf>
    <xf numFmtId="0" fontId="9" fillId="0" borderId="29" xfId="0" applyFont="1" applyBorder="1" applyAlignment="1">
      <alignment vertical="center" wrapText="1"/>
    </xf>
    <xf numFmtId="0" fontId="9" fillId="0" borderId="14" xfId="0" applyFont="1" applyBorder="1" applyAlignment="1">
      <alignment vertical="center" wrapText="1"/>
    </xf>
    <xf numFmtId="0" fontId="9" fillId="0" borderId="15" xfId="0" applyFont="1" applyBorder="1" applyAlignment="1">
      <alignment vertical="center" wrapText="1"/>
    </xf>
    <xf numFmtId="0" fontId="9" fillId="0" borderId="24" xfId="0" applyFont="1" applyBorder="1" applyAlignment="1">
      <alignment vertical="center" wrapText="1"/>
    </xf>
    <xf numFmtId="0" fontId="9" fillId="0" borderId="30" xfId="0" applyFont="1" applyBorder="1" applyAlignment="1">
      <alignment vertical="center" wrapText="1"/>
    </xf>
    <xf numFmtId="0" fontId="9" fillId="0" borderId="26" xfId="0" applyFont="1" applyBorder="1" applyAlignment="1">
      <alignment horizontal="center" vertical="center" wrapText="1"/>
    </xf>
    <xf numFmtId="0" fontId="9" fillId="0" borderId="27" xfId="0" applyFont="1" applyBorder="1" applyAlignment="1">
      <alignment horizontal="center" vertical="center" wrapText="1"/>
    </xf>
    <xf numFmtId="0" fontId="9" fillId="0" borderId="28" xfId="0" applyFont="1" applyBorder="1" applyAlignment="1">
      <alignment horizontal="center" vertical="center" wrapText="1"/>
    </xf>
    <xf numFmtId="0" fontId="13" fillId="0" borderId="26" xfId="0" applyFont="1" applyBorder="1" applyAlignment="1">
      <alignment vertical="center" wrapText="1"/>
    </xf>
    <xf numFmtId="0" fontId="31" fillId="0" borderId="27" xfId="0" applyFont="1" applyBorder="1" applyAlignment="1">
      <alignment vertical="center" wrapText="1"/>
    </xf>
    <xf numFmtId="0" fontId="31" fillId="0" borderId="28" xfId="0" applyFont="1" applyBorder="1" applyAlignment="1">
      <alignment vertical="center" wrapText="1"/>
    </xf>
    <xf numFmtId="14" fontId="27" fillId="0" borderId="26" xfId="0" quotePrefix="1" applyNumberFormat="1" applyFont="1" applyBorder="1" applyAlignment="1">
      <alignment horizontal="center" vertical="center" wrapText="1"/>
    </xf>
    <xf numFmtId="0" fontId="10" fillId="0" borderId="17"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24" xfId="0" applyFont="1" applyBorder="1" applyAlignment="1">
      <alignment horizontal="center" vertical="center" wrapText="1"/>
    </xf>
    <xf numFmtId="0" fontId="10" fillId="0" borderId="30" xfId="0" applyFont="1" applyBorder="1" applyAlignment="1">
      <alignment horizontal="center" vertical="center" wrapText="1"/>
    </xf>
    <xf numFmtId="0" fontId="10" fillId="0" borderId="26" xfId="0" applyFont="1" applyBorder="1" applyAlignment="1">
      <alignment horizontal="center" vertical="center" wrapText="1"/>
    </xf>
    <xf numFmtId="0" fontId="10" fillId="0" borderId="28" xfId="0" applyFont="1" applyBorder="1" applyAlignment="1">
      <alignment horizontal="center" vertical="center" wrapText="1"/>
    </xf>
    <xf numFmtId="0" fontId="24" fillId="0" borderId="17" xfId="0" applyFont="1" applyBorder="1" applyAlignment="1">
      <alignment horizontal="center" vertical="center" wrapText="1"/>
    </xf>
    <xf numFmtId="0" fontId="24" fillId="0" borderId="29" xfId="0" applyFont="1" applyBorder="1" applyAlignment="1">
      <alignment horizontal="center" vertical="center" wrapText="1"/>
    </xf>
    <xf numFmtId="0" fontId="24" fillId="0" borderId="14" xfId="0" applyFont="1" applyBorder="1" applyAlignment="1">
      <alignment horizontal="center" vertical="center" wrapText="1"/>
    </xf>
    <xf numFmtId="0" fontId="24" fillId="0" borderId="15" xfId="0" applyFont="1" applyBorder="1" applyAlignment="1">
      <alignment horizontal="center" vertical="center" wrapText="1"/>
    </xf>
    <xf numFmtId="0" fontId="24" fillId="0" borderId="24" xfId="0" applyFont="1" applyBorder="1" applyAlignment="1">
      <alignment horizontal="center" vertical="center" wrapText="1"/>
    </xf>
    <xf numFmtId="0" fontId="24" fillId="0" borderId="30" xfId="0" applyFont="1" applyBorder="1" applyAlignment="1">
      <alignment horizontal="center" vertical="center" wrapText="1"/>
    </xf>
    <xf numFmtId="0" fontId="13" fillId="0" borderId="26" xfId="0" applyFont="1" applyBorder="1" applyAlignment="1">
      <alignment horizontal="center" vertical="center" wrapText="1"/>
    </xf>
    <xf numFmtId="0" fontId="13" fillId="0" borderId="27" xfId="0" applyFont="1" applyBorder="1" applyAlignment="1">
      <alignment horizontal="center" vertical="center" wrapText="1"/>
    </xf>
    <xf numFmtId="0" fontId="13" fillId="0" borderId="28" xfId="0" applyFont="1" applyBorder="1" applyAlignment="1">
      <alignment horizontal="center" vertical="center" wrapText="1"/>
    </xf>
    <xf numFmtId="0" fontId="10" fillId="0" borderId="31" xfId="0" applyFont="1" applyBorder="1" applyAlignment="1">
      <alignment horizontal="center" vertical="center"/>
    </xf>
    <xf numFmtId="0" fontId="10" fillId="0" borderId="32" xfId="0" applyFont="1" applyBorder="1" applyAlignment="1">
      <alignment horizontal="center" vertical="center"/>
    </xf>
    <xf numFmtId="0" fontId="10" fillId="0" borderId="16" xfId="0" applyFont="1" applyBorder="1" applyAlignment="1">
      <alignment horizontal="center" vertical="center" wrapText="1"/>
    </xf>
    <xf numFmtId="0" fontId="0" fillId="0" borderId="16" xfId="0" applyBorder="1" applyAlignment="1">
      <alignment horizontal="center" vertical="center" wrapText="1"/>
    </xf>
    <xf numFmtId="0" fontId="11" fillId="0" borderId="16" xfId="0" applyFont="1" applyBorder="1" applyAlignment="1">
      <alignment horizontal="center" vertical="center" wrapText="1"/>
    </xf>
    <xf numFmtId="0" fontId="23" fillId="0" borderId="26" xfId="0" applyFont="1" applyBorder="1" applyAlignment="1">
      <alignment horizontal="center" vertical="center" wrapText="1"/>
    </xf>
    <xf numFmtId="0" fontId="23" fillId="0" borderId="28" xfId="0" applyFont="1" applyBorder="1" applyAlignment="1">
      <alignment horizontal="center" vertical="center" wrapText="1"/>
    </xf>
    <xf numFmtId="0" fontId="23" fillId="0" borderId="16" xfId="0" applyFont="1" applyBorder="1" applyAlignment="1">
      <alignment horizontal="center" vertical="center" wrapText="1"/>
    </xf>
    <xf numFmtId="0" fontId="24" fillId="0" borderId="16" xfId="0" applyFont="1" applyBorder="1" applyAlignment="1">
      <alignment horizontal="center" vertical="center" wrapText="1"/>
    </xf>
    <xf numFmtId="0" fontId="11" fillId="0" borderId="29" xfId="0" applyFont="1" applyBorder="1" applyAlignment="1">
      <alignment horizontal="center" vertical="center" wrapText="1"/>
    </xf>
    <xf numFmtId="0" fontId="11" fillId="0" borderId="24" xfId="0" applyFont="1" applyBorder="1" applyAlignment="1">
      <alignment horizontal="center" vertical="center" wrapText="1"/>
    </xf>
    <xf numFmtId="0" fontId="11" fillId="0" borderId="30" xfId="0" applyFont="1" applyBorder="1" applyAlignment="1">
      <alignment horizontal="center" vertical="center" wrapText="1"/>
    </xf>
    <xf numFmtId="0" fontId="26" fillId="0" borderId="26" xfId="0" applyFont="1" applyBorder="1" applyAlignment="1">
      <alignment horizontal="center" vertical="center" wrapText="1"/>
    </xf>
    <xf numFmtId="0" fontId="13" fillId="0" borderId="16" xfId="0" applyFont="1" applyBorder="1" applyAlignment="1">
      <alignment vertical="center" wrapText="1"/>
    </xf>
    <xf numFmtId="1" fontId="26" fillId="5" borderId="26" xfId="0" applyNumberFormat="1" applyFont="1" applyFill="1" applyBorder="1" applyAlignment="1">
      <alignment horizontal="center" vertical="center" wrapText="1"/>
    </xf>
    <xf numFmtId="1" fontId="26" fillId="5" borderId="27" xfId="0" applyNumberFormat="1" applyFont="1" applyFill="1" applyBorder="1" applyAlignment="1">
      <alignment horizontal="center" vertical="center" wrapText="1"/>
    </xf>
    <xf numFmtId="1" fontId="26" fillId="5" borderId="28" xfId="0" applyNumberFormat="1" applyFont="1" applyFill="1" applyBorder="1" applyAlignment="1">
      <alignment horizontal="center" vertical="center" wrapText="1"/>
    </xf>
    <xf numFmtId="0" fontId="27" fillId="6" borderId="26" xfId="0" applyFont="1" applyFill="1" applyBorder="1" applyAlignment="1">
      <alignment horizontal="center" vertical="center" wrapText="1"/>
    </xf>
    <xf numFmtId="0" fontId="27" fillId="6" borderId="27" xfId="0" applyFont="1" applyFill="1" applyBorder="1" applyAlignment="1">
      <alignment horizontal="center" vertical="center" wrapText="1"/>
    </xf>
    <xf numFmtId="0" fontId="27" fillId="6" borderId="28" xfId="0" applyFont="1" applyFill="1" applyBorder="1" applyAlignment="1">
      <alignment horizontal="center" vertical="center" wrapText="1"/>
    </xf>
    <xf numFmtId="0" fontId="11" fillId="7" borderId="26" xfId="0" quotePrefix="1" applyFont="1" applyFill="1" applyBorder="1" applyAlignment="1" applyProtection="1">
      <alignment horizontal="left" vertical="center" wrapText="1"/>
      <protection locked="0"/>
    </xf>
    <xf numFmtId="0" fontId="21" fillId="8" borderId="16" xfId="0" applyFont="1" applyFill="1" applyBorder="1" applyAlignment="1" applyProtection="1">
      <alignment horizontal="left" vertical="center" wrapText="1"/>
      <protection locked="0"/>
    </xf>
    <xf numFmtId="0" fontId="13" fillId="0" borderId="17" xfId="0" applyFont="1" applyBorder="1" applyAlignment="1">
      <alignment vertical="center" wrapText="1"/>
    </xf>
    <xf numFmtId="0" fontId="31" fillId="0" borderId="29" xfId="0" applyFont="1" applyBorder="1" applyAlignment="1">
      <alignment vertical="center" wrapText="1"/>
    </xf>
    <xf numFmtId="0" fontId="31" fillId="0" borderId="14" xfId="0" applyFont="1" applyBorder="1" applyAlignment="1">
      <alignment vertical="center" wrapText="1"/>
    </xf>
    <xf numFmtId="0" fontId="31" fillId="0" borderId="15" xfId="0" applyFont="1" applyBorder="1" applyAlignment="1">
      <alignment vertical="center" wrapText="1"/>
    </xf>
    <xf numFmtId="0" fontId="31" fillId="0" borderId="24" xfId="0" applyFont="1" applyBorder="1" applyAlignment="1">
      <alignment vertical="center" wrapText="1"/>
    </xf>
    <xf numFmtId="0" fontId="31" fillId="0" borderId="30" xfId="0" applyFont="1" applyBorder="1" applyAlignment="1">
      <alignment vertical="center" wrapText="1"/>
    </xf>
    <xf numFmtId="0" fontId="9" fillId="0" borderId="17" xfId="0" quotePrefix="1" applyFont="1" applyBorder="1" applyAlignment="1">
      <alignment vertical="center" wrapText="1"/>
    </xf>
    <xf numFmtId="0" fontId="13" fillId="0" borderId="17" xfId="0" quotePrefix="1" applyFont="1" applyBorder="1" applyAlignment="1">
      <alignment vertical="center" wrapText="1"/>
    </xf>
    <xf numFmtId="9" fontId="29" fillId="0" borderId="26" xfId="0" applyNumberFormat="1" applyFont="1" applyBorder="1" applyAlignment="1">
      <alignment horizontal="center" vertical="center" wrapText="1"/>
    </xf>
    <xf numFmtId="9" fontId="24" fillId="0" borderId="26" xfId="0" applyNumberFormat="1" applyFont="1" applyBorder="1" applyAlignment="1">
      <alignment horizontal="center" vertical="center" wrapText="1"/>
    </xf>
    <xf numFmtId="0" fontId="27" fillId="0" borderId="29" xfId="0" quotePrefix="1" applyFont="1" applyBorder="1" applyAlignment="1">
      <alignment horizontal="center" vertical="center" wrapText="1"/>
    </xf>
    <xf numFmtId="0" fontId="30" fillId="0" borderId="15" xfId="0" applyFont="1" applyBorder="1" applyAlignment="1">
      <alignment horizontal="center" vertical="center" wrapText="1"/>
    </xf>
    <xf numFmtId="0" fontId="30" fillId="0" borderId="30" xfId="0" applyFont="1" applyBorder="1" applyAlignment="1">
      <alignment horizontal="center" vertical="center" wrapText="1"/>
    </xf>
    <xf numFmtId="0" fontId="38" fillId="0" borderId="0" xfId="0" applyFont="1" applyAlignment="1">
      <alignment horizontal="justify" vertical="top" wrapText="1"/>
    </xf>
    <xf numFmtId="0" fontId="40" fillId="0" borderId="0" xfId="0" applyFont="1" applyAlignment="1">
      <alignment horizontal="justify" vertical="top"/>
    </xf>
    <xf numFmtId="0" fontId="38" fillId="0" borderId="0" xfId="0" applyFont="1" applyAlignment="1">
      <alignment horizontal="justify" vertical="center" wrapText="1"/>
    </xf>
    <xf numFmtId="0" fontId="38" fillId="0" borderId="0" xfId="0" applyFont="1" applyAlignment="1">
      <alignment horizontal="justify" vertical="center"/>
    </xf>
    <xf numFmtId="164" fontId="9" fillId="20" borderId="31" xfId="8" applyNumberFormat="1" applyFont="1" applyFill="1" applyBorder="1" applyAlignment="1" applyProtection="1">
      <alignment horizontal="left" vertical="center" wrapText="1"/>
    </xf>
    <xf numFmtId="164" fontId="9" fillId="20" borderId="43" xfId="8" applyNumberFormat="1" applyFont="1" applyFill="1" applyBorder="1" applyAlignment="1" applyProtection="1">
      <alignment horizontal="left" vertical="center" wrapText="1"/>
    </xf>
    <xf numFmtId="164" fontId="9" fillId="20" borderId="32" xfId="8" applyNumberFormat="1" applyFont="1" applyFill="1" applyBorder="1" applyAlignment="1" applyProtection="1">
      <alignment horizontal="left" vertical="center" wrapText="1"/>
    </xf>
    <xf numFmtId="164" fontId="9" fillId="21" borderId="17" xfId="8" applyNumberFormat="1" applyFont="1" applyFill="1" applyBorder="1" applyAlignment="1" applyProtection="1">
      <alignment horizontal="center" vertical="center"/>
    </xf>
    <xf numFmtId="164" fontId="9" fillId="21" borderId="29" xfId="8" applyNumberFormat="1" applyFont="1" applyFill="1" applyBorder="1" applyAlignment="1" applyProtection="1">
      <alignment horizontal="center" vertical="center"/>
    </xf>
    <xf numFmtId="164" fontId="9" fillId="21" borderId="24" xfId="8" applyNumberFormat="1" applyFont="1" applyFill="1" applyBorder="1" applyAlignment="1" applyProtection="1">
      <alignment horizontal="center" vertical="center"/>
    </xf>
    <xf numFmtId="164" fontId="9" fillId="21" borderId="30" xfId="8" applyNumberFormat="1" applyFont="1" applyFill="1" applyBorder="1" applyAlignment="1" applyProtection="1">
      <alignment horizontal="center" vertical="center"/>
    </xf>
    <xf numFmtId="164" fontId="9" fillId="0" borderId="16" xfId="8" applyNumberFormat="1" applyFont="1" applyFill="1" applyBorder="1" applyAlignment="1" applyProtection="1">
      <alignment horizontal="center" vertical="center"/>
    </xf>
    <xf numFmtId="0" fontId="58" fillId="0" borderId="26" xfId="0" quotePrefix="1" applyFont="1" applyBorder="1" applyAlignment="1">
      <alignment horizontal="center" vertical="center" wrapText="1"/>
    </xf>
    <xf numFmtId="0" fontId="58" fillId="0" borderId="27" xfId="0" applyFont="1" applyBorder="1" applyAlignment="1">
      <alignment horizontal="center" vertical="center" wrapText="1"/>
    </xf>
    <xf numFmtId="0" fontId="58" fillId="0" borderId="28" xfId="0" applyFont="1" applyBorder="1" applyAlignment="1">
      <alignment horizontal="center" vertical="center" wrapText="1"/>
    </xf>
    <xf numFmtId="164" fontId="9" fillId="18" borderId="17" xfId="8" applyNumberFormat="1" applyFont="1" applyFill="1" applyBorder="1" applyAlignment="1" applyProtection="1">
      <alignment horizontal="center" vertical="center"/>
    </xf>
    <xf numFmtId="164" fontId="9" fillId="18" borderId="29" xfId="8" applyNumberFormat="1" applyFont="1" applyFill="1" applyBorder="1" applyAlignment="1" applyProtection="1">
      <alignment horizontal="center" vertical="center"/>
    </xf>
    <xf numFmtId="164" fontId="9" fillId="18" borderId="14" xfId="8" applyNumberFormat="1" applyFont="1" applyFill="1" applyBorder="1" applyAlignment="1" applyProtection="1">
      <alignment horizontal="center" vertical="center"/>
    </xf>
    <xf numFmtId="164" fontId="9" fillId="18" borderId="15" xfId="8" applyNumberFormat="1" applyFont="1" applyFill="1" applyBorder="1" applyAlignment="1" applyProtection="1">
      <alignment horizontal="center" vertical="center"/>
    </xf>
    <xf numFmtId="164" fontId="9" fillId="0" borderId="26" xfId="8" applyNumberFormat="1" applyFont="1" applyFill="1" applyBorder="1" applyAlignment="1" applyProtection="1">
      <alignment horizontal="center" wrapText="1"/>
    </xf>
    <xf numFmtId="164" fontId="9" fillId="0" borderId="27" xfId="8" applyNumberFormat="1" applyFont="1" applyFill="1" applyBorder="1" applyAlignment="1" applyProtection="1">
      <alignment horizontal="center" wrapText="1"/>
    </xf>
    <xf numFmtId="0" fontId="7" fillId="0" borderId="0" xfId="0" applyFont="1" applyAlignment="1">
      <alignment horizontal="left"/>
    </xf>
    <xf numFmtId="0" fontId="57" fillId="0" borderId="17" xfId="0" applyFont="1" applyBorder="1" applyAlignment="1">
      <alignment horizontal="center" vertical="center" wrapText="1"/>
    </xf>
    <xf numFmtId="0" fontId="57" fillId="0" borderId="29" xfId="0" applyFont="1" applyBorder="1" applyAlignment="1">
      <alignment horizontal="center" vertical="center" wrapText="1"/>
    </xf>
    <xf numFmtId="0" fontId="57" fillId="0" borderId="14" xfId="0" applyFont="1" applyBorder="1" applyAlignment="1">
      <alignment horizontal="center" vertical="center" wrapText="1"/>
    </xf>
    <xf numFmtId="0" fontId="57" fillId="0" borderId="15" xfId="0" applyFont="1" applyBorder="1" applyAlignment="1">
      <alignment horizontal="center" vertical="center" wrapText="1"/>
    </xf>
    <xf numFmtId="0" fontId="57" fillId="0" borderId="24" xfId="0" applyFont="1" applyBorder="1" applyAlignment="1">
      <alignment horizontal="center" vertical="center" wrapText="1"/>
    </xf>
    <xf numFmtId="0" fontId="57" fillId="0" borderId="30" xfId="0" applyFont="1" applyBorder="1" applyAlignment="1">
      <alignment horizontal="center" vertical="center" wrapText="1"/>
    </xf>
    <xf numFmtId="0" fontId="61" fillId="0" borderId="27" xfId="0" applyFont="1" applyBorder="1" applyAlignment="1">
      <alignment horizontal="center" vertical="center" wrapText="1"/>
    </xf>
    <xf numFmtId="0" fontId="61" fillId="0" borderId="28" xfId="0" applyFont="1" applyBorder="1" applyAlignment="1">
      <alignment horizontal="center" vertical="center" wrapText="1"/>
    </xf>
    <xf numFmtId="0" fontId="57" fillId="0" borderId="26" xfId="0" applyFont="1" applyBorder="1" applyAlignment="1">
      <alignment vertical="center" wrapText="1"/>
    </xf>
    <xf numFmtId="0" fontId="59" fillId="0" borderId="27" xfId="0" applyFont="1" applyBorder="1" applyAlignment="1">
      <alignment vertical="center" wrapText="1"/>
    </xf>
    <xf numFmtId="0" fontId="59" fillId="0" borderId="28" xfId="0" applyFont="1" applyBorder="1" applyAlignment="1">
      <alignment vertical="center" wrapText="1"/>
    </xf>
    <xf numFmtId="0" fontId="57" fillId="0" borderId="17" xfId="0" applyFont="1" applyBorder="1" applyAlignment="1">
      <alignment vertical="center" wrapText="1"/>
    </xf>
    <xf numFmtId="0" fontId="59" fillId="0" borderId="29" xfId="0" applyFont="1" applyBorder="1" applyAlignment="1">
      <alignment vertical="center" wrapText="1"/>
    </xf>
    <xf numFmtId="0" fontId="59" fillId="0" borderId="14" xfId="0" applyFont="1" applyBorder="1" applyAlignment="1">
      <alignment vertical="center" wrapText="1"/>
    </xf>
    <xf numFmtId="0" fontId="59" fillId="0" borderId="15" xfId="0" applyFont="1" applyBorder="1" applyAlignment="1">
      <alignment vertical="center" wrapText="1"/>
    </xf>
    <xf numFmtId="0" fontId="59" fillId="0" borderId="24" xfId="0" applyFont="1" applyBorder="1" applyAlignment="1">
      <alignment vertical="center" wrapText="1"/>
    </xf>
    <xf numFmtId="0" fontId="59" fillId="0" borderId="30" xfId="0" applyFont="1" applyBorder="1" applyAlignment="1">
      <alignment vertical="center" wrapText="1"/>
    </xf>
    <xf numFmtId="0" fontId="60" fillId="0" borderId="26"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8" xfId="0" applyFont="1" applyBorder="1" applyAlignment="1">
      <alignment horizontal="center" vertical="center" wrapText="1"/>
    </xf>
    <xf numFmtId="0" fontId="60" fillId="0" borderId="17" xfId="0" applyFont="1" applyBorder="1" applyAlignment="1">
      <alignment horizontal="center" vertical="center" wrapText="1"/>
    </xf>
    <xf numFmtId="0" fontId="60" fillId="0" borderId="29" xfId="0" applyFont="1" applyBorder="1" applyAlignment="1">
      <alignment horizontal="center" vertical="center" wrapText="1"/>
    </xf>
    <xf numFmtId="0" fontId="60" fillId="0" borderId="14" xfId="0" applyFont="1" applyBorder="1" applyAlignment="1">
      <alignment horizontal="center" vertical="center" wrapText="1"/>
    </xf>
    <xf numFmtId="0" fontId="60" fillId="0" borderId="15" xfId="0" applyFont="1" applyBorder="1" applyAlignment="1">
      <alignment horizontal="center" vertical="center" wrapText="1"/>
    </xf>
    <xf numFmtId="0" fontId="60" fillId="0" borderId="24" xfId="0" applyFont="1" applyBorder="1" applyAlignment="1">
      <alignment horizontal="center" vertical="center" wrapText="1"/>
    </xf>
    <xf numFmtId="0" fontId="60" fillId="0" borderId="30" xfId="0" applyFont="1" applyBorder="1" applyAlignment="1">
      <alignment horizontal="center" vertical="center" wrapText="1"/>
    </xf>
    <xf numFmtId="0" fontId="63" fillId="7" borderId="26" xfId="0" applyFont="1" applyFill="1" applyBorder="1" applyAlignment="1" applyProtection="1">
      <alignment horizontal="left" vertical="center" wrapText="1"/>
      <protection locked="0"/>
    </xf>
    <xf numFmtId="0" fontId="64" fillId="7" borderId="16" xfId="0" applyFont="1" applyFill="1" applyBorder="1" applyAlignment="1" applyProtection="1">
      <alignment horizontal="left" vertical="center" wrapText="1"/>
      <protection locked="0"/>
    </xf>
    <xf numFmtId="0" fontId="63" fillId="7" borderId="27" xfId="0" applyFont="1" applyFill="1" applyBorder="1" applyAlignment="1" applyProtection="1">
      <alignment horizontal="left" vertical="center" wrapText="1"/>
      <protection locked="0"/>
    </xf>
    <xf numFmtId="0" fontId="63" fillId="7" borderId="28" xfId="0" applyFont="1" applyFill="1" applyBorder="1" applyAlignment="1" applyProtection="1">
      <alignment horizontal="left" vertical="center" wrapText="1"/>
      <protection locked="0"/>
    </xf>
    <xf numFmtId="0" fontId="21" fillId="5" borderId="2" xfId="1" applyFont="1" applyFill="1" applyBorder="1" applyAlignment="1">
      <alignment vertical="center"/>
    </xf>
    <xf numFmtId="0" fontId="0" fillId="0" borderId="3" xfId="0" applyBorder="1"/>
    <xf numFmtId="0" fontId="0" fillId="0" borderId="4" xfId="0" applyBorder="1"/>
    <xf numFmtId="0" fontId="0" fillId="0" borderId="3" xfId="0" applyBorder="1" applyAlignment="1">
      <alignment vertical="center"/>
    </xf>
    <xf numFmtId="0" fontId="26" fillId="0" borderId="0" xfId="0" applyFont="1" applyAlignment="1">
      <alignment horizontal="center" vertical="center" wrapText="1"/>
    </xf>
    <xf numFmtId="0" fontId="0" fillId="0" borderId="0" xfId="0" applyAlignment="1">
      <alignment horizontal="center" vertical="center" wrapText="1"/>
    </xf>
    <xf numFmtId="0" fontId="26" fillId="0" borderId="0" xfId="0" applyFont="1" applyAlignment="1">
      <alignment horizontal="center" vertical="center"/>
    </xf>
    <xf numFmtId="0" fontId="0" fillId="0" borderId="0" xfId="0" applyAlignment="1">
      <alignment horizontal="center" vertical="center"/>
    </xf>
    <xf numFmtId="0" fontId="33" fillId="0" borderId="0" xfId="0" applyFont="1" applyAlignment="1">
      <alignment horizontal="center" vertical="center" wrapText="1"/>
    </xf>
  </cellXfs>
  <cellStyles count="9">
    <cellStyle name="Normal" xfId="0" builtinId="0"/>
    <cellStyle name="Percent" xfId="7" builtinId="5"/>
    <cellStyle name="Percent 2" xfId="8" xr:uid="{00000000-0005-0000-0000-000000000000}"/>
    <cellStyle name="Prozent 3 2 2" xfId="2" xr:uid="{00000000-0005-0000-0000-000002000000}"/>
    <cellStyle name="Prozent 4 2 2" xfId="3" xr:uid="{00000000-0005-0000-0000-000003000000}"/>
    <cellStyle name="Standard 2" xfId="1" xr:uid="{00000000-0005-0000-0000-000005000000}"/>
    <cellStyle name="Standard 3 2 2" xfId="4" xr:uid="{00000000-0005-0000-0000-000006000000}"/>
    <cellStyle name="Standard_Bearbeitungsqualität 2011" xfId="6" xr:uid="{00000000-0005-0000-0000-000007000000}"/>
    <cellStyle name="Standard_Werte" xfId="5" xr:uid="{00000000-0005-0000-0000-000008000000}"/>
  </cellStyles>
  <dxfs count="96">
    <dxf>
      <fill>
        <patternFill>
          <bgColor rgb="FF99FF66"/>
        </patternFill>
      </fill>
    </dxf>
    <dxf>
      <fill>
        <patternFill>
          <bgColor rgb="FFFF7C80"/>
        </patternFill>
      </fill>
    </dxf>
    <dxf>
      <fill>
        <patternFill>
          <bgColor rgb="FFCCFFCC"/>
        </patternFill>
      </fill>
    </dxf>
    <dxf>
      <fill>
        <patternFill>
          <bgColor indexed="42"/>
        </patternFill>
      </fill>
    </dxf>
    <dxf>
      <fill>
        <patternFill>
          <bgColor indexed="43"/>
        </patternFill>
      </fill>
    </dxf>
    <dxf>
      <fill>
        <patternFill>
          <bgColor rgb="FFFF7C80"/>
        </patternFill>
      </fill>
      <border>
        <left style="thin">
          <color indexed="64"/>
        </left>
        <right style="thin">
          <color indexed="64"/>
        </right>
        <top style="thin">
          <color indexed="64"/>
        </top>
        <bottom style="thin">
          <color indexed="64"/>
        </bottom>
      </border>
    </dxf>
    <dxf>
      <fill>
        <patternFill>
          <bgColor rgb="FFCCFFCC"/>
        </patternFill>
      </fill>
      <border>
        <left style="thin">
          <color auto="1"/>
        </left>
        <right style="thin">
          <color auto="1"/>
        </right>
        <top style="thin">
          <color auto="1"/>
        </top>
        <bottom style="thin">
          <color auto="1"/>
        </bottom>
        <vertical/>
        <horizontal/>
      </border>
    </dxf>
    <dxf>
      <fill>
        <patternFill>
          <bgColor indexed="42"/>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rgb="FFDCE6F1"/>
        </patternFill>
      </fill>
    </dxf>
    <dxf>
      <fill>
        <patternFill>
          <bgColor rgb="FFC0C0C0"/>
        </patternFill>
      </fill>
    </dxf>
    <dxf>
      <fill>
        <patternFill>
          <bgColor rgb="FF99FF66"/>
        </patternFill>
      </fill>
    </dxf>
    <dxf>
      <fill>
        <patternFill>
          <bgColor rgb="FFFFFF99"/>
        </patternFill>
      </fill>
    </dxf>
    <dxf>
      <fill>
        <patternFill>
          <bgColor rgb="FFFFFF99"/>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FF7C80"/>
        </patternFill>
      </fill>
    </dxf>
    <dxf>
      <fill>
        <patternFill>
          <bgColor rgb="FF99FF66"/>
        </patternFill>
      </fill>
    </dxf>
    <dxf>
      <fill>
        <patternFill>
          <bgColor rgb="FF99FF66"/>
        </patternFill>
      </fill>
    </dxf>
    <dxf>
      <fill>
        <patternFill>
          <bgColor rgb="FFFFFF99"/>
        </patternFill>
      </fill>
    </dxf>
    <dxf>
      <fill>
        <patternFill>
          <bgColor rgb="FFCCFFCC"/>
        </patternFill>
      </fill>
    </dxf>
    <dxf>
      <fill>
        <patternFill>
          <bgColor rgb="FFCCFFCC"/>
        </patternFill>
      </fill>
    </dxf>
    <dxf>
      <fill>
        <patternFill>
          <bgColor rgb="FFFF7C80"/>
        </patternFill>
      </fill>
    </dxf>
    <dxf>
      <fill>
        <patternFill>
          <bgColor rgb="FF99FF66"/>
        </patternFill>
      </fill>
    </dxf>
    <dxf>
      <fill>
        <patternFill>
          <bgColor rgb="FFFFFF99"/>
        </patternFill>
      </fill>
    </dxf>
    <dxf>
      <fill>
        <patternFill>
          <bgColor rgb="FFCCFFCC"/>
        </patternFill>
      </fill>
    </dxf>
    <dxf>
      <fill>
        <patternFill>
          <bgColor rgb="FFCCFFCC"/>
        </patternFill>
      </fill>
    </dxf>
    <dxf>
      <fill>
        <patternFill>
          <bgColor rgb="FFFF7C80"/>
        </patternFill>
      </fill>
    </dxf>
    <dxf>
      <fill>
        <patternFill>
          <bgColor rgb="FFCCFFCC"/>
        </patternFill>
      </fill>
    </dxf>
    <dxf>
      <fill>
        <patternFill>
          <bgColor rgb="FFCCFFCC"/>
        </patternFill>
      </fill>
    </dxf>
    <dxf>
      <fill>
        <patternFill>
          <bgColor rgb="FFFFFF99"/>
        </patternFill>
      </fill>
    </dxf>
    <dxf>
      <fill>
        <patternFill>
          <bgColor rgb="FF99FF66"/>
        </patternFill>
      </fill>
    </dxf>
    <dxf>
      <fill>
        <patternFill>
          <bgColor rgb="FFFF7C80"/>
        </patternFill>
      </fill>
    </dxf>
    <dxf>
      <fill>
        <patternFill>
          <bgColor rgb="FFCCFFCC"/>
        </patternFill>
      </fill>
    </dxf>
    <dxf>
      <fill>
        <patternFill>
          <bgColor rgb="FFCCFFCC"/>
        </patternFill>
      </fill>
    </dxf>
    <dxf>
      <fill>
        <patternFill>
          <bgColor rgb="FF99FF66"/>
        </patternFill>
      </fill>
    </dxf>
    <dxf>
      <fill>
        <patternFill>
          <bgColor rgb="FFFFFF99"/>
        </patternFill>
      </fill>
    </dxf>
    <dxf>
      <fill>
        <patternFill>
          <bgColor rgb="FFCCFFCC"/>
        </patternFill>
      </fill>
    </dxf>
    <dxf>
      <fill>
        <patternFill>
          <bgColor rgb="FFFF7C80"/>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DCE6F1"/>
        </patternFill>
      </fill>
    </dxf>
    <dxf>
      <fill>
        <patternFill>
          <bgColor rgb="FFFFFF99"/>
        </patternFill>
      </fill>
    </dxf>
    <dxf>
      <fill>
        <patternFill>
          <bgColor rgb="FFC0C0C0"/>
        </patternFill>
      </fill>
    </dxf>
    <dxf>
      <fill>
        <patternFill>
          <bgColor rgb="FFC0C0C0"/>
        </patternFill>
      </fill>
    </dxf>
    <dxf>
      <fill>
        <patternFill>
          <bgColor rgb="FFDCE6F1"/>
        </patternFill>
      </fill>
    </dxf>
    <dxf>
      <fill>
        <patternFill>
          <bgColor rgb="FFDCE6F1"/>
        </patternFill>
      </fill>
    </dxf>
    <dxf>
      <fill>
        <patternFill>
          <bgColor rgb="FFFFFF99"/>
        </patternFill>
      </fill>
    </dxf>
    <dxf>
      <fill>
        <patternFill>
          <bgColor rgb="FFFFFF99"/>
        </patternFill>
      </fill>
    </dxf>
    <dxf>
      <fill>
        <patternFill>
          <bgColor rgb="FFFFFF99"/>
        </patternFill>
      </fill>
    </dxf>
    <dxf>
      <fill>
        <patternFill>
          <bgColor rgb="FFC0C0C0"/>
        </patternFill>
      </fill>
    </dxf>
    <dxf>
      <font>
        <color rgb="FF9C0006"/>
      </font>
      <fill>
        <patternFill>
          <bgColor rgb="FFFFC7CE"/>
        </patternFill>
      </fill>
    </dxf>
    <dxf>
      <fill>
        <patternFill>
          <bgColor rgb="FFC0C0C0"/>
        </patternFill>
      </fill>
    </dxf>
    <dxf>
      <fill>
        <patternFill>
          <bgColor rgb="FFC0C0C0"/>
        </patternFill>
      </fill>
    </dxf>
    <dxf>
      <fill>
        <patternFill>
          <bgColor rgb="FFC0C0C0"/>
        </patternFill>
      </fill>
    </dxf>
    <dxf>
      <fill>
        <patternFill>
          <bgColor rgb="FFFF7C80"/>
        </patternFill>
      </fill>
    </dxf>
    <dxf>
      <fill>
        <patternFill>
          <bgColor rgb="FFFF7C80"/>
        </patternFill>
      </fill>
    </dxf>
    <dxf>
      <fill>
        <patternFill>
          <bgColor rgb="FFC0C0C0"/>
        </patternFill>
      </fill>
    </dxf>
    <dxf>
      <fill>
        <patternFill>
          <bgColor rgb="FFFF7C80"/>
        </patternFill>
      </fill>
    </dxf>
    <dxf>
      <fill>
        <patternFill>
          <bgColor rgb="FFFF7C80"/>
        </patternFill>
      </fill>
    </dxf>
    <dxf>
      <fill>
        <patternFill>
          <bgColor rgb="FFFF7C80"/>
        </patternFill>
      </fill>
    </dxf>
    <dxf>
      <fill>
        <patternFill>
          <bgColor indexed="22"/>
        </patternFill>
      </fill>
    </dxf>
    <dxf>
      <fill>
        <patternFill>
          <bgColor indexed="22"/>
        </patternFill>
      </fill>
    </dxf>
    <dxf>
      <fill>
        <patternFill>
          <bgColor rgb="FFFF7C80"/>
        </patternFill>
      </fill>
    </dxf>
    <dxf>
      <fill>
        <patternFill>
          <bgColor rgb="FFC0C0C0"/>
        </patternFill>
      </fill>
    </dxf>
    <dxf>
      <fill>
        <patternFill>
          <bgColor rgb="FFFF7C80"/>
        </patternFill>
      </fill>
    </dxf>
    <dxf>
      <fill>
        <patternFill patternType="lightUp">
          <bgColor theme="0"/>
        </patternFill>
      </fill>
    </dxf>
    <dxf>
      <fill>
        <patternFill patternType="lightUp">
          <bgColor theme="0"/>
        </patternFill>
      </fill>
    </dxf>
    <dxf>
      <fill>
        <patternFill>
          <bgColor rgb="FFC0C0C0"/>
        </patternFill>
      </fill>
    </dxf>
    <dxf>
      <fill>
        <patternFill>
          <bgColor rgb="FFC0C0C0"/>
        </patternFill>
      </fill>
    </dxf>
    <dxf>
      <fill>
        <patternFill>
          <bgColor rgb="FFC0C0C0"/>
        </patternFill>
      </fill>
    </dxf>
    <dxf>
      <fill>
        <patternFill>
          <bgColor rgb="FFC0C0C0"/>
        </patternFill>
      </fill>
    </dxf>
  </dxfs>
  <tableStyles count="0" defaultTableStyle="TableStyleMedium2" defaultPivotStyle="PivotStyleLight16"/>
  <colors>
    <mruColors>
      <color rgb="FFDCE6F1"/>
      <color rgb="FFFF7C80"/>
      <color rgb="FFCCFFCC"/>
      <color rgb="FFCC99FF"/>
      <color rgb="FFC0C0C0"/>
      <color rgb="FF99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5.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8</xdr:col>
      <xdr:colOff>438150</xdr:colOff>
      <xdr:row>0</xdr:row>
      <xdr:rowOff>66675</xdr:rowOff>
    </xdr:from>
    <xdr:to>
      <xdr:col>10</xdr:col>
      <xdr:colOff>607695</xdr:colOff>
      <xdr:row>3</xdr:row>
      <xdr:rowOff>180975</xdr:rowOff>
    </xdr:to>
    <xdr:pic>
      <xdr:nvPicPr>
        <xdr:cNvPr id="2" name="Grafik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62625" y="66675"/>
          <a:ext cx="142684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529590</xdr:colOff>
      <xdr:row>11</xdr:row>
      <xdr:rowOff>1905</xdr:rowOff>
    </xdr:from>
    <xdr:to>
      <xdr:col>11</xdr:col>
      <xdr:colOff>0</xdr:colOff>
      <xdr:row>11</xdr:row>
      <xdr:rowOff>97155</xdr:rowOff>
    </xdr:to>
    <xdr:pic>
      <xdr:nvPicPr>
        <xdr:cNvPr id="3" name="Grafik 23">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059930" y="1739265"/>
          <a:ext cx="9906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529590</xdr:colOff>
      <xdr:row>13</xdr:row>
      <xdr:rowOff>1905</xdr:rowOff>
    </xdr:from>
    <xdr:to>
      <xdr:col>11</xdr:col>
      <xdr:colOff>0</xdr:colOff>
      <xdr:row>13</xdr:row>
      <xdr:rowOff>97155</xdr:rowOff>
    </xdr:to>
    <xdr:pic>
      <xdr:nvPicPr>
        <xdr:cNvPr id="4" name="Grafik 2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059930" y="2017395"/>
          <a:ext cx="9906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523875</xdr:colOff>
      <xdr:row>13</xdr:row>
      <xdr:rowOff>1905</xdr:rowOff>
    </xdr:from>
    <xdr:to>
      <xdr:col>5</xdr:col>
      <xdr:colOff>0</xdr:colOff>
      <xdr:row>13</xdr:row>
      <xdr:rowOff>97155</xdr:rowOff>
    </xdr:to>
    <xdr:pic>
      <xdr:nvPicPr>
        <xdr:cNvPr id="6" name="Grafik 23">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282315" y="173926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523875</xdr:colOff>
      <xdr:row>5</xdr:row>
      <xdr:rowOff>1905</xdr:rowOff>
    </xdr:from>
    <xdr:to>
      <xdr:col>5</xdr:col>
      <xdr:colOff>0</xdr:colOff>
      <xdr:row>5</xdr:row>
      <xdr:rowOff>97155</xdr:rowOff>
    </xdr:to>
    <xdr:pic>
      <xdr:nvPicPr>
        <xdr:cNvPr id="9" name="Grafik 23">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282315" y="9048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512445</xdr:colOff>
      <xdr:row>20</xdr:row>
      <xdr:rowOff>1905</xdr:rowOff>
    </xdr:from>
    <xdr:to>
      <xdr:col>4</xdr:col>
      <xdr:colOff>626745</xdr:colOff>
      <xdr:row>20</xdr:row>
      <xdr:rowOff>106680</xdr:rowOff>
    </xdr:to>
    <xdr:pic>
      <xdr:nvPicPr>
        <xdr:cNvPr id="11" name="Grafik 18">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70885" y="332803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508635</xdr:colOff>
      <xdr:row>26</xdr:row>
      <xdr:rowOff>1905</xdr:rowOff>
    </xdr:from>
    <xdr:to>
      <xdr:col>10</xdr:col>
      <xdr:colOff>622935</xdr:colOff>
      <xdr:row>26</xdr:row>
      <xdr:rowOff>106680</xdr:rowOff>
    </xdr:to>
    <xdr:pic>
      <xdr:nvPicPr>
        <xdr:cNvPr id="10" name="Grafik 18">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038975" y="495871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508635</xdr:colOff>
      <xdr:row>33</xdr:row>
      <xdr:rowOff>1905</xdr:rowOff>
    </xdr:from>
    <xdr:to>
      <xdr:col>10</xdr:col>
      <xdr:colOff>622935</xdr:colOff>
      <xdr:row>33</xdr:row>
      <xdr:rowOff>106680</xdr:rowOff>
    </xdr:to>
    <xdr:pic>
      <xdr:nvPicPr>
        <xdr:cNvPr id="12" name="Grafik 18">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038975" y="81629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512445</xdr:colOff>
      <xdr:row>32</xdr:row>
      <xdr:rowOff>1905</xdr:rowOff>
    </xdr:from>
    <xdr:to>
      <xdr:col>10</xdr:col>
      <xdr:colOff>626745</xdr:colOff>
      <xdr:row>32</xdr:row>
      <xdr:rowOff>106680</xdr:rowOff>
    </xdr:to>
    <xdr:pic>
      <xdr:nvPicPr>
        <xdr:cNvPr id="13" name="Grafik 18">
          <a:extLst>
            <a:ext uri="{FF2B5EF4-FFF2-40B4-BE49-F238E27FC236}">
              <a16:creationId xmlns:a16="http://schemas.microsoft.com/office/drawing/2014/main" id="{00000000-0008-0000-0100-00000D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042785" y="771334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508635</xdr:colOff>
      <xdr:row>27</xdr:row>
      <xdr:rowOff>1905</xdr:rowOff>
    </xdr:from>
    <xdr:to>
      <xdr:col>10</xdr:col>
      <xdr:colOff>622935</xdr:colOff>
      <xdr:row>27</xdr:row>
      <xdr:rowOff>106680</xdr:rowOff>
    </xdr:to>
    <xdr:pic>
      <xdr:nvPicPr>
        <xdr:cNvPr id="14" name="Grafik 18">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038975" y="540829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508635</xdr:colOff>
      <xdr:row>28</xdr:row>
      <xdr:rowOff>1905</xdr:rowOff>
    </xdr:from>
    <xdr:to>
      <xdr:col>10</xdr:col>
      <xdr:colOff>622935</xdr:colOff>
      <xdr:row>28</xdr:row>
      <xdr:rowOff>106680</xdr:rowOff>
    </xdr:to>
    <xdr:pic>
      <xdr:nvPicPr>
        <xdr:cNvPr id="15" name="Grafik 18">
          <a:extLst>
            <a:ext uri="{FF2B5EF4-FFF2-40B4-BE49-F238E27FC236}">
              <a16:creationId xmlns:a16="http://schemas.microsoft.com/office/drawing/2014/main" id="{00000000-0008-0000-0100-00000F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038975" y="58578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508635</xdr:colOff>
      <xdr:row>35</xdr:row>
      <xdr:rowOff>1905</xdr:rowOff>
    </xdr:from>
    <xdr:to>
      <xdr:col>10</xdr:col>
      <xdr:colOff>622935</xdr:colOff>
      <xdr:row>35</xdr:row>
      <xdr:rowOff>106680</xdr:rowOff>
    </xdr:to>
    <xdr:pic>
      <xdr:nvPicPr>
        <xdr:cNvPr id="16" name="Grafik 18">
          <a:extLst>
            <a:ext uri="{FF2B5EF4-FFF2-40B4-BE49-F238E27FC236}">
              <a16:creationId xmlns:a16="http://schemas.microsoft.com/office/drawing/2014/main" id="{00000000-0008-0000-0100-000010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038975" y="880300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508635</xdr:colOff>
      <xdr:row>29</xdr:row>
      <xdr:rowOff>1905</xdr:rowOff>
    </xdr:from>
    <xdr:to>
      <xdr:col>10</xdr:col>
      <xdr:colOff>622935</xdr:colOff>
      <xdr:row>29</xdr:row>
      <xdr:rowOff>106680</xdr:rowOff>
    </xdr:to>
    <xdr:pic>
      <xdr:nvPicPr>
        <xdr:cNvPr id="17" name="Grafik 18">
          <a:extLst>
            <a:ext uri="{FF2B5EF4-FFF2-40B4-BE49-F238E27FC236}">
              <a16:creationId xmlns:a16="http://schemas.microsoft.com/office/drawing/2014/main" id="{4E9AA197-25E6-4628-9B85-B4F7375B5D1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038975" y="630745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4</xdr:col>
      <xdr:colOff>523875</xdr:colOff>
      <xdr:row>15</xdr:row>
      <xdr:rowOff>1905</xdr:rowOff>
    </xdr:from>
    <xdr:ext cx="104775" cy="95250"/>
    <xdr:pic>
      <xdr:nvPicPr>
        <xdr:cNvPr id="7" name="Grafik 23">
          <a:extLst>
            <a:ext uri="{FF2B5EF4-FFF2-40B4-BE49-F238E27FC236}">
              <a16:creationId xmlns:a16="http://schemas.microsoft.com/office/drawing/2014/main" id="{9D92126A-60B1-476A-A8CB-DCE3FD41296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276600" y="200215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4</xdr:col>
      <xdr:colOff>523875</xdr:colOff>
      <xdr:row>11</xdr:row>
      <xdr:rowOff>9525</xdr:rowOff>
    </xdr:from>
    <xdr:to>
      <xdr:col>5</xdr:col>
      <xdr:colOff>0</xdr:colOff>
      <xdr:row>11</xdr:row>
      <xdr:rowOff>104775</xdr:rowOff>
    </xdr:to>
    <xdr:pic>
      <xdr:nvPicPr>
        <xdr:cNvPr id="5" name="Grafik 23">
          <a:extLst>
            <a:ext uri="{FF2B5EF4-FFF2-40B4-BE49-F238E27FC236}">
              <a16:creationId xmlns:a16="http://schemas.microsoft.com/office/drawing/2014/main" id="{06866245-5CB4-49B3-B231-697C5297916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276600" y="17335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142875</xdr:colOff>
      <xdr:row>0</xdr:row>
      <xdr:rowOff>0</xdr:rowOff>
    </xdr:from>
    <xdr:to>
      <xdr:col>5</xdr:col>
      <xdr:colOff>66675</xdr:colOff>
      <xdr:row>3</xdr:row>
      <xdr:rowOff>28575</xdr:rowOff>
    </xdr:to>
    <xdr:pic>
      <xdr:nvPicPr>
        <xdr:cNvPr id="2" name="Grafik 1">
          <a:extLst>
            <a:ext uri="{FF2B5EF4-FFF2-40B4-BE49-F238E27FC236}">
              <a16:creationId xmlns:a16="http://schemas.microsoft.com/office/drawing/2014/main" id="{9B30C5E7-D082-4AAA-B6C3-270A4D61E7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24900" y="0"/>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4</xdr:row>
      <xdr:rowOff>0</xdr:rowOff>
    </xdr:from>
    <xdr:to>
      <xdr:col>5</xdr:col>
      <xdr:colOff>0</xdr:colOff>
      <xdr:row>4</xdr:row>
      <xdr:rowOff>104775</xdr:rowOff>
    </xdr:to>
    <xdr:pic>
      <xdr:nvPicPr>
        <xdr:cNvPr id="3" name="Grafik 15">
          <a:extLst>
            <a:ext uri="{FF2B5EF4-FFF2-40B4-BE49-F238E27FC236}">
              <a16:creationId xmlns:a16="http://schemas.microsoft.com/office/drawing/2014/main" id="{21670F3A-D28A-4DAF-9F23-D6E89D6CF23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58375" y="685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1285875</xdr:colOff>
      <xdr:row>9</xdr:row>
      <xdr:rowOff>9525</xdr:rowOff>
    </xdr:from>
    <xdr:to>
      <xdr:col>4</xdr:col>
      <xdr:colOff>9525</xdr:colOff>
      <xdr:row>9</xdr:row>
      <xdr:rowOff>114300</xdr:rowOff>
    </xdr:to>
    <xdr:pic>
      <xdr:nvPicPr>
        <xdr:cNvPr id="4" name="Grafik 15">
          <a:extLst>
            <a:ext uri="{FF2B5EF4-FFF2-40B4-BE49-F238E27FC236}">
              <a16:creationId xmlns:a16="http://schemas.microsoft.com/office/drawing/2014/main" id="{003EC29F-415D-4CE4-AAEA-F1B35AA7554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486775" y="18859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9</xdr:row>
      <xdr:rowOff>9525</xdr:rowOff>
    </xdr:from>
    <xdr:to>
      <xdr:col>5</xdr:col>
      <xdr:colOff>0</xdr:colOff>
      <xdr:row>9</xdr:row>
      <xdr:rowOff>114300</xdr:rowOff>
    </xdr:to>
    <xdr:pic>
      <xdr:nvPicPr>
        <xdr:cNvPr id="5" name="Grafik 15">
          <a:extLst>
            <a:ext uri="{FF2B5EF4-FFF2-40B4-BE49-F238E27FC236}">
              <a16:creationId xmlns:a16="http://schemas.microsoft.com/office/drawing/2014/main" id="{BC380E75-A805-4B08-B690-9D744AD4389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58375" y="18859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3019425</xdr:colOff>
      <xdr:row>8</xdr:row>
      <xdr:rowOff>0</xdr:rowOff>
    </xdr:from>
    <xdr:to>
      <xdr:col>1</xdr:col>
      <xdr:colOff>9525</xdr:colOff>
      <xdr:row>8</xdr:row>
      <xdr:rowOff>104775</xdr:rowOff>
    </xdr:to>
    <xdr:pic>
      <xdr:nvPicPr>
        <xdr:cNvPr id="6" name="Grafik 15">
          <a:extLst>
            <a:ext uri="{FF2B5EF4-FFF2-40B4-BE49-F238E27FC236}">
              <a16:creationId xmlns:a16="http://schemas.microsoft.com/office/drawing/2014/main" id="{0B976425-85DB-45B7-B520-7D48BB24075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19425" y="1638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2124075</xdr:colOff>
      <xdr:row>0</xdr:row>
      <xdr:rowOff>9525</xdr:rowOff>
    </xdr:from>
    <xdr:to>
      <xdr:col>8</xdr:col>
      <xdr:colOff>85725</xdr:colOff>
      <xdr:row>3</xdr:row>
      <xdr:rowOff>38100</xdr:rowOff>
    </xdr:to>
    <xdr:pic>
      <xdr:nvPicPr>
        <xdr:cNvPr id="2" name="Grafik 1">
          <a:extLst>
            <a:ext uri="{FF2B5EF4-FFF2-40B4-BE49-F238E27FC236}">
              <a16:creationId xmlns:a16="http://schemas.microsoft.com/office/drawing/2014/main" id="{33DBA2CE-25ED-4F4E-976D-CCFCCD838DC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563475" y="9525"/>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752475</xdr:colOff>
      <xdr:row>6</xdr:row>
      <xdr:rowOff>9525</xdr:rowOff>
    </xdr:from>
    <xdr:to>
      <xdr:col>5</xdr:col>
      <xdr:colOff>9525</xdr:colOff>
      <xdr:row>6</xdr:row>
      <xdr:rowOff>114300</xdr:rowOff>
    </xdr:to>
    <xdr:pic>
      <xdr:nvPicPr>
        <xdr:cNvPr id="3" name="Grafik 15">
          <a:extLst>
            <a:ext uri="{FF2B5EF4-FFF2-40B4-BE49-F238E27FC236}">
              <a16:creationId xmlns:a16="http://schemas.microsoft.com/office/drawing/2014/main" id="{E7072505-C203-478B-8958-DDC1EAD714C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648700" y="1162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3286125</xdr:colOff>
      <xdr:row>6</xdr:row>
      <xdr:rowOff>9525</xdr:rowOff>
    </xdr:from>
    <xdr:to>
      <xdr:col>3</xdr:col>
      <xdr:colOff>0</xdr:colOff>
      <xdr:row>6</xdr:row>
      <xdr:rowOff>114300</xdr:rowOff>
    </xdr:to>
    <xdr:pic>
      <xdr:nvPicPr>
        <xdr:cNvPr id="4" name="Grafik 15">
          <a:extLst>
            <a:ext uri="{FF2B5EF4-FFF2-40B4-BE49-F238E27FC236}">
              <a16:creationId xmlns:a16="http://schemas.microsoft.com/office/drawing/2014/main" id="{89EA3148-CE5B-4C36-A3B6-91768EBBFBC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48475" y="1162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838200</xdr:colOff>
      <xdr:row>6</xdr:row>
      <xdr:rowOff>9525</xdr:rowOff>
    </xdr:from>
    <xdr:to>
      <xdr:col>4</xdr:col>
      <xdr:colOff>0</xdr:colOff>
      <xdr:row>6</xdr:row>
      <xdr:rowOff>114300</xdr:rowOff>
    </xdr:to>
    <xdr:pic>
      <xdr:nvPicPr>
        <xdr:cNvPr id="5" name="Grafik 15">
          <a:extLst>
            <a:ext uri="{FF2B5EF4-FFF2-40B4-BE49-F238E27FC236}">
              <a16:creationId xmlns:a16="http://schemas.microsoft.com/office/drawing/2014/main" id="{02750460-A5EE-4A34-AFE2-C1998ED9D83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91450" y="1162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742950</xdr:colOff>
      <xdr:row>6</xdr:row>
      <xdr:rowOff>9525</xdr:rowOff>
    </xdr:from>
    <xdr:to>
      <xdr:col>6</xdr:col>
      <xdr:colOff>0</xdr:colOff>
      <xdr:row>6</xdr:row>
      <xdr:rowOff>114300</xdr:rowOff>
    </xdr:to>
    <xdr:pic>
      <xdr:nvPicPr>
        <xdr:cNvPr id="6" name="Grafik 15">
          <a:extLst>
            <a:ext uri="{FF2B5EF4-FFF2-40B4-BE49-F238E27FC236}">
              <a16:creationId xmlns:a16="http://schemas.microsoft.com/office/drawing/2014/main" id="{6A3ACE5F-E0E3-4140-B04D-D0988002A4B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486900" y="1162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752475</xdr:colOff>
      <xdr:row>6</xdr:row>
      <xdr:rowOff>9525</xdr:rowOff>
    </xdr:from>
    <xdr:to>
      <xdr:col>7</xdr:col>
      <xdr:colOff>9525</xdr:colOff>
      <xdr:row>6</xdr:row>
      <xdr:rowOff>114300</xdr:rowOff>
    </xdr:to>
    <xdr:pic>
      <xdr:nvPicPr>
        <xdr:cNvPr id="7" name="Grafik 15">
          <a:extLst>
            <a:ext uri="{FF2B5EF4-FFF2-40B4-BE49-F238E27FC236}">
              <a16:creationId xmlns:a16="http://schemas.microsoft.com/office/drawing/2014/main" id="{0D495B27-03D6-479A-BFCD-76F9CCF39B8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344150" y="1162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2124075</xdr:colOff>
      <xdr:row>0</xdr:row>
      <xdr:rowOff>9525</xdr:rowOff>
    </xdr:from>
    <xdr:to>
      <xdr:col>7</xdr:col>
      <xdr:colOff>85725</xdr:colOff>
      <xdr:row>3</xdr:row>
      <xdr:rowOff>38100</xdr:rowOff>
    </xdr:to>
    <xdr:pic>
      <xdr:nvPicPr>
        <xdr:cNvPr id="2" name="Grafik 1">
          <a:extLst>
            <a:ext uri="{FF2B5EF4-FFF2-40B4-BE49-F238E27FC236}">
              <a16:creationId xmlns:a16="http://schemas.microsoft.com/office/drawing/2014/main" id="{348168D6-3CD8-473F-85F8-EBEC2EA9A4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725275" y="9525"/>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962025</xdr:colOff>
      <xdr:row>5</xdr:row>
      <xdr:rowOff>9525</xdr:rowOff>
    </xdr:from>
    <xdr:to>
      <xdr:col>2</xdr:col>
      <xdr:colOff>9525</xdr:colOff>
      <xdr:row>5</xdr:row>
      <xdr:rowOff>114300</xdr:rowOff>
    </xdr:to>
    <xdr:pic>
      <xdr:nvPicPr>
        <xdr:cNvPr id="3" name="Grafik 15">
          <a:extLst>
            <a:ext uri="{FF2B5EF4-FFF2-40B4-BE49-F238E27FC236}">
              <a16:creationId xmlns:a16="http://schemas.microsoft.com/office/drawing/2014/main" id="{EB264A07-4759-47C1-97AE-F4F57E99208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33725" y="857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3219450</xdr:colOff>
      <xdr:row>5</xdr:row>
      <xdr:rowOff>0</xdr:rowOff>
    </xdr:from>
    <xdr:to>
      <xdr:col>4</xdr:col>
      <xdr:colOff>9525</xdr:colOff>
      <xdr:row>5</xdr:row>
      <xdr:rowOff>104775</xdr:rowOff>
    </xdr:to>
    <xdr:pic>
      <xdr:nvPicPr>
        <xdr:cNvPr id="4" name="Grafik 15">
          <a:extLst>
            <a:ext uri="{FF2B5EF4-FFF2-40B4-BE49-F238E27FC236}">
              <a16:creationId xmlns:a16="http://schemas.microsoft.com/office/drawing/2014/main" id="{303C1316-E009-4976-AEC1-179E155575F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24775" y="8477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800100</xdr:colOff>
      <xdr:row>5</xdr:row>
      <xdr:rowOff>9525</xdr:rowOff>
    </xdr:from>
    <xdr:to>
      <xdr:col>5</xdr:col>
      <xdr:colOff>9525</xdr:colOff>
      <xdr:row>5</xdr:row>
      <xdr:rowOff>114300</xdr:rowOff>
    </xdr:to>
    <xdr:pic>
      <xdr:nvPicPr>
        <xdr:cNvPr id="5" name="Grafik 15">
          <a:extLst>
            <a:ext uri="{FF2B5EF4-FFF2-40B4-BE49-F238E27FC236}">
              <a16:creationId xmlns:a16="http://schemas.microsoft.com/office/drawing/2014/main" id="{F7F3BF8C-27CD-4E25-B0A8-A2D9EC777CE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620125" y="857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857250</xdr:colOff>
      <xdr:row>22</xdr:row>
      <xdr:rowOff>9525</xdr:rowOff>
    </xdr:from>
    <xdr:to>
      <xdr:col>6</xdr:col>
      <xdr:colOff>0</xdr:colOff>
      <xdr:row>22</xdr:row>
      <xdr:rowOff>114300</xdr:rowOff>
    </xdr:to>
    <xdr:pic>
      <xdr:nvPicPr>
        <xdr:cNvPr id="6" name="Grafik 15">
          <a:extLst>
            <a:ext uri="{FF2B5EF4-FFF2-40B4-BE49-F238E27FC236}">
              <a16:creationId xmlns:a16="http://schemas.microsoft.com/office/drawing/2014/main" id="{C299959E-65BF-47D1-8D8E-36D10177302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72625" y="6696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15</xdr:col>
      <xdr:colOff>19050</xdr:colOff>
      <xdr:row>0</xdr:row>
      <xdr:rowOff>57150</xdr:rowOff>
    </xdr:from>
    <xdr:to>
      <xdr:col>17</xdr:col>
      <xdr:colOff>466725</xdr:colOff>
      <xdr:row>3</xdr:row>
      <xdr:rowOff>171450</xdr:rowOff>
    </xdr:to>
    <xdr:pic>
      <xdr:nvPicPr>
        <xdr:cNvPr id="2" name="Grafik 1" descr="A black background with green dots and letters&#10;&#10;Description automatically generated">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20025" y="57150"/>
          <a:ext cx="143827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133433</xdr:colOff>
      <xdr:row>5</xdr:row>
      <xdr:rowOff>5383</xdr:rowOff>
    </xdr:from>
    <xdr:to>
      <xdr:col>2</xdr:col>
      <xdr:colOff>245828</xdr:colOff>
      <xdr:row>5</xdr:row>
      <xdr:rowOff>111152</xdr:rowOff>
    </xdr:to>
    <xdr:pic>
      <xdr:nvPicPr>
        <xdr:cNvPr id="3" name="Grafik 6">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52508" y="786433"/>
          <a:ext cx="112395" cy="1057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3105150</xdr:colOff>
      <xdr:row>6</xdr:row>
      <xdr:rowOff>9525</xdr:rowOff>
    </xdr:from>
    <xdr:to>
      <xdr:col>18</xdr:col>
      <xdr:colOff>3105150</xdr:colOff>
      <xdr:row>6</xdr:row>
      <xdr:rowOff>114300</xdr:rowOff>
    </xdr:to>
    <xdr:pic>
      <xdr:nvPicPr>
        <xdr:cNvPr id="4" name="Grafik 18">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449175" y="4438650"/>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422910</xdr:colOff>
      <xdr:row>5</xdr:row>
      <xdr:rowOff>1905</xdr:rowOff>
    </xdr:from>
    <xdr:to>
      <xdr:col>16</xdr:col>
      <xdr:colOff>527685</xdr:colOff>
      <xdr:row>5</xdr:row>
      <xdr:rowOff>106680</xdr:rowOff>
    </xdr:to>
    <xdr:pic>
      <xdr:nvPicPr>
        <xdr:cNvPr id="5" name="Grafik 18">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39200" y="790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422910</xdr:colOff>
      <xdr:row>7</xdr:row>
      <xdr:rowOff>1905</xdr:rowOff>
    </xdr:from>
    <xdr:to>
      <xdr:col>16</xdr:col>
      <xdr:colOff>527685</xdr:colOff>
      <xdr:row>7</xdr:row>
      <xdr:rowOff>106680</xdr:rowOff>
    </xdr:to>
    <xdr:pic>
      <xdr:nvPicPr>
        <xdr:cNvPr id="7" name="Grafik 18">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39200" y="13239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422910</xdr:colOff>
      <xdr:row>13</xdr:row>
      <xdr:rowOff>1905</xdr:rowOff>
    </xdr:from>
    <xdr:to>
      <xdr:col>16</xdr:col>
      <xdr:colOff>527685</xdr:colOff>
      <xdr:row>13</xdr:row>
      <xdr:rowOff>106680</xdr:rowOff>
    </xdr:to>
    <xdr:pic>
      <xdr:nvPicPr>
        <xdr:cNvPr id="8" name="Grafik 18">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39200" y="36099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422910</xdr:colOff>
      <xdr:row>17</xdr:row>
      <xdr:rowOff>1905</xdr:rowOff>
    </xdr:from>
    <xdr:to>
      <xdr:col>16</xdr:col>
      <xdr:colOff>527685</xdr:colOff>
      <xdr:row>17</xdr:row>
      <xdr:rowOff>106680</xdr:rowOff>
    </xdr:to>
    <xdr:pic>
      <xdr:nvPicPr>
        <xdr:cNvPr id="9" name="Grafik 18">
          <a:extLst>
            <a:ext uri="{FF2B5EF4-FFF2-40B4-BE49-F238E27FC236}">
              <a16:creationId xmlns:a16="http://schemas.microsoft.com/office/drawing/2014/main" id="{00000000-0008-0000-04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39200" y="51339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422910</xdr:colOff>
      <xdr:row>20</xdr:row>
      <xdr:rowOff>1905</xdr:rowOff>
    </xdr:from>
    <xdr:to>
      <xdr:col>16</xdr:col>
      <xdr:colOff>527685</xdr:colOff>
      <xdr:row>20</xdr:row>
      <xdr:rowOff>106680</xdr:rowOff>
    </xdr:to>
    <xdr:pic>
      <xdr:nvPicPr>
        <xdr:cNvPr id="10" name="Grafik 18">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39200" y="62769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413385</xdr:colOff>
      <xdr:row>26</xdr:row>
      <xdr:rowOff>1905</xdr:rowOff>
    </xdr:from>
    <xdr:ext cx="114300" cy="104775"/>
    <xdr:pic>
      <xdr:nvPicPr>
        <xdr:cNvPr id="12" name="Grafik 18">
          <a:extLst>
            <a:ext uri="{FF2B5EF4-FFF2-40B4-BE49-F238E27FC236}">
              <a16:creationId xmlns:a16="http://schemas.microsoft.com/office/drawing/2014/main" id="{00000000-0008-0000-04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29675" y="85629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18</xdr:col>
      <xdr:colOff>4880610</xdr:colOff>
      <xdr:row>6</xdr:row>
      <xdr:rowOff>9525</xdr:rowOff>
    </xdr:from>
    <xdr:to>
      <xdr:col>19</xdr:col>
      <xdr:colOff>3811</xdr:colOff>
      <xdr:row>6</xdr:row>
      <xdr:rowOff>114300</xdr:rowOff>
    </xdr:to>
    <xdr:pic>
      <xdr:nvPicPr>
        <xdr:cNvPr id="13" name="Grafik 18">
          <a:extLst>
            <a:ext uri="{FF2B5EF4-FFF2-40B4-BE49-F238E27FC236}">
              <a16:creationId xmlns:a16="http://schemas.microsoft.com/office/drawing/2014/main" id="{00000000-0008-0000-04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215110" y="4438650"/>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4764405</xdr:colOff>
      <xdr:row>6</xdr:row>
      <xdr:rowOff>1905</xdr:rowOff>
    </xdr:from>
    <xdr:to>
      <xdr:col>19</xdr:col>
      <xdr:colOff>993</xdr:colOff>
      <xdr:row>6</xdr:row>
      <xdr:rowOff>106680</xdr:rowOff>
    </xdr:to>
    <xdr:pic>
      <xdr:nvPicPr>
        <xdr:cNvPr id="17" name="Grafik 18">
          <a:extLst>
            <a:ext uri="{FF2B5EF4-FFF2-40B4-BE49-F238E27FC236}">
              <a16:creationId xmlns:a16="http://schemas.microsoft.com/office/drawing/2014/main" id="{00000000-0008-0000-04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266545" y="1000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422910</xdr:colOff>
      <xdr:row>32</xdr:row>
      <xdr:rowOff>1905</xdr:rowOff>
    </xdr:from>
    <xdr:ext cx="104775" cy="104775"/>
    <xdr:pic>
      <xdr:nvPicPr>
        <xdr:cNvPr id="18" name="Grafik 18">
          <a:extLst>
            <a:ext uri="{FF2B5EF4-FFF2-40B4-BE49-F238E27FC236}">
              <a16:creationId xmlns:a16="http://schemas.microsoft.com/office/drawing/2014/main" id="{00000000-0008-0000-04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39200" y="108489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16</xdr:col>
      <xdr:colOff>422910</xdr:colOff>
      <xdr:row>35</xdr:row>
      <xdr:rowOff>1905</xdr:rowOff>
    </xdr:from>
    <xdr:ext cx="104775" cy="104775"/>
    <xdr:pic>
      <xdr:nvPicPr>
        <xdr:cNvPr id="19" name="Grafik 18">
          <a:extLst>
            <a:ext uri="{FF2B5EF4-FFF2-40B4-BE49-F238E27FC236}">
              <a16:creationId xmlns:a16="http://schemas.microsoft.com/office/drawing/2014/main" id="{00000000-0008-0000-04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39200" y="119919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16</xdr:col>
      <xdr:colOff>422910</xdr:colOff>
      <xdr:row>41</xdr:row>
      <xdr:rowOff>1905</xdr:rowOff>
    </xdr:from>
    <xdr:ext cx="104775" cy="104775"/>
    <xdr:pic>
      <xdr:nvPicPr>
        <xdr:cNvPr id="21" name="Grafik 18">
          <a:extLst>
            <a:ext uri="{FF2B5EF4-FFF2-40B4-BE49-F238E27FC236}">
              <a16:creationId xmlns:a16="http://schemas.microsoft.com/office/drawing/2014/main" id="{00000000-0008-0000-0400-00001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39200" y="156114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16</xdr:col>
      <xdr:colOff>422910</xdr:colOff>
      <xdr:row>44</xdr:row>
      <xdr:rowOff>1905</xdr:rowOff>
    </xdr:from>
    <xdr:ext cx="104775" cy="104775"/>
    <xdr:pic>
      <xdr:nvPicPr>
        <xdr:cNvPr id="22" name="Grafik 18">
          <a:extLst>
            <a:ext uri="{FF2B5EF4-FFF2-40B4-BE49-F238E27FC236}">
              <a16:creationId xmlns:a16="http://schemas.microsoft.com/office/drawing/2014/main" id="{00000000-0008-0000-0400-00001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39200" y="1726120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16</xdr:col>
      <xdr:colOff>422910</xdr:colOff>
      <xdr:row>50</xdr:row>
      <xdr:rowOff>1905</xdr:rowOff>
    </xdr:from>
    <xdr:ext cx="104775" cy="104775"/>
    <xdr:pic>
      <xdr:nvPicPr>
        <xdr:cNvPr id="24" name="Grafik 18">
          <a:extLst>
            <a:ext uri="{FF2B5EF4-FFF2-40B4-BE49-F238E27FC236}">
              <a16:creationId xmlns:a16="http://schemas.microsoft.com/office/drawing/2014/main" id="{00000000-0008-0000-0400-00001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39200" y="197986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16</xdr:col>
      <xdr:colOff>422910</xdr:colOff>
      <xdr:row>56</xdr:row>
      <xdr:rowOff>1905</xdr:rowOff>
    </xdr:from>
    <xdr:ext cx="104775" cy="104775"/>
    <xdr:pic>
      <xdr:nvPicPr>
        <xdr:cNvPr id="26" name="Grafik 18">
          <a:extLst>
            <a:ext uri="{FF2B5EF4-FFF2-40B4-BE49-F238E27FC236}">
              <a16:creationId xmlns:a16="http://schemas.microsoft.com/office/drawing/2014/main" id="{00000000-0008-0000-04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39200" y="220846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16</xdr:col>
      <xdr:colOff>422910</xdr:colOff>
      <xdr:row>59</xdr:row>
      <xdr:rowOff>1905</xdr:rowOff>
    </xdr:from>
    <xdr:ext cx="104775" cy="104775"/>
    <xdr:pic>
      <xdr:nvPicPr>
        <xdr:cNvPr id="27" name="Grafik 18">
          <a:extLst>
            <a:ext uri="{FF2B5EF4-FFF2-40B4-BE49-F238E27FC236}">
              <a16:creationId xmlns:a16="http://schemas.microsoft.com/office/drawing/2014/main" id="{00000000-0008-0000-0400-00001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39200" y="232276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16</xdr:col>
      <xdr:colOff>422910</xdr:colOff>
      <xdr:row>62</xdr:row>
      <xdr:rowOff>1905</xdr:rowOff>
    </xdr:from>
    <xdr:ext cx="104775" cy="104775"/>
    <xdr:pic>
      <xdr:nvPicPr>
        <xdr:cNvPr id="28" name="Grafik 18">
          <a:extLst>
            <a:ext uri="{FF2B5EF4-FFF2-40B4-BE49-F238E27FC236}">
              <a16:creationId xmlns:a16="http://schemas.microsoft.com/office/drawing/2014/main" id="{00000000-0008-0000-04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39200" y="243706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16</xdr:col>
      <xdr:colOff>422910</xdr:colOff>
      <xdr:row>29</xdr:row>
      <xdr:rowOff>1905</xdr:rowOff>
    </xdr:from>
    <xdr:ext cx="104775" cy="104775"/>
    <xdr:pic>
      <xdr:nvPicPr>
        <xdr:cNvPr id="32" name="Grafik 18">
          <a:extLst>
            <a:ext uri="{FF2B5EF4-FFF2-40B4-BE49-F238E27FC236}">
              <a16:creationId xmlns:a16="http://schemas.microsoft.com/office/drawing/2014/main" id="{00000000-0008-0000-0400-00002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39200" y="97059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16</xdr:col>
      <xdr:colOff>422910</xdr:colOff>
      <xdr:row>46</xdr:row>
      <xdr:rowOff>1905</xdr:rowOff>
    </xdr:from>
    <xdr:ext cx="104775" cy="104775"/>
    <xdr:pic>
      <xdr:nvPicPr>
        <xdr:cNvPr id="34" name="Grafik 18">
          <a:extLst>
            <a:ext uri="{FF2B5EF4-FFF2-40B4-BE49-F238E27FC236}">
              <a16:creationId xmlns:a16="http://schemas.microsoft.com/office/drawing/2014/main" id="{00000000-0008-0000-0400-00002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39200" y="182746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16</xdr:col>
      <xdr:colOff>422910</xdr:colOff>
      <xdr:row>10</xdr:row>
      <xdr:rowOff>1905</xdr:rowOff>
    </xdr:from>
    <xdr:to>
      <xdr:col>16</xdr:col>
      <xdr:colOff>527685</xdr:colOff>
      <xdr:row>10</xdr:row>
      <xdr:rowOff>106680</xdr:rowOff>
    </xdr:to>
    <xdr:pic>
      <xdr:nvPicPr>
        <xdr:cNvPr id="30" name="Grafik 18">
          <a:extLst>
            <a:ext uri="{FF2B5EF4-FFF2-40B4-BE49-F238E27FC236}">
              <a16:creationId xmlns:a16="http://schemas.microsoft.com/office/drawing/2014/main" id="{2686D8CB-29BE-4E71-8000-783C2B81CF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39200" y="24669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249555</xdr:colOff>
      <xdr:row>3</xdr:row>
      <xdr:rowOff>1905</xdr:rowOff>
    </xdr:from>
    <xdr:to>
      <xdr:col>15</xdr:col>
      <xdr:colOff>0</xdr:colOff>
      <xdr:row>3</xdr:row>
      <xdr:rowOff>106680</xdr:rowOff>
    </xdr:to>
    <xdr:pic>
      <xdr:nvPicPr>
        <xdr:cNvPr id="11" name="Grafik 18">
          <a:extLst>
            <a:ext uri="{FF2B5EF4-FFF2-40B4-BE49-F238E27FC236}">
              <a16:creationId xmlns:a16="http://schemas.microsoft.com/office/drawing/2014/main" id="{99FA597B-C11A-4808-8B0B-E2E747B863D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35265" y="493395"/>
          <a:ext cx="12192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1308735</xdr:colOff>
      <xdr:row>3</xdr:row>
      <xdr:rowOff>3810</xdr:rowOff>
    </xdr:from>
    <xdr:to>
      <xdr:col>5</xdr:col>
      <xdr:colOff>1</xdr:colOff>
      <xdr:row>3</xdr:row>
      <xdr:rowOff>108585</xdr:rowOff>
    </xdr:to>
    <xdr:pic>
      <xdr:nvPicPr>
        <xdr:cNvPr id="14" name="Grafik 18">
          <a:extLst>
            <a:ext uri="{FF2B5EF4-FFF2-40B4-BE49-F238E27FC236}">
              <a16:creationId xmlns:a16="http://schemas.microsoft.com/office/drawing/2014/main" id="{824524FC-C1FA-4100-BA3D-C56D9B1AB8B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66925" y="495300"/>
          <a:ext cx="12001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4</xdr:col>
      <xdr:colOff>1318260</xdr:colOff>
      <xdr:row>28</xdr:row>
      <xdr:rowOff>3810</xdr:rowOff>
    </xdr:from>
    <xdr:ext cx="104775" cy="104775"/>
    <xdr:pic>
      <xdr:nvPicPr>
        <xdr:cNvPr id="20" name="Grafik 18">
          <a:extLst>
            <a:ext uri="{FF2B5EF4-FFF2-40B4-BE49-F238E27FC236}">
              <a16:creationId xmlns:a16="http://schemas.microsoft.com/office/drawing/2014/main" id="{1B71A132-0A95-4752-8D8C-09DA692C16A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95500" y="932688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666750</xdr:colOff>
      <xdr:row>28</xdr:row>
      <xdr:rowOff>3810</xdr:rowOff>
    </xdr:from>
    <xdr:ext cx="104775" cy="104775"/>
    <xdr:pic>
      <xdr:nvPicPr>
        <xdr:cNvPr id="23" name="Grafik 18">
          <a:extLst>
            <a:ext uri="{FF2B5EF4-FFF2-40B4-BE49-F238E27FC236}">
              <a16:creationId xmlns:a16="http://schemas.microsoft.com/office/drawing/2014/main" id="{10BEFFC5-1869-4204-B931-1FD3DFAC367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330190" y="932688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179070</xdr:colOff>
      <xdr:row>5</xdr:row>
      <xdr:rowOff>3810</xdr:rowOff>
    </xdr:from>
    <xdr:to>
      <xdr:col>3</xdr:col>
      <xdr:colOff>291465</xdr:colOff>
      <xdr:row>5</xdr:row>
      <xdr:rowOff>109579</xdr:rowOff>
    </xdr:to>
    <xdr:pic>
      <xdr:nvPicPr>
        <xdr:cNvPr id="31" name="Grafik 6">
          <a:extLst>
            <a:ext uri="{FF2B5EF4-FFF2-40B4-BE49-F238E27FC236}">
              <a16:creationId xmlns:a16="http://schemas.microsoft.com/office/drawing/2014/main" id="{34F62E0B-EB0B-40A3-81EA-8018AB9089D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11530" y="792480"/>
          <a:ext cx="112395" cy="1057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428625</xdr:colOff>
      <xdr:row>34</xdr:row>
      <xdr:rowOff>9525</xdr:rowOff>
    </xdr:from>
    <xdr:to>
      <xdr:col>16</xdr:col>
      <xdr:colOff>523875</xdr:colOff>
      <xdr:row>34</xdr:row>
      <xdr:rowOff>114300</xdr:rowOff>
    </xdr:to>
    <xdr:pic>
      <xdr:nvPicPr>
        <xdr:cNvPr id="6" name="Grafik 29">
          <a:extLst>
            <a:ext uri="{FF2B5EF4-FFF2-40B4-BE49-F238E27FC236}">
              <a16:creationId xmlns:a16="http://schemas.microsoft.com/office/drawing/2014/main" id="{F6B6F110-6581-48D6-B0D0-E7182BD4AB8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848725" y="116109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1314450</xdr:colOff>
      <xdr:row>5</xdr:row>
      <xdr:rowOff>9525</xdr:rowOff>
    </xdr:from>
    <xdr:to>
      <xdr:col>4</xdr:col>
      <xdr:colOff>1426845</xdr:colOff>
      <xdr:row>5</xdr:row>
      <xdr:rowOff>115294</xdr:rowOff>
    </xdr:to>
    <xdr:pic>
      <xdr:nvPicPr>
        <xdr:cNvPr id="15" name="Grafik 6">
          <a:extLst>
            <a:ext uri="{FF2B5EF4-FFF2-40B4-BE49-F238E27FC236}">
              <a16:creationId xmlns:a16="http://schemas.microsoft.com/office/drawing/2014/main" id="{F289A5D6-D885-4724-84AB-9BBBEF6C33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85975" y="790575"/>
          <a:ext cx="112395" cy="1057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428625</xdr:colOff>
      <xdr:row>83</xdr:row>
      <xdr:rowOff>9525</xdr:rowOff>
    </xdr:from>
    <xdr:to>
      <xdr:col>17</xdr:col>
      <xdr:colOff>0</xdr:colOff>
      <xdr:row>83</xdr:row>
      <xdr:rowOff>114300</xdr:rowOff>
    </xdr:to>
    <xdr:pic>
      <xdr:nvPicPr>
        <xdr:cNvPr id="16" name="Grafik 18">
          <a:extLst>
            <a:ext uri="{FF2B5EF4-FFF2-40B4-BE49-F238E27FC236}">
              <a16:creationId xmlns:a16="http://schemas.microsoft.com/office/drawing/2014/main" id="{DFC5AE77-65B4-4681-9A38-96BC14727DC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48725" y="32908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86</xdr:row>
      <xdr:rowOff>9525</xdr:rowOff>
    </xdr:from>
    <xdr:to>
      <xdr:col>16</xdr:col>
      <xdr:colOff>523875</xdr:colOff>
      <xdr:row>86</xdr:row>
      <xdr:rowOff>114300</xdr:rowOff>
    </xdr:to>
    <xdr:pic>
      <xdr:nvPicPr>
        <xdr:cNvPr id="29" name="Grafik 18">
          <a:extLst>
            <a:ext uri="{FF2B5EF4-FFF2-40B4-BE49-F238E27FC236}">
              <a16:creationId xmlns:a16="http://schemas.microsoft.com/office/drawing/2014/main" id="{42FD36F1-1352-4DBD-B1E4-62C1AE89F16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39200" y="341185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8</xdr:col>
      <xdr:colOff>657225</xdr:colOff>
      <xdr:row>58</xdr:row>
      <xdr:rowOff>9525</xdr:rowOff>
    </xdr:from>
    <xdr:ext cx="104775" cy="104775"/>
    <xdr:pic>
      <xdr:nvPicPr>
        <xdr:cNvPr id="25" name="Grafik 18">
          <a:extLst>
            <a:ext uri="{FF2B5EF4-FFF2-40B4-BE49-F238E27FC236}">
              <a16:creationId xmlns:a16="http://schemas.microsoft.com/office/drawing/2014/main" id="{F388154F-D1EE-4796-BBE1-9054F0F85F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314950" y="23383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11</xdr:col>
      <xdr:colOff>447675</xdr:colOff>
      <xdr:row>1</xdr:row>
      <xdr:rowOff>123825</xdr:rowOff>
    </xdr:from>
    <xdr:to>
      <xdr:col>11</xdr:col>
      <xdr:colOff>1800225</xdr:colOff>
      <xdr:row>3</xdr:row>
      <xdr:rowOff>28575</xdr:rowOff>
    </xdr:to>
    <xdr:pic>
      <xdr:nvPicPr>
        <xdr:cNvPr id="2" name="Grafik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86650" y="123825"/>
          <a:ext cx="13525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1857375</xdr:colOff>
      <xdr:row>5</xdr:row>
      <xdr:rowOff>1905</xdr:rowOff>
    </xdr:from>
    <xdr:to>
      <xdr:col>11</xdr:col>
      <xdr:colOff>0</xdr:colOff>
      <xdr:row>5</xdr:row>
      <xdr:rowOff>106680</xdr:rowOff>
    </xdr:to>
    <xdr:pic>
      <xdr:nvPicPr>
        <xdr:cNvPr id="3" name="Grafik 18">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042785" y="771525"/>
          <a:ext cx="11620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346710</xdr:colOff>
      <xdr:row>7</xdr:row>
      <xdr:rowOff>1905</xdr:rowOff>
    </xdr:from>
    <xdr:to>
      <xdr:col>6</xdr:col>
      <xdr:colOff>3810</xdr:colOff>
      <xdr:row>7</xdr:row>
      <xdr:rowOff>106680</xdr:rowOff>
    </xdr:to>
    <xdr:pic>
      <xdr:nvPicPr>
        <xdr:cNvPr id="4" name="Grafik 18">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089910" y="104965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1857375</xdr:colOff>
      <xdr:row>7</xdr:row>
      <xdr:rowOff>1905</xdr:rowOff>
    </xdr:from>
    <xdr:to>
      <xdr:col>11</xdr:col>
      <xdr:colOff>0</xdr:colOff>
      <xdr:row>7</xdr:row>
      <xdr:rowOff>106680</xdr:rowOff>
    </xdr:to>
    <xdr:pic>
      <xdr:nvPicPr>
        <xdr:cNvPr id="5" name="Grafik 18">
          <a:extLst>
            <a:ext uri="{FF2B5EF4-FFF2-40B4-BE49-F238E27FC236}">
              <a16:creationId xmlns:a16="http://schemas.microsoft.com/office/drawing/2014/main" id="{00000000-0008-0000-08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042785" y="1049655"/>
          <a:ext cx="11620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7.bin"/><Relationship Id="rId5" Type="http://schemas.openxmlformats.org/officeDocument/2006/relationships/comments" Target="../comments5.xml"/><Relationship Id="rId4"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B1:U39"/>
  <sheetViews>
    <sheetView showGridLines="0" tabSelected="1" showRuler="0" zoomScaleNormal="100" zoomScaleSheetLayoutView="100" workbookViewId="0">
      <selection activeCell="C6" sqref="C6:E6"/>
    </sheetView>
  </sheetViews>
  <sheetFormatPr defaultColWidth="9.140625" defaultRowHeight="12.75" x14ac:dyDescent="0.2"/>
  <cols>
    <col min="1" max="1" width="0.85546875" style="1" customWidth="1"/>
    <col min="2" max="2" width="15.5703125" style="1" customWidth="1"/>
    <col min="3" max="3" width="13.5703125" style="1" customWidth="1"/>
    <col min="4" max="4" width="11.28515625" style="1" customWidth="1"/>
    <col min="5" max="11" width="9.42578125" style="1" customWidth="1"/>
    <col min="12" max="12" width="8.28515625" style="1" customWidth="1"/>
    <col min="13" max="13" width="8.28515625" style="1" hidden="1" customWidth="1"/>
    <col min="14" max="14" width="5.7109375" style="1" hidden="1" customWidth="1"/>
    <col min="15" max="16" width="9.140625" style="1" hidden="1" customWidth="1"/>
    <col min="17" max="17" width="7" style="1" hidden="1" customWidth="1"/>
    <col min="18" max="18" width="6.5703125" style="1" hidden="1" customWidth="1"/>
    <col min="19" max="19" width="7.85546875" style="1" hidden="1" customWidth="1"/>
    <col min="20" max="16384" width="9.140625" style="1"/>
  </cols>
  <sheetData>
    <row r="1" spans="2:21" ht="9.9499999999999993" customHeight="1" x14ac:dyDescent="0.2"/>
    <row r="2" spans="2:21" ht="12.95" customHeight="1" x14ac:dyDescent="0.2">
      <c r="B2" s="2" t="s">
        <v>498</v>
      </c>
    </row>
    <row r="3" spans="2:21" ht="15.95" customHeight="1" x14ac:dyDescent="0.2">
      <c r="B3" s="134" t="s">
        <v>205</v>
      </c>
    </row>
    <row r="4" spans="2:21" ht="15.75" customHeight="1" x14ac:dyDescent="0.2">
      <c r="B4" s="318"/>
      <c r="C4" s="319"/>
      <c r="D4" s="319"/>
      <c r="E4" s="319"/>
      <c r="F4" s="319"/>
    </row>
    <row r="5" spans="2:21" ht="16.5" customHeight="1" x14ac:dyDescent="0.2">
      <c r="B5" s="318"/>
      <c r="C5" s="319"/>
      <c r="D5" s="319"/>
      <c r="E5" s="319"/>
      <c r="F5" s="319"/>
      <c r="G5" s="135"/>
      <c r="H5" s="135"/>
    </row>
    <row r="6" spans="2:21" ht="15" customHeight="1" x14ac:dyDescent="0.2">
      <c r="B6" s="136" t="s">
        <v>8</v>
      </c>
      <c r="C6" s="315"/>
      <c r="D6" s="316"/>
      <c r="E6" s="317"/>
      <c r="F6" s="136"/>
      <c r="G6" s="136"/>
      <c r="H6" s="136"/>
      <c r="I6" s="320"/>
      <c r="J6" s="320"/>
      <c r="K6" s="320"/>
    </row>
    <row r="7" spans="2:21" ht="6.95" customHeight="1" x14ac:dyDescent="0.2">
      <c r="D7" s="137"/>
      <c r="E7" s="137"/>
      <c r="F7" s="137"/>
      <c r="G7" s="137"/>
      <c r="H7" s="3"/>
    </row>
    <row r="8" spans="2:21" ht="15" customHeight="1" x14ac:dyDescent="0.2">
      <c r="B8" s="136" t="s">
        <v>9</v>
      </c>
      <c r="C8" s="321" t="str">
        <f>IF($C$6="","",Datenquelle!B69)</f>
        <v/>
      </c>
      <c r="D8" s="322"/>
      <c r="E8" s="322"/>
      <c r="F8" s="322"/>
      <c r="G8" s="322"/>
      <c r="H8" s="322"/>
      <c r="I8" s="322"/>
      <c r="J8" s="322"/>
      <c r="K8" s="323"/>
    </row>
    <row r="9" spans="2:21" ht="6.95" customHeight="1" x14ac:dyDescent="0.2">
      <c r="B9" s="137"/>
      <c r="C9" s="137"/>
      <c r="D9" s="137"/>
      <c r="E9" s="137"/>
      <c r="F9" s="137"/>
    </row>
    <row r="10" spans="2:21" ht="15" customHeight="1" x14ac:dyDescent="0.2">
      <c r="B10" s="136" t="s">
        <v>10</v>
      </c>
      <c r="C10" s="321" t="str">
        <f>IF($C$6="","",Datenquelle!C69)</f>
        <v/>
      </c>
      <c r="D10" s="322"/>
      <c r="E10" s="322"/>
      <c r="F10" s="322"/>
      <c r="G10" s="322"/>
      <c r="H10" s="322"/>
      <c r="I10" s="322"/>
      <c r="J10" s="322"/>
      <c r="K10" s="323"/>
      <c r="U10" s="201"/>
    </row>
    <row r="11" spans="2:21" ht="6.95" customHeight="1" x14ac:dyDescent="0.2">
      <c r="B11" s="137"/>
      <c r="C11" s="137"/>
      <c r="D11" s="137"/>
      <c r="E11" s="137"/>
      <c r="F11" s="137"/>
    </row>
    <row r="12" spans="2:21" ht="15" customHeight="1" x14ac:dyDescent="0.2">
      <c r="B12" s="4" t="s">
        <v>377</v>
      </c>
      <c r="C12" s="315"/>
      <c r="D12" s="316"/>
      <c r="E12" s="317"/>
      <c r="F12" s="138" t="s">
        <v>16</v>
      </c>
      <c r="H12" s="131"/>
      <c r="I12" s="335"/>
      <c r="J12" s="336"/>
      <c r="K12" s="337"/>
    </row>
    <row r="13" spans="2:21" ht="6.95" customHeight="1" x14ac:dyDescent="0.2">
      <c r="D13" s="137"/>
      <c r="E13" s="137"/>
      <c r="F13" s="139"/>
    </row>
    <row r="14" spans="2:21" ht="15" customHeight="1" x14ac:dyDescent="0.2">
      <c r="B14" s="4" t="s">
        <v>378</v>
      </c>
      <c r="C14" s="315"/>
      <c r="D14" s="316"/>
      <c r="E14" s="317"/>
      <c r="F14" s="140" t="s">
        <v>101</v>
      </c>
      <c r="I14" s="338" t="str">
        <f>IF($C$6="","",Datenquelle!F69)</f>
        <v/>
      </c>
      <c r="J14" s="339"/>
      <c r="K14" s="340"/>
    </row>
    <row r="15" spans="2:21" ht="6.95" customHeight="1" x14ac:dyDescent="0.2">
      <c r="D15" s="137"/>
      <c r="E15" s="137"/>
      <c r="F15" s="141"/>
      <c r="H15" s="3"/>
    </row>
    <row r="16" spans="2:21" ht="15.75" customHeight="1" x14ac:dyDescent="0.2">
      <c r="B16" s="4" t="s">
        <v>11</v>
      </c>
      <c r="C16" s="312"/>
      <c r="D16" s="313"/>
      <c r="E16" s="314"/>
      <c r="F16" s="140" t="s">
        <v>14</v>
      </c>
      <c r="I16" s="341">
        <v>2025</v>
      </c>
      <c r="J16" s="342"/>
      <c r="K16" s="343"/>
    </row>
    <row r="17" spans="2:19" ht="9.75" customHeight="1" x14ac:dyDescent="0.2">
      <c r="B17" s="4"/>
      <c r="D17" s="131"/>
      <c r="E17" s="131"/>
      <c r="F17" s="140"/>
      <c r="I17" s="210"/>
      <c r="J17" s="210"/>
      <c r="K17" s="210"/>
    </row>
    <row r="18" spans="2:19" ht="15" customHeight="1" x14ac:dyDescent="0.2">
      <c r="B18" s="327" t="s">
        <v>12</v>
      </c>
      <c r="C18" s="328"/>
      <c r="D18" s="328"/>
      <c r="E18" s="329"/>
      <c r="F18" s="330" t="s">
        <v>336</v>
      </c>
      <c r="G18" s="331"/>
      <c r="H18" s="331"/>
      <c r="I18" s="331"/>
      <c r="J18" s="331"/>
      <c r="K18" s="332"/>
    </row>
    <row r="19" spans="2:19" ht="24.95" customHeight="1" x14ac:dyDescent="0.2">
      <c r="B19" s="309" t="str">
        <f>IF($C$6="","",Datenquelle!D69)</f>
        <v/>
      </c>
      <c r="C19" s="310"/>
      <c r="D19" s="310"/>
      <c r="E19" s="311"/>
      <c r="F19" s="282"/>
      <c r="G19" s="283"/>
      <c r="H19" s="283"/>
      <c r="I19" s="283"/>
      <c r="J19" s="283"/>
      <c r="K19" s="284"/>
    </row>
    <row r="20" spans="2:19" ht="15" customHeight="1" x14ac:dyDescent="0.2">
      <c r="B20" s="137"/>
      <c r="C20" s="137"/>
      <c r="D20" s="137"/>
      <c r="F20" s="137"/>
    </row>
    <row r="21" spans="2:19" ht="15" customHeight="1" x14ac:dyDescent="0.2">
      <c r="B21" s="306" t="s">
        <v>138</v>
      </c>
      <c r="C21" s="307"/>
      <c r="D21" s="307"/>
      <c r="E21" s="308"/>
      <c r="F21" s="309" t="s">
        <v>13</v>
      </c>
      <c r="G21" s="310"/>
      <c r="H21" s="310"/>
      <c r="I21" s="310"/>
      <c r="J21" s="310"/>
      <c r="K21" s="311"/>
      <c r="L21" s="131"/>
      <c r="M21" s="131"/>
      <c r="N21" s="131"/>
    </row>
    <row r="22" spans="2:19" ht="24.95" customHeight="1" x14ac:dyDescent="0.2">
      <c r="B22" s="326" t="s">
        <v>139</v>
      </c>
      <c r="C22" s="326"/>
      <c r="D22" s="326"/>
      <c r="E22" s="326"/>
      <c r="F22" s="282"/>
      <c r="G22" s="283"/>
      <c r="H22" s="283"/>
      <c r="I22" s="283"/>
      <c r="J22" s="283"/>
      <c r="K22" s="284"/>
    </row>
    <row r="23" spans="2:19" ht="12" customHeight="1" x14ac:dyDescent="0.2">
      <c r="B23" s="135"/>
      <c r="C23" s="135"/>
      <c r="D23" s="135"/>
      <c r="E23" s="135"/>
      <c r="F23" s="135"/>
      <c r="G23" s="135"/>
      <c r="H23" s="135"/>
      <c r="I23" s="135"/>
      <c r="J23" s="135"/>
      <c r="K23" s="135"/>
    </row>
    <row r="24" spans="2:19" ht="10.5" customHeight="1" thickBot="1" x14ac:dyDescent="0.25">
      <c r="B24" s="281"/>
      <c r="C24" s="281"/>
      <c r="D24" s="281"/>
      <c r="E24" s="281"/>
      <c r="F24" s="281"/>
      <c r="G24" s="281"/>
      <c r="H24" s="281"/>
      <c r="I24" s="281"/>
      <c r="J24" s="281"/>
      <c r="K24" s="281"/>
    </row>
    <row r="25" spans="2:19" ht="35.25" customHeight="1" x14ac:dyDescent="0.2">
      <c r="B25" s="286" t="s">
        <v>0</v>
      </c>
      <c r="C25" s="287"/>
      <c r="D25" s="293" t="s">
        <v>3</v>
      </c>
      <c r="E25" s="290" t="s">
        <v>212</v>
      </c>
      <c r="F25" s="291"/>
      <c r="G25" s="291"/>
      <c r="H25" s="291"/>
      <c r="I25" s="291"/>
      <c r="J25" s="292"/>
      <c r="K25" s="333" t="s">
        <v>202</v>
      </c>
    </row>
    <row r="26" spans="2:19" s="27" customFormat="1" ht="39" thickBot="1" x14ac:dyDescent="0.3">
      <c r="B26" s="288"/>
      <c r="C26" s="289"/>
      <c r="D26" s="294"/>
      <c r="E26" s="142" t="s">
        <v>7</v>
      </c>
      <c r="F26" s="142" t="s">
        <v>6</v>
      </c>
      <c r="G26" s="142" t="s">
        <v>5</v>
      </c>
      <c r="H26" s="142" t="s">
        <v>4</v>
      </c>
      <c r="I26" s="142" t="s">
        <v>198</v>
      </c>
      <c r="J26" s="142" t="s">
        <v>199</v>
      </c>
      <c r="K26" s="334"/>
    </row>
    <row r="27" spans="2:19" ht="35.25" customHeight="1" x14ac:dyDescent="0.2">
      <c r="B27" s="324" t="s">
        <v>43</v>
      </c>
      <c r="C27" s="325"/>
      <c r="D27" s="143" t="str">
        <f>IF(AND(D28="",D29="",D30="",D31="",D32=""),"",SUM(D28:D30,D32))</f>
        <v/>
      </c>
      <c r="E27" s="143" t="str">
        <f t="shared" ref="E27:J27" si="0">IF(AND(E28="",E29="",E30="",E31="",E32=""),"",SUM(E28:E30,E32))</f>
        <v/>
      </c>
      <c r="F27" s="143" t="str">
        <f t="shared" si="0"/>
        <v/>
      </c>
      <c r="G27" s="143" t="str">
        <f t="shared" si="0"/>
        <v/>
      </c>
      <c r="H27" s="143" t="str">
        <f t="shared" si="0"/>
        <v/>
      </c>
      <c r="I27" s="143" t="str">
        <f t="shared" si="0"/>
        <v/>
      </c>
      <c r="J27" s="143" t="str">
        <f t="shared" si="0"/>
        <v/>
      </c>
      <c r="K27" s="144" t="str">
        <f t="shared" ref="K27:K32" si="1">IF(AND(D27="",E27="",F27="",G27="",H27="",I27="",J27=""),"",SUM(D27:J27))</f>
        <v/>
      </c>
    </row>
    <row r="28" spans="2:19" s="4" customFormat="1" ht="35.25" customHeight="1" x14ac:dyDescent="0.25">
      <c r="B28" s="276" t="s">
        <v>2</v>
      </c>
      <c r="C28" s="133" t="s">
        <v>210</v>
      </c>
      <c r="D28" s="145"/>
      <c r="E28" s="146"/>
      <c r="F28" s="146"/>
      <c r="G28" s="146"/>
      <c r="H28" s="146"/>
      <c r="I28" s="146"/>
      <c r="J28" s="146"/>
      <c r="K28" s="144" t="str">
        <f t="shared" si="1"/>
        <v/>
      </c>
    </row>
    <row r="29" spans="2:19" s="4" customFormat="1" ht="35.25" customHeight="1" x14ac:dyDescent="0.25">
      <c r="B29" s="277"/>
      <c r="C29" s="166" t="s">
        <v>252</v>
      </c>
      <c r="D29" s="145"/>
      <c r="E29" s="146"/>
      <c r="F29" s="146"/>
      <c r="G29" s="146"/>
      <c r="H29" s="146"/>
      <c r="I29" s="146"/>
      <c r="J29" s="146"/>
      <c r="K29" s="144" t="str">
        <f t="shared" si="1"/>
        <v/>
      </c>
    </row>
    <row r="30" spans="2:19" s="4" customFormat="1" ht="35.25" customHeight="1" x14ac:dyDescent="0.25">
      <c r="B30" s="278"/>
      <c r="C30" s="166" t="s">
        <v>253</v>
      </c>
      <c r="D30" s="145"/>
      <c r="E30" s="146"/>
      <c r="F30" s="146"/>
      <c r="G30" s="146"/>
      <c r="H30" s="146"/>
      <c r="I30" s="146"/>
      <c r="J30" s="146"/>
      <c r="K30" s="144" t="str">
        <f t="shared" si="1"/>
        <v/>
      </c>
    </row>
    <row r="31" spans="2:19" s="4" customFormat="1" ht="39.950000000000003" customHeight="1" x14ac:dyDescent="0.25">
      <c r="B31" s="295" t="s">
        <v>208</v>
      </c>
      <c r="C31" s="296"/>
      <c r="D31" s="145"/>
      <c r="E31" s="146"/>
      <c r="F31" s="146"/>
      <c r="G31" s="146"/>
      <c r="H31" s="146"/>
      <c r="I31" s="146"/>
      <c r="J31" s="146"/>
      <c r="K31" s="147" t="str">
        <f t="shared" si="1"/>
        <v/>
      </c>
      <c r="L31" s="161" t="str">
        <f>IF(OR(D31&gt;M31,E31&gt;N31,F31&gt;O31,G31&gt;P31,H31&gt;Q31,I31&gt;R31,J31&gt;S31)=TRUE,"Zahl kann nicht größer als operative Primärfälle derselben Kategorie sein.","")</f>
        <v/>
      </c>
      <c r="M31" s="4">
        <f>D28+D29+D30</f>
        <v>0</v>
      </c>
      <c r="N31" s="4">
        <f t="shared" ref="N31:R31" si="2">E28+E29+E30</f>
        <v>0</v>
      </c>
      <c r="O31" s="4">
        <f t="shared" si="2"/>
        <v>0</v>
      </c>
      <c r="P31" s="4">
        <f t="shared" si="2"/>
        <v>0</v>
      </c>
      <c r="Q31" s="4">
        <f t="shared" si="2"/>
        <v>0</v>
      </c>
      <c r="R31" s="4">
        <f t="shared" si="2"/>
        <v>0</v>
      </c>
      <c r="S31" s="4">
        <f>J28+J29+J30</f>
        <v>0</v>
      </c>
    </row>
    <row r="32" spans="2:19" s="4" customFormat="1" ht="35.25" customHeight="1" x14ac:dyDescent="0.25">
      <c r="B32" s="300" t="s">
        <v>196</v>
      </c>
      <c r="C32" s="301"/>
      <c r="D32" s="145"/>
      <c r="E32" s="146"/>
      <c r="F32" s="146"/>
      <c r="G32" s="146"/>
      <c r="H32" s="146"/>
      <c r="I32" s="146"/>
      <c r="J32" s="146"/>
      <c r="K32" s="144" t="str">
        <f t="shared" si="1"/>
        <v/>
      </c>
    </row>
    <row r="33" spans="2:11" s="4" customFormat="1" ht="35.25" customHeight="1" x14ac:dyDescent="0.25">
      <c r="B33" s="303" t="s">
        <v>379</v>
      </c>
      <c r="C33" s="304"/>
      <c r="D33" s="304"/>
      <c r="E33" s="304"/>
      <c r="F33" s="304"/>
      <c r="G33" s="304"/>
      <c r="H33" s="304"/>
      <c r="I33" s="304"/>
      <c r="J33" s="305"/>
      <c r="K33" s="148"/>
    </row>
    <row r="34" spans="2:11" s="4" customFormat="1" ht="35.25" customHeight="1" thickBot="1" x14ac:dyDescent="0.3">
      <c r="B34" s="297" t="s">
        <v>380</v>
      </c>
      <c r="C34" s="298"/>
      <c r="D34" s="298"/>
      <c r="E34" s="298"/>
      <c r="F34" s="298"/>
      <c r="G34" s="298"/>
      <c r="H34" s="298"/>
      <c r="I34" s="298"/>
      <c r="J34" s="299"/>
      <c r="K34" s="149" t="str">
        <f>IF(AND(K28="",K29="",K30="",K31="",K32="",K33=""),"",SUM(K28,K29,K30,K32,K33))</f>
        <v/>
      </c>
    </row>
    <row r="35" spans="2:11" ht="15" customHeight="1" thickBot="1" x14ac:dyDescent="0.25">
      <c r="B35" s="150"/>
      <c r="C35" s="150"/>
      <c r="D35" s="150"/>
      <c r="E35" s="150"/>
      <c r="F35" s="150"/>
      <c r="G35" s="150"/>
      <c r="H35" s="150"/>
      <c r="I35" s="150"/>
      <c r="J35" s="150"/>
      <c r="K35" s="151"/>
    </row>
    <row r="36" spans="2:11" ht="27" customHeight="1" thickBot="1" x14ac:dyDescent="0.25">
      <c r="B36" s="279" t="s">
        <v>211</v>
      </c>
      <c r="C36" s="280"/>
      <c r="D36" s="280"/>
      <c r="E36" s="280"/>
      <c r="F36" s="280"/>
      <c r="G36" s="280"/>
      <c r="H36" s="280"/>
      <c r="I36" s="280"/>
      <c r="J36" s="280"/>
      <c r="K36" s="152"/>
    </row>
    <row r="37" spans="2:11" ht="19.5" customHeight="1" x14ac:dyDescent="0.2">
      <c r="B37" s="132"/>
      <c r="C37" s="132"/>
      <c r="D37" s="132"/>
      <c r="E37" s="132"/>
      <c r="F37" s="132"/>
      <c r="G37" s="132"/>
      <c r="H37" s="132"/>
      <c r="I37" s="132"/>
      <c r="J37" s="132"/>
      <c r="K37" s="153"/>
    </row>
    <row r="38" spans="2:11" ht="27" customHeight="1" x14ac:dyDescent="0.2">
      <c r="B38" s="302" t="s">
        <v>501</v>
      </c>
      <c r="C38" s="302"/>
      <c r="D38" s="302"/>
      <c r="E38" s="302"/>
      <c r="F38" s="302"/>
      <c r="G38" s="302"/>
      <c r="H38" s="302"/>
      <c r="I38" s="302"/>
      <c r="J38" s="302"/>
      <c r="K38" s="302"/>
    </row>
    <row r="39" spans="2:11" ht="159.75" customHeight="1" x14ac:dyDescent="0.2">
      <c r="B39" s="285" t="s">
        <v>409</v>
      </c>
      <c r="C39" s="285"/>
      <c r="D39" s="285"/>
      <c r="E39" s="285"/>
      <c r="F39" s="285"/>
      <c r="G39" s="285"/>
      <c r="H39" s="285"/>
      <c r="I39" s="285"/>
      <c r="J39" s="285"/>
      <c r="K39" s="285"/>
    </row>
  </sheetData>
  <sheetProtection algorithmName="SHA-512" hashValue="z0ASnxJQSu7L4IsaE0zZm+tEummE8ZOYCaxyXKeLYcdxoSR3V6FX5ysjSfZMT39ciQhMBx7kK0IlktDLLnY2eg==" saltValue="Katt5gMXIbRRHlq34VujWA==" spinCount="100000" sheet="1" objects="1" selectLockedCells="1"/>
  <dataConsolidate/>
  <mergeCells count="34">
    <mergeCell ref="B4:F4"/>
    <mergeCell ref="B5:F5"/>
    <mergeCell ref="I6:K6"/>
    <mergeCell ref="C8:K8"/>
    <mergeCell ref="B27:C27"/>
    <mergeCell ref="B22:E22"/>
    <mergeCell ref="C10:K10"/>
    <mergeCell ref="B18:E18"/>
    <mergeCell ref="B19:E19"/>
    <mergeCell ref="F18:K18"/>
    <mergeCell ref="K25:K26"/>
    <mergeCell ref="C6:E6"/>
    <mergeCell ref="C14:E14"/>
    <mergeCell ref="I12:K12"/>
    <mergeCell ref="I14:K14"/>
    <mergeCell ref="I16:K16"/>
    <mergeCell ref="B21:E21"/>
    <mergeCell ref="F21:K21"/>
    <mergeCell ref="F19:K19"/>
    <mergeCell ref="C16:E16"/>
    <mergeCell ref="C12:E12"/>
    <mergeCell ref="B28:B30"/>
    <mergeCell ref="B36:J36"/>
    <mergeCell ref="B24:K24"/>
    <mergeCell ref="F22:K22"/>
    <mergeCell ref="B39:K39"/>
    <mergeCell ref="B25:C26"/>
    <mergeCell ref="E25:J25"/>
    <mergeCell ref="D25:D26"/>
    <mergeCell ref="B31:C31"/>
    <mergeCell ref="B34:J34"/>
    <mergeCell ref="B32:C32"/>
    <mergeCell ref="B38:K38"/>
    <mergeCell ref="B33:J33"/>
  </mergeCells>
  <conditionalFormatting sqref="C6">
    <cfRule type="expression" dxfId="95" priority="20" stopIfTrue="1">
      <formula>LEN(TRIM(C6))=0</formula>
    </cfRule>
  </conditionalFormatting>
  <conditionalFormatting sqref="C12">
    <cfRule type="expression" dxfId="94" priority="3" stopIfTrue="1">
      <formula>LEN(TRIM(C12))=0</formula>
    </cfRule>
  </conditionalFormatting>
  <conditionalFormatting sqref="C14">
    <cfRule type="expression" dxfId="93" priority="22" stopIfTrue="1">
      <formula>LEN(TRIM(C14))=0</formula>
    </cfRule>
  </conditionalFormatting>
  <conditionalFormatting sqref="C16">
    <cfRule type="expression" dxfId="92" priority="4" stopIfTrue="1">
      <formula>LEN(TRIM(C16))=0</formula>
    </cfRule>
  </conditionalFormatting>
  <conditionalFormatting sqref="C12:E12">
    <cfRule type="expression" dxfId="91" priority="2">
      <formula>IF(OR($B$19="Österreich",$B$19="Schweiz",$B$19="Italien",$B$19="Luxemburg",$B$19="Polen",$B$19="Rumänien",$B$19="China",$B$19="Russland"),TRUE,FALSE)</formula>
    </cfRule>
  </conditionalFormatting>
  <conditionalFormatting sqref="C14:E14">
    <cfRule type="expression" dxfId="90" priority="1">
      <formula>IF(OR($B$19="Österreich",$B$19="Schweiz",$B$19="Italien",$B$19="Luxemburg",$B$19="Polen",$B$19="Rumänien",$B$19="China",$B$19="Russland"),TRUE,FALSE)</formula>
    </cfRule>
  </conditionalFormatting>
  <conditionalFormatting sqref="D31">
    <cfRule type="expression" dxfId="89" priority="12">
      <formula>$D$31&gt;$D$28+$D$29+$D$30</formula>
    </cfRule>
  </conditionalFormatting>
  <conditionalFormatting sqref="D28:J32">
    <cfRule type="containsBlanks" dxfId="88" priority="15">
      <formula>LEN(TRIM(D28))=0</formula>
    </cfRule>
  </conditionalFormatting>
  <conditionalFormatting sqref="E31">
    <cfRule type="expression" dxfId="87" priority="11">
      <formula>$E$31&gt;$E$28+$E$29+$E$30</formula>
    </cfRule>
  </conditionalFormatting>
  <conditionalFormatting sqref="F19">
    <cfRule type="expression" dxfId="86" priority="17" stopIfTrue="1">
      <formula>LEN(TRIM(F19))=0</formula>
    </cfRule>
  </conditionalFormatting>
  <conditionalFormatting sqref="F22">
    <cfRule type="expression" dxfId="85" priority="5" stopIfTrue="1">
      <formula>LEN(TRIM(F22))=0</formula>
    </cfRule>
  </conditionalFormatting>
  <conditionalFormatting sqref="F31">
    <cfRule type="expression" dxfId="84" priority="10">
      <formula>$F$31&gt;$F$29+$F$28+$F$30</formula>
    </cfRule>
  </conditionalFormatting>
  <conditionalFormatting sqref="G31">
    <cfRule type="expression" dxfId="83" priority="9">
      <formula>$G$31&gt;$G$29+$G$28+$G$30</formula>
    </cfRule>
  </conditionalFormatting>
  <conditionalFormatting sqref="H31">
    <cfRule type="expression" dxfId="82" priority="8">
      <formula>$H$31&gt;$H$29+$H$28+$H$30</formula>
    </cfRule>
  </conditionalFormatting>
  <conditionalFormatting sqref="I12">
    <cfRule type="expression" dxfId="81" priority="19" stopIfTrue="1">
      <formula>LEN(TRIM(I12))=0</formula>
    </cfRule>
  </conditionalFormatting>
  <conditionalFormatting sqref="I31">
    <cfRule type="expression" dxfId="80" priority="7">
      <formula>$I$31&gt;$I$29+$I$28+$I$30</formula>
    </cfRule>
  </conditionalFormatting>
  <conditionalFormatting sqref="J31">
    <cfRule type="expression" dxfId="79" priority="6">
      <formula>$J$31&gt;$J$29+$J$28+$J$30</formula>
    </cfRule>
  </conditionalFormatting>
  <conditionalFormatting sqref="K33">
    <cfRule type="containsBlanks" dxfId="78" priority="14">
      <formula>LEN(TRIM(K33))=0</formula>
    </cfRule>
  </conditionalFormatting>
  <conditionalFormatting sqref="K36">
    <cfRule type="containsBlanks" dxfId="77" priority="13">
      <formula>LEN(TRIM(K36))=0</formula>
    </cfRule>
  </conditionalFormatting>
  <dataValidations count="8">
    <dataValidation type="textLength" allowBlank="1" showErrorMessage="1" errorTitle="Eingabefehler" error="Nur Texteingabe bis 100 Zeichen möglich." prompt="Name, Vorname" sqref="C16" xr:uid="{00000000-0002-0000-0000-000000000000}">
      <formula1>0</formula1>
      <formula2>100</formula2>
    </dataValidation>
    <dataValidation allowBlank="1" showInputMessage="1" showErrorMessage="1" errorTitle="Eingabefehler" sqref="I14" xr:uid="{00000000-0002-0000-0000-000001000000}"/>
    <dataValidation type="whole" allowBlank="1" showErrorMessage="1" error="Ganze Zahl zwischen 0 und 5000 eingeben." sqref="K36:K37 K33 D28:J30 D32:J32" xr:uid="{00000000-0002-0000-0000-000002000000}">
      <formula1>0</formula1>
      <formula2>5000</formula2>
    </dataValidation>
    <dataValidation type="date" allowBlank="1" showErrorMessage="1" errorTitle="Eingabefehler" error="Format: tt.mm.jjjj_x000a__x000a_Zeitraum zwischen 01.10.2025 - 31.01.2027 angeben." sqref="I12:K12" xr:uid="{00000000-0002-0000-0000-000003000000}">
      <formula1>45931</formula1>
      <formula2>46418</formula2>
    </dataValidation>
    <dataValidation type="whole" allowBlank="1" showErrorMessage="1" errorTitle="Eingabefehler" error="1. Ganze Zahl zwischen 0 und 5000 eingeben._x000a_2. Zahl kann nicht größer als operative Primärfälle derselben Kategorie sein." sqref="D31:J31" xr:uid="{00000000-0002-0000-0000-000004000000}">
      <formula1>0</formula1>
      <formula2>M31</formula2>
    </dataValidation>
    <dataValidation errorStyle="information" allowBlank="1" showInputMessage="1" showErrorMessage="1" sqref="I16:I17" xr:uid="{00000000-0002-0000-0000-000005000000}"/>
    <dataValidation type="whole" allowBlank="1" showErrorMessage="1" errorTitle="Eingabefehler" error="Die IK-Nummer muss eine 9-stellige Ziffernfolge sein, welche mit 26 beginnt." prompt="Name, Vorname" sqref="C12:E12" xr:uid="{00000000-0002-0000-0000-000006000000}">
      <formula1>260000000</formula1>
      <formula2>269999999</formula2>
    </dataValidation>
    <dataValidation type="whole" allowBlank="1" showErrorMessage="1" errorTitle="Eingabefehler" error="Die Standort-Nummer muss eine 9-stellige Ziffernfolge sein, welche mit 77 beginnt." prompt="Name, Vorname" sqref="C14:E14" xr:uid="{00000000-0002-0000-0000-000007000000}">
      <formula1>770000000</formula1>
      <formula2>779999999</formula2>
    </dataValidation>
  </dataValidations>
  <pageMargins left="0.59055118110236227" right="3.937007874015748E-2" top="0.39370078740157483" bottom="0.39370078740157483" header="0.11811023622047245" footer="0.11811023622047245"/>
  <pageSetup paperSize="9" scale="86" orientation="portrait" r:id="rId1"/>
  <headerFooter>
    <oddFooter>&amp;L&amp;"Arial,Standard"&amp;7&amp;F&amp;C&amp;"Arial,Standard"&amp;7 © DKG  Alle Rechte vorbehalten&amp;R&amp;"Arial,Standard"&amp;7&amp;P</oddFooter>
  </headerFooter>
  <drawing r:id="rId2"/>
  <legacyDrawing r:id="rId3"/>
  <legacyDrawingHF r:id="rId4"/>
  <extLst>
    <ext xmlns:x14="http://schemas.microsoft.com/office/spreadsheetml/2009/9/main" uri="{CCE6A557-97BC-4b89-ADB6-D9C93CAAB3DF}">
      <x14:dataValidations xmlns:xm="http://schemas.microsoft.com/office/excel/2006/main" count="3">
        <x14:dataValidation type="list" allowBlank="1" showErrorMessage="1" errorTitle="Hinweis" error="Auswahl treffen über Dropdown-Liste." xr:uid="{00000000-0002-0000-0000-000008000000}">
          <x14:formula1>
            <xm:f>Datenquelle!$B$61:$B$66</xm:f>
          </x14:formula1>
          <xm:sqref>F19:K19</xm:sqref>
        </x14:dataValidation>
        <x14:dataValidation type="list" allowBlank="1" showInputMessage="1" showErrorMessage="1" errorTitle="Hinweis" error="Auswahl treffen über Dropdown-Liste." xr:uid="{00000000-0002-0000-0000-00000A000000}">
          <x14:formula1>
            <xm:f>Datenquelle!$B$1:$B$53</xm:f>
          </x14:formula1>
          <xm:sqref>F22:K22</xm:sqref>
        </x14:dataValidation>
        <x14:dataValidation type="list" allowBlank="1" showErrorMessage="1" errorTitle="Hinweis" error="Auswahl treffen über Dropdown-Liste." xr:uid="{00000000-0002-0000-0000-000009000000}">
          <x14:formula1>
            <xm:f>Datenquelle!$A$72:$A$132</xm:f>
          </x14:formula1>
          <xm:sqref>C6:E6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7"/>
  <dimension ref="A1:K38"/>
  <sheetViews>
    <sheetView showGridLines="0" zoomScaleNormal="100" workbookViewId="0">
      <selection activeCell="B2" sqref="B2"/>
    </sheetView>
  </sheetViews>
  <sheetFormatPr defaultColWidth="9.140625" defaultRowHeight="12.75" x14ac:dyDescent="0.25"/>
  <cols>
    <col min="1" max="1" width="23.7109375" style="4" customWidth="1"/>
    <col min="2" max="4" width="20.7109375" style="4" customWidth="1"/>
    <col min="5" max="5" width="9.7109375" style="4" customWidth="1"/>
    <col min="6" max="6" width="39.140625" style="4" customWidth="1"/>
    <col min="7" max="7" width="46.85546875" style="4" customWidth="1"/>
    <col min="8" max="8" width="12" style="4" customWidth="1"/>
    <col min="9" max="9" width="23" style="4" customWidth="1"/>
    <col min="10" max="10" width="23.140625" style="4" customWidth="1"/>
    <col min="11" max="11" width="25.7109375" style="4" customWidth="1"/>
    <col min="12" max="16384" width="9.140625" style="4"/>
  </cols>
  <sheetData>
    <row r="1" spans="1:11" x14ac:dyDescent="0.25">
      <c r="A1" s="17" t="s">
        <v>83</v>
      </c>
      <c r="B1" s="181">
        <v>261</v>
      </c>
    </row>
    <row r="2" spans="1:11" x14ac:dyDescent="0.25">
      <c r="A2" s="17" t="s">
        <v>8</v>
      </c>
      <c r="B2" s="60" t="str">
        <f>IF(Basisdaten!C6=0,"",Basisdaten!C6)</f>
        <v/>
      </c>
      <c r="I2" s="16"/>
    </row>
    <row r="3" spans="1:11" x14ac:dyDescent="0.25">
      <c r="A3" s="17" t="s">
        <v>16</v>
      </c>
      <c r="B3" s="61" t="str">
        <f>IF(Basisdaten!I12=0,"",Basisdaten!I12)</f>
        <v/>
      </c>
    </row>
    <row r="5" spans="1:11" x14ac:dyDescent="0.25">
      <c r="A5" s="62" t="s">
        <v>84</v>
      </c>
      <c r="B5" s="60"/>
    </row>
    <row r="6" spans="1:11" x14ac:dyDescent="0.25">
      <c r="A6" s="62" t="s">
        <v>85</v>
      </c>
      <c r="B6" s="60"/>
    </row>
    <row r="7" spans="1:11" x14ac:dyDescent="0.25">
      <c r="A7" s="62" t="s">
        <v>86</v>
      </c>
      <c r="B7" s="60"/>
    </row>
    <row r="8" spans="1:11" x14ac:dyDescent="0.25">
      <c r="A8" s="62" t="s">
        <v>87</v>
      </c>
      <c r="B8" s="60"/>
    </row>
    <row r="9" spans="1:11" x14ac:dyDescent="0.25">
      <c r="A9" s="62" t="s">
        <v>88</v>
      </c>
      <c r="B9" s="60"/>
    </row>
    <row r="11" spans="1:11" x14ac:dyDescent="0.25">
      <c r="A11" s="63" t="s">
        <v>89</v>
      </c>
      <c r="B11" s="63" t="s">
        <v>90</v>
      </c>
      <c r="C11" s="63" t="s">
        <v>45</v>
      </c>
      <c r="D11" s="63" t="s">
        <v>91</v>
      </c>
      <c r="E11" s="63" t="s">
        <v>92</v>
      </c>
      <c r="F11" s="63" t="s">
        <v>93</v>
      </c>
      <c r="G11" s="63" t="s">
        <v>94</v>
      </c>
      <c r="H11" s="63" t="s">
        <v>95</v>
      </c>
      <c r="I11" s="63" t="s">
        <v>96</v>
      </c>
      <c r="J11" s="63" t="s">
        <v>97</v>
      </c>
      <c r="K11" s="63" t="s">
        <v>98</v>
      </c>
    </row>
    <row r="12" spans="1:11" x14ac:dyDescent="0.25">
      <c r="A12" s="64" t="s">
        <v>99</v>
      </c>
      <c r="B12" s="65" t="str">
        <f>IF('Kennzahlenbogen_(KB)'!Q8= 0,"n.d.",'Kennzahlenbogen_(KB)'!Q8)</f>
        <v>n.d.</v>
      </c>
      <c r="C12" s="66"/>
      <c r="D12" s="67"/>
      <c r="E12" s="65">
        <f>Berechnung1!N27</f>
        <v>1</v>
      </c>
      <c r="F12" s="60" t="str">
        <f>IF('Kennzahlenbogen_(KB)'!S8=0,"",'Kennzahlenbogen_(KB)'!S8)</f>
        <v/>
      </c>
      <c r="G12" s="60" t="str">
        <f>IF('Kennzahlenbogen_(KB)'!T8=0,"",'Kennzahlenbogen_(KB)'!T8)</f>
        <v/>
      </c>
      <c r="H12" s="65">
        <f>Berechnung1!O27</f>
        <v>0</v>
      </c>
      <c r="I12" s="60"/>
      <c r="J12" s="60"/>
      <c r="K12" s="60"/>
    </row>
    <row r="13" spans="1:11" x14ac:dyDescent="0.25">
      <c r="A13" s="64" t="s">
        <v>100</v>
      </c>
      <c r="B13" s="177" t="str">
        <f>IF('Kennzahlenbogen_(KB)'!Q11=0,"n.d.",IF('Kennzahlenbogen_(KB)'!Q11="","n.d.",'Kennzahlenbogen_(KB)'!Q11))</f>
        <v>n.d.</v>
      </c>
      <c r="C13" s="66"/>
      <c r="D13" s="67"/>
      <c r="E13" s="65">
        <f>Berechnung1!N30</f>
        <v>1</v>
      </c>
      <c r="F13" s="60" t="str">
        <f>IF('Kennzahlenbogen_(KB)'!S11=0,"",'Kennzahlenbogen_(KB)'!S11)</f>
        <v/>
      </c>
      <c r="G13" s="60" t="str">
        <f>IF('Kennzahlenbogen_(KB)'!T11=0,"",'Kennzahlenbogen_(KB)'!T11)</f>
        <v/>
      </c>
      <c r="H13" s="65">
        <f>Berechnung1!O30</f>
        <v>0</v>
      </c>
      <c r="I13" s="60"/>
      <c r="J13" s="60"/>
      <c r="K13" s="60"/>
    </row>
    <row r="14" spans="1:11" x14ac:dyDescent="0.25">
      <c r="A14" s="64" t="s">
        <v>290</v>
      </c>
      <c r="B14" s="65" t="str">
        <f>IF('Kennzahlenbogen_(KB)'!Q14= 0, "n.d.", 'Kennzahlenbogen_(KB)'!Q14)</f>
        <v>n.d.</v>
      </c>
      <c r="C14" s="66"/>
      <c r="D14" s="67"/>
      <c r="E14" s="65">
        <f>Berechnung1!N33</f>
        <v>1</v>
      </c>
      <c r="F14" s="60" t="str">
        <f>IF('Kennzahlenbogen_(KB)'!S14=0,"",'Kennzahlenbogen_(KB)'!S14)</f>
        <v/>
      </c>
      <c r="G14" s="60" t="str">
        <f>IF('Kennzahlenbogen_(KB)'!T14=0,"",'Kennzahlenbogen_(KB)'!T14)</f>
        <v/>
      </c>
      <c r="H14" s="65">
        <f>Berechnung1!O33</f>
        <v>0</v>
      </c>
      <c r="I14" s="60"/>
      <c r="J14" s="60"/>
      <c r="K14" s="60"/>
    </row>
    <row r="15" spans="1:11" x14ac:dyDescent="0.25">
      <c r="A15" s="64">
        <v>2</v>
      </c>
      <c r="B15" s="65" t="str">
        <f>IF('Kennzahlenbogen_(KB)'!Q17= "", "",'Kennzahlenbogen_(KB)'!Q17)</f>
        <v/>
      </c>
      <c r="C15" s="65">
        <f>IF('Kennzahlenbogen_(KB)'!Q18="","",'Kennzahlenbogen_(KB)'!Q18)</f>
        <v>0</v>
      </c>
      <c r="D15" s="68" t="str">
        <f>IF('Kennzahlenbogen_(KB)'!Q19="n.d.","n.d.",'Kennzahlenbogen_(KB)'!Q19*100)</f>
        <v>n.d.</v>
      </c>
      <c r="E15" s="65">
        <f>Berechnung1!N36</f>
        <v>1</v>
      </c>
      <c r="F15" s="60" t="str">
        <f>IF('Kennzahlenbogen_(KB)'!S17=0,"",'Kennzahlenbogen_(KB)'!S17)</f>
        <v/>
      </c>
      <c r="G15" s="60" t="str">
        <f>IF('Kennzahlenbogen_(KB)'!T17=0,"",'Kennzahlenbogen_(KB)'!T17)</f>
        <v/>
      </c>
      <c r="H15" s="65">
        <f>Berechnung1!O36</f>
        <v>0</v>
      </c>
      <c r="I15" s="60"/>
      <c r="J15" s="60"/>
      <c r="K15" s="60"/>
    </row>
    <row r="16" spans="1:11" x14ac:dyDescent="0.25">
      <c r="A16" s="64">
        <v>3</v>
      </c>
      <c r="B16" s="65" t="str">
        <f>IF('Kennzahlenbogen_(KB)'!Q20= "", "",'Kennzahlenbogen_(KB)'!Q20)</f>
        <v/>
      </c>
      <c r="C16" s="65">
        <f>IF('Kennzahlenbogen_(KB)'!Q21="","",'Kennzahlenbogen_(KB)'!Q21)</f>
        <v>0</v>
      </c>
      <c r="D16" s="171" t="str">
        <f>IF('Kennzahlenbogen_(KB)'!Q22="n.d.","n.d.",IF('Kennzahlenbogen_(KB)'!Q22="","n.d.",'Kennzahlenbogen_(KB)'!Q22*100))</f>
        <v>n.d.</v>
      </c>
      <c r="E16" s="65">
        <f>Berechnung1!N39</f>
        <v>1</v>
      </c>
      <c r="F16" s="60" t="str">
        <f>IF('Kennzahlenbogen_(KB)'!S20=0,"",'Kennzahlenbogen_(KB)'!S20)</f>
        <v/>
      </c>
      <c r="G16" s="60" t="str">
        <f>IF('Kennzahlenbogen_(KB)'!T20=0,"",'Kennzahlenbogen_(KB)'!T20)</f>
        <v/>
      </c>
      <c r="H16" s="65">
        <f>Berechnung1!O39</f>
        <v>0</v>
      </c>
      <c r="I16" s="60"/>
      <c r="J16" s="60"/>
      <c r="K16" s="60"/>
    </row>
    <row r="17" spans="1:11" x14ac:dyDescent="0.25">
      <c r="A17" s="64">
        <v>4</v>
      </c>
      <c r="B17" s="65" t="str">
        <f>IF('Kennzahlenbogen_(KB)'!Q23= "", "",'Kennzahlenbogen_(KB)'!Q23)</f>
        <v/>
      </c>
      <c r="C17" s="65" t="str">
        <f>IF('Kennzahlenbogen_(KB)'!Q24="","",'Kennzahlenbogen_(KB)'!Q24)</f>
        <v/>
      </c>
      <c r="D17" s="68" t="str">
        <f>IF('Kennzahlenbogen_(KB)'!Q25="n.d.","n.d.",'Kennzahlenbogen_(KB)'!Q25*100)</f>
        <v>n.d.</v>
      </c>
      <c r="E17" s="65">
        <f>Berechnung1!N42</f>
        <v>1</v>
      </c>
      <c r="F17" s="60" t="str">
        <f>IF('Kennzahlenbogen_(KB)'!S23=0,"",'Kennzahlenbogen_(KB)'!S23)</f>
        <v/>
      </c>
      <c r="G17" s="60" t="str">
        <f>IF('Kennzahlenbogen_(KB)'!T23=0,"",'Kennzahlenbogen_(KB)'!T23)</f>
        <v/>
      </c>
      <c r="H17" s="65">
        <f>Berechnung1!O42</f>
        <v>0</v>
      </c>
      <c r="I17" s="60"/>
      <c r="J17" s="60"/>
      <c r="K17" s="60"/>
    </row>
    <row r="18" spans="1:11" x14ac:dyDescent="0.25">
      <c r="A18" s="64">
        <v>5</v>
      </c>
      <c r="B18" s="65" t="str">
        <f>IF('Kennzahlenbogen_(KB)'!Q26= "", "",'Kennzahlenbogen_(KB)'!Q26)</f>
        <v/>
      </c>
      <c r="C18" s="65">
        <f>IF('Kennzahlenbogen_(KB)'!Q27="","",'Kennzahlenbogen_(KB)'!Q27)</f>
        <v>0</v>
      </c>
      <c r="D18" s="68" t="str">
        <f>IF('Kennzahlenbogen_(KB)'!Q28="n.d.","n.d.",'Kennzahlenbogen_(KB)'!Q28*100)</f>
        <v>n.d.</v>
      </c>
      <c r="E18" s="65">
        <f>Berechnung1!N45</f>
        <v>1</v>
      </c>
      <c r="F18" s="60" t="str">
        <f>IF('Kennzahlenbogen_(KB)'!S26=0,"",'Kennzahlenbogen_(KB)'!S26)</f>
        <v/>
      </c>
      <c r="G18" s="60" t="str">
        <f>IF('Kennzahlenbogen_(KB)'!T26=0,"",'Kennzahlenbogen_(KB)'!T26)</f>
        <v/>
      </c>
      <c r="H18" s="65">
        <f>Berechnung1!O45</f>
        <v>0</v>
      </c>
      <c r="I18" s="60"/>
      <c r="J18" s="60"/>
      <c r="K18" s="60"/>
    </row>
    <row r="19" spans="1:11" x14ac:dyDescent="0.25">
      <c r="A19" s="64">
        <v>6</v>
      </c>
      <c r="B19" s="65" t="str">
        <f>IF('Kennzahlenbogen_(KB)'!Q29= "", "",'Kennzahlenbogen_(KB)'!Q29)</f>
        <v/>
      </c>
      <c r="C19" s="65">
        <f>IF('Kennzahlenbogen_(KB)'!Q30="","",'Kennzahlenbogen_(KB)'!Q30)</f>
        <v>0</v>
      </c>
      <c r="D19" s="68" t="str">
        <f>IF('Kennzahlenbogen_(KB)'!Q31="n.d.","n.d.",'Kennzahlenbogen_(KB)'!Q31*100)</f>
        <v>n.d.</v>
      </c>
      <c r="E19" s="65">
        <f>Berechnung1!N48</f>
        <v>1</v>
      </c>
      <c r="F19" s="60" t="str">
        <f>IF('Kennzahlenbogen_(KB)'!S29=0,"",'Kennzahlenbogen_(KB)'!S29)</f>
        <v/>
      </c>
      <c r="G19" s="60" t="str">
        <f>IF('Kennzahlenbogen_(KB)'!T29=0,"",'Kennzahlenbogen_(KB)'!T29)</f>
        <v/>
      </c>
      <c r="H19" s="65">
        <f>Berechnung1!O48</f>
        <v>0</v>
      </c>
      <c r="I19" s="60"/>
      <c r="J19" s="60"/>
      <c r="K19" s="60"/>
    </row>
    <row r="20" spans="1:11" x14ac:dyDescent="0.25">
      <c r="A20" s="64">
        <v>7</v>
      </c>
      <c r="B20" s="65" t="str">
        <f>IF('Kennzahlenbogen_(KB)'!Q32= "", "",'Kennzahlenbogen_(KB)'!Q32)</f>
        <v/>
      </c>
      <c r="C20" s="65">
        <f>IF('Kennzahlenbogen_(KB)'!Q33="","",'Kennzahlenbogen_(KB)'!Q33)</f>
        <v>0</v>
      </c>
      <c r="D20" s="68" t="str">
        <f>IF('Kennzahlenbogen_(KB)'!Q34="n.d.","n.d.",'Kennzahlenbogen_(KB)'!Q34*100)</f>
        <v>n.d.</v>
      </c>
      <c r="E20" s="65">
        <f>Berechnung1!N51</f>
        <v>1</v>
      </c>
      <c r="F20" s="60" t="str">
        <f>IF('Kennzahlenbogen_(KB)'!S32=0,"",'Kennzahlenbogen_(KB)'!S32)</f>
        <v/>
      </c>
      <c r="G20" s="60" t="str">
        <f>IF('Kennzahlenbogen_(KB)'!T32=0,"",'Kennzahlenbogen_(KB)'!T32)</f>
        <v/>
      </c>
      <c r="H20" s="65">
        <f>Berechnung1!O51</f>
        <v>0</v>
      </c>
      <c r="I20" s="60"/>
      <c r="J20" s="60"/>
      <c r="K20" s="60"/>
    </row>
    <row r="21" spans="1:11" x14ac:dyDescent="0.25">
      <c r="A21" s="64">
        <v>8</v>
      </c>
      <c r="B21" s="65">
        <f>IF('Kennzahlenbogen_(KB)'!Q35= "", "",'Kennzahlenbogen_(KB)'!Q35)</f>
        <v>0</v>
      </c>
      <c r="C21" s="65">
        <f>IF('Kennzahlenbogen_(KB)'!Q36="","",'Kennzahlenbogen_(KB)'!Q36)</f>
        <v>0</v>
      </c>
      <c r="D21" s="68" t="str">
        <f>IF('Kennzahlenbogen_(KB)'!Q37="n.d.","n.d.",'Kennzahlenbogen_(KB)'!Q37*100)</f>
        <v>n.d.</v>
      </c>
      <c r="E21" s="65">
        <f>Berechnung1!N54</f>
        <v>1</v>
      </c>
      <c r="F21" s="60" t="str">
        <f>IF('Kennzahlenbogen_(KB)'!S35=0,"",'Kennzahlenbogen_(KB)'!S35)</f>
        <v/>
      </c>
      <c r="G21" s="60" t="str">
        <f>IF('Kennzahlenbogen_(KB)'!T35=0,"",'Kennzahlenbogen_(KB)'!T35)</f>
        <v/>
      </c>
      <c r="H21" s="65">
        <f>Berechnung1!O54</f>
        <v>0</v>
      </c>
      <c r="I21" s="60"/>
      <c r="J21" s="60"/>
      <c r="K21" s="60"/>
    </row>
    <row r="22" spans="1:11" x14ac:dyDescent="0.25">
      <c r="A22" s="64">
        <v>9</v>
      </c>
      <c r="B22" s="65" t="str">
        <f>IF('Kennzahlenbogen_(KB)'!Q38= "", "",'Kennzahlenbogen_(KB)'!Q38)</f>
        <v/>
      </c>
      <c r="C22" s="65" t="str">
        <f>IF('Kennzahlenbogen_(KB)'!Q39="","",'Kennzahlenbogen_(KB)'!Q39)</f>
        <v/>
      </c>
      <c r="D22" s="68" t="str">
        <f>IF('Kennzahlenbogen_(KB)'!Q40="n.d.","n.d.",'Kennzahlenbogen_(KB)'!Q40*100)</f>
        <v>n.d.</v>
      </c>
      <c r="E22" s="65">
        <f>Berechnung1!N57</f>
        <v>1</v>
      </c>
      <c r="F22" s="60" t="str">
        <f>IF('Kennzahlenbogen_(KB)'!S38=0,"",'Kennzahlenbogen_(KB)'!S38)</f>
        <v/>
      </c>
      <c r="G22" s="60" t="str">
        <f>IF('Kennzahlenbogen_(KB)'!T38=0,"",'Kennzahlenbogen_(KB)'!T38)</f>
        <v/>
      </c>
      <c r="H22" s="65">
        <f>Berechnung1!O57</f>
        <v>0</v>
      </c>
      <c r="I22" s="60"/>
      <c r="J22" s="60"/>
      <c r="K22" s="60"/>
    </row>
    <row r="23" spans="1:11" x14ac:dyDescent="0.25">
      <c r="A23" s="64">
        <v>10</v>
      </c>
      <c r="B23" s="65" t="str">
        <f>IF('Kennzahlenbogen_(KB)'!Q41= "", "",'Kennzahlenbogen_(KB)'!Q41)</f>
        <v/>
      </c>
      <c r="C23" s="65">
        <f>IF('Kennzahlenbogen_(KB)'!Q42="","",'Kennzahlenbogen_(KB)'!Q42)</f>
        <v>0</v>
      </c>
      <c r="D23" s="171" t="str">
        <f>IF('Kennzahlenbogen_(KB)'!Q43="n.d.","n.d.",IF('Kennzahlenbogen_(KB)'!Q43="","n.d.",'Kennzahlenbogen_(KB)'!Q43*100))</f>
        <v>n.d.</v>
      </c>
      <c r="E23" s="65">
        <f>Berechnung1!N60</f>
        <v>1</v>
      </c>
      <c r="F23" s="60" t="str">
        <f>IF('Kennzahlenbogen_(KB)'!S41=0,"",'Kennzahlenbogen_(KB)'!S41)</f>
        <v/>
      </c>
      <c r="G23" s="60" t="str">
        <f>IF('Kennzahlenbogen_(KB)'!T41=0,"",'Kennzahlenbogen_(KB)'!T41)</f>
        <v/>
      </c>
      <c r="H23" s="65">
        <f>Berechnung1!O60</f>
        <v>0</v>
      </c>
      <c r="I23" s="60"/>
      <c r="J23" s="60"/>
      <c r="K23" s="60"/>
    </row>
    <row r="24" spans="1:11" x14ac:dyDescent="0.25">
      <c r="A24" s="64">
        <v>11</v>
      </c>
      <c r="B24" s="65" t="str">
        <f>IF('Kennzahlenbogen_(KB)'!Q44= "", "",'Kennzahlenbogen_(KB)'!Q44)</f>
        <v/>
      </c>
      <c r="C24" s="65">
        <f>IF('Kennzahlenbogen_(KB)'!Q45="","",'Kennzahlenbogen_(KB)'!Q45)</f>
        <v>0</v>
      </c>
      <c r="D24" s="68" t="str">
        <f>IF('Kennzahlenbogen_(KB)'!Q46="n.d.","n.d.",'Kennzahlenbogen_(KB)'!Q46*100)</f>
        <v>n.d.</v>
      </c>
      <c r="E24" s="65">
        <f>Berechnung1!N63</f>
        <v>1</v>
      </c>
      <c r="F24" s="60" t="str">
        <f>IF('Kennzahlenbogen_(KB)'!S44=0,"",'Kennzahlenbogen_(KB)'!S44)</f>
        <v/>
      </c>
      <c r="G24" s="60" t="str">
        <f>IF('Kennzahlenbogen_(KB)'!T44=0,"",'Kennzahlenbogen_(KB)'!T44)</f>
        <v/>
      </c>
      <c r="H24" s="65">
        <f>Berechnung1!O63</f>
        <v>0</v>
      </c>
      <c r="I24" s="60"/>
      <c r="J24" s="60"/>
      <c r="K24" s="60"/>
    </row>
    <row r="25" spans="1:11" x14ac:dyDescent="0.25">
      <c r="A25" s="64">
        <v>12</v>
      </c>
      <c r="B25" s="65">
        <f>IF('Kennzahlenbogen_(KB)'!Q47= "", "",'Kennzahlenbogen_(KB)'!Q47)</f>
        <v>0</v>
      </c>
      <c r="C25" s="66"/>
      <c r="D25" s="67"/>
      <c r="E25" s="65">
        <f>Berechnung1!N66</f>
        <v>1</v>
      </c>
      <c r="F25" s="60" t="str">
        <f>IF('Kennzahlenbogen_(KB)'!S47=0,"",'Kennzahlenbogen_(KB)'!S47)</f>
        <v/>
      </c>
      <c r="G25" s="60" t="str">
        <f>IF('Kennzahlenbogen_(KB)'!T47=0,"",'Kennzahlenbogen_(KB)'!T47)</f>
        <v/>
      </c>
      <c r="H25" s="65">
        <f>Berechnung1!O66</f>
        <v>0</v>
      </c>
      <c r="I25" s="60"/>
      <c r="J25" s="60"/>
      <c r="K25" s="60"/>
    </row>
    <row r="26" spans="1:11" x14ac:dyDescent="0.25">
      <c r="A26" s="64">
        <v>13</v>
      </c>
      <c r="B26" s="65" t="str">
        <f>IF('Kennzahlenbogen_(KB)'!Q50= "", "",'Kennzahlenbogen_(KB)'!Q50)</f>
        <v/>
      </c>
      <c r="C26" s="65">
        <f>IF('Kennzahlenbogen_(KB)'!Q51="","",'Kennzahlenbogen_(KB)'!Q51)</f>
        <v>0</v>
      </c>
      <c r="D26" s="68" t="str">
        <f>IF('Kennzahlenbogen_(KB)'!Q52="n.d.","n.d.",'Kennzahlenbogen_(KB)'!Q52*100)</f>
        <v>n.d.</v>
      </c>
      <c r="E26" s="65">
        <f>Berechnung1!N69</f>
        <v>1</v>
      </c>
      <c r="F26" s="60" t="str">
        <f>IF('Kennzahlenbogen_(KB)'!S50=0,"",'Kennzahlenbogen_(KB)'!S50)</f>
        <v/>
      </c>
      <c r="G26" s="60" t="str">
        <f>IF('Kennzahlenbogen_(KB)'!T50=0,"",'Kennzahlenbogen_(KB)'!T50)</f>
        <v/>
      </c>
      <c r="H26" s="65">
        <f>Berechnung1!O69</f>
        <v>0</v>
      </c>
      <c r="I26" s="60"/>
      <c r="J26" s="60"/>
      <c r="K26" s="60"/>
    </row>
    <row r="27" spans="1:11" x14ac:dyDescent="0.25">
      <c r="A27" s="64">
        <v>14</v>
      </c>
      <c r="B27" s="65" t="str">
        <f>IF('Kennzahlenbogen_(KB)'!Q53= "", "",'Kennzahlenbogen_(KB)'!Q53)</f>
        <v/>
      </c>
      <c r="C27" s="65" t="str">
        <f>IF('Kennzahlenbogen_(KB)'!Q54="","",'Kennzahlenbogen_(KB)'!Q54)</f>
        <v/>
      </c>
      <c r="D27" s="171" t="str">
        <f>IF('Kennzahlenbogen_(KB)'!Q55="n.d.","n.d.",IF('Kennzahlenbogen_(KB)'!Q55="","n.d.",'Kennzahlenbogen_(KB)'!Q55*100))</f>
        <v>n.d.</v>
      </c>
      <c r="E27" s="65">
        <f>Berechnung1!N72</f>
        <v>1</v>
      </c>
      <c r="F27" s="60" t="str">
        <f>IF('Kennzahlenbogen_(KB)'!S53=0,"",'Kennzahlenbogen_(KB)'!S53)</f>
        <v/>
      </c>
      <c r="G27" s="60" t="str">
        <f>IF('Kennzahlenbogen_(KB)'!T53=0,"",'Kennzahlenbogen_(KB)'!T53)</f>
        <v/>
      </c>
      <c r="H27" s="65">
        <f>Berechnung1!O72</f>
        <v>0</v>
      </c>
      <c r="I27" s="60"/>
      <c r="J27" s="60"/>
      <c r="K27" s="60"/>
    </row>
    <row r="28" spans="1:11" x14ac:dyDescent="0.25">
      <c r="A28" s="64">
        <v>15</v>
      </c>
      <c r="B28" s="65" t="str">
        <f>IF('Kennzahlenbogen_(KB)'!Q56= "", "",'Kennzahlenbogen_(KB)'!Q56)</f>
        <v/>
      </c>
      <c r="C28" s="65">
        <f>IF('Kennzahlenbogen_(KB)'!Q57="","",'Kennzahlenbogen_(KB)'!Q57)</f>
        <v>0</v>
      </c>
      <c r="D28" s="68" t="str">
        <f>IF('Kennzahlenbogen_(KB)'!Q58="n.d.","n.d.",'Kennzahlenbogen_(KB)'!Q58*100)</f>
        <v>n.d.</v>
      </c>
      <c r="E28" s="65">
        <f>Berechnung1!N75</f>
        <v>1</v>
      </c>
      <c r="F28" s="60" t="str">
        <f>IF('Kennzahlenbogen_(KB)'!S56=0,"",'Kennzahlenbogen_(KB)'!S56)</f>
        <v/>
      </c>
      <c r="G28" s="60" t="str">
        <f>IF('Kennzahlenbogen_(KB)'!T56=0,"",'Kennzahlenbogen_(KB)'!T56)</f>
        <v/>
      </c>
      <c r="H28" s="65">
        <f>Berechnung1!O75</f>
        <v>0</v>
      </c>
      <c r="I28" s="60"/>
      <c r="J28" s="60"/>
      <c r="K28" s="60"/>
    </row>
    <row r="29" spans="1:11" x14ac:dyDescent="0.25">
      <c r="A29" s="64">
        <v>16</v>
      </c>
      <c r="B29" s="65" t="str">
        <f>IF('Kennzahlenbogen_(KB)'!Q59= "", "",'Kennzahlenbogen_(KB)'!Q59)</f>
        <v/>
      </c>
      <c r="C29" s="65">
        <f>IF('Kennzahlenbogen_(KB)'!Q60="","",'Kennzahlenbogen_(KB)'!Q60)</f>
        <v>0</v>
      </c>
      <c r="D29" s="68" t="str">
        <f>IF('Kennzahlenbogen_(KB)'!Q61="n.d.","n.d.",'Kennzahlenbogen_(KB)'!Q61*100)</f>
        <v>n.d.</v>
      </c>
      <c r="E29" s="65">
        <f>Berechnung1!N78</f>
        <v>1</v>
      </c>
      <c r="F29" s="60" t="str">
        <f>IF('Kennzahlenbogen_(KB)'!S59=0,"",'Kennzahlenbogen_(KB)'!S59)</f>
        <v/>
      </c>
      <c r="G29" s="60" t="str">
        <f>IF('Kennzahlenbogen_(KB)'!T59=0,"",'Kennzahlenbogen_(KB)'!T59)</f>
        <v/>
      </c>
      <c r="H29" s="65">
        <f>Berechnung1!O78</f>
        <v>0</v>
      </c>
      <c r="I29" s="60"/>
      <c r="J29" s="60"/>
      <c r="K29" s="60"/>
    </row>
    <row r="30" spans="1:11" x14ac:dyDescent="0.25">
      <c r="A30" s="64" t="s">
        <v>345</v>
      </c>
      <c r="B30" s="65" t="str">
        <f>IF('Kennzahlenbogen_(KB)'!Q62= "", "",'Kennzahlenbogen_(KB)'!Q62)</f>
        <v/>
      </c>
      <c r="C30" s="65">
        <f>IF('Kennzahlenbogen_(KB)'!Q63="","",'Kennzahlenbogen_(KB)'!Q63)</f>
        <v>0</v>
      </c>
      <c r="D30" s="68" t="str">
        <f>IF('Kennzahlenbogen_(KB)'!Q64="n.d.","n.d.",'Kennzahlenbogen_(KB)'!Q64*100)</f>
        <v>n.d.</v>
      </c>
      <c r="E30" s="65">
        <f>Berechnung1!N81</f>
        <v>1</v>
      </c>
      <c r="F30" s="60" t="str">
        <f>IF('Kennzahlenbogen_(KB)'!S62=0,"",'Kennzahlenbogen_(KB)'!S62)</f>
        <v/>
      </c>
      <c r="G30" s="60" t="str">
        <f>IF('Kennzahlenbogen_(KB)'!T62=0,"",'Kennzahlenbogen_(KB)'!T62)</f>
        <v/>
      </c>
      <c r="H30" s="65">
        <f>Berechnung1!O81</f>
        <v>0</v>
      </c>
      <c r="I30" s="60"/>
      <c r="J30" s="60"/>
      <c r="K30" s="60"/>
    </row>
    <row r="31" spans="1:11" x14ac:dyDescent="0.25">
      <c r="A31" s="64" t="s">
        <v>344</v>
      </c>
      <c r="B31" s="65" t="str">
        <f>IF('Kennzahlenbogen_(KB)'!Q65= "", "",'Kennzahlenbogen_(KB)'!Q65)</f>
        <v/>
      </c>
      <c r="C31" s="65" t="str">
        <f>IF('Kennzahlenbogen_(KB)'!Q66="","",'Kennzahlenbogen_(KB)'!Q66)</f>
        <v/>
      </c>
      <c r="D31" s="68" t="str">
        <f>IF('Kennzahlenbogen_(KB)'!Q67="n.d.","n.d.",'Kennzahlenbogen_(KB)'!Q67*100)</f>
        <v>n.d.</v>
      </c>
      <c r="E31" s="65">
        <f>Berechnung1!N84</f>
        <v>1</v>
      </c>
      <c r="F31" s="60" t="str">
        <f>IF('Kennzahlenbogen_(KB)'!S65=0,"",'Kennzahlenbogen_(KB)'!S65)</f>
        <v/>
      </c>
      <c r="G31" s="60" t="str">
        <f>IF('Kennzahlenbogen_(KB)'!T65=0,"",'Kennzahlenbogen_(KB)'!T65)</f>
        <v/>
      </c>
      <c r="H31" s="65">
        <f>Berechnung1!O84</f>
        <v>0</v>
      </c>
      <c r="I31" s="60"/>
      <c r="J31" s="60"/>
      <c r="K31" s="60"/>
    </row>
    <row r="32" spans="1:11" x14ac:dyDescent="0.25">
      <c r="A32" s="64">
        <v>18</v>
      </c>
      <c r="B32" s="65" t="str">
        <f>IF('Kennzahlenbogen_(KB)'!Q68= "", "",'Kennzahlenbogen_(KB)'!Q68)</f>
        <v/>
      </c>
      <c r="C32" s="65" t="str">
        <f>IF('Kennzahlenbogen_(KB)'!Q69="","",'Kennzahlenbogen_(KB)'!Q69)</f>
        <v/>
      </c>
      <c r="D32" s="171" t="str">
        <f>IF('Kennzahlenbogen_(KB)'!Q70="n.d.","n.d.",IF('Kennzahlenbogen_(KB)'!Q70="","n.d.",'Kennzahlenbogen_(KB)'!Q70*100))</f>
        <v>n.d.</v>
      </c>
      <c r="E32" s="65">
        <f>Berechnung1!N87</f>
        <v>1</v>
      </c>
      <c r="F32" s="60" t="str">
        <f>IF('Kennzahlenbogen_(KB)'!S68=0,"",'Kennzahlenbogen_(KB)'!S68)</f>
        <v/>
      </c>
      <c r="G32" s="60" t="str">
        <f>IF('Kennzahlenbogen_(KB)'!T68=0,"",'Kennzahlenbogen_(KB)'!T68)</f>
        <v/>
      </c>
      <c r="H32" s="65">
        <f>Berechnung1!O87</f>
        <v>0</v>
      </c>
      <c r="I32" s="60"/>
      <c r="J32" s="60"/>
      <c r="K32" s="60"/>
    </row>
    <row r="33" spans="1:11" x14ac:dyDescent="0.25">
      <c r="A33" s="64">
        <v>19</v>
      </c>
      <c r="B33" s="65" t="str">
        <f>IF('Kennzahlenbogen_(KB)'!Q71= "", "",'Kennzahlenbogen_(KB)'!Q71)</f>
        <v/>
      </c>
      <c r="C33" s="65" t="str">
        <f>IF('Kennzahlenbogen_(KB)'!Q72="","",'Kennzahlenbogen_(KB)'!Q72)</f>
        <v/>
      </c>
      <c r="D33" s="171" t="str">
        <f>IF('Kennzahlenbogen_(KB)'!Q73="n.d.","n.d.",IF('Kennzahlenbogen_(KB)'!Q73="","n.d.",'Kennzahlenbogen_(KB)'!Q73*100))</f>
        <v>n.d.</v>
      </c>
      <c r="E33" s="65">
        <f>Berechnung1!N90</f>
        <v>1</v>
      </c>
      <c r="F33" s="60" t="str">
        <f>IF('Kennzahlenbogen_(KB)'!S71=0,"",'Kennzahlenbogen_(KB)'!S71)</f>
        <v/>
      </c>
      <c r="G33" s="60" t="str">
        <f>IF('Kennzahlenbogen_(KB)'!T71=0,"",'Kennzahlenbogen_(KB)'!T71)</f>
        <v/>
      </c>
      <c r="H33" s="65">
        <f>Berechnung1!O90</f>
        <v>0</v>
      </c>
      <c r="I33" s="60"/>
      <c r="J33" s="60"/>
      <c r="K33" s="60"/>
    </row>
    <row r="34" spans="1:11" x14ac:dyDescent="0.25">
      <c r="A34" s="64">
        <v>20</v>
      </c>
      <c r="B34" s="65" t="str">
        <f>IF('Kennzahlenbogen_(KB)'!Q74= "", "",'Kennzahlenbogen_(KB)'!Q74)</f>
        <v/>
      </c>
      <c r="C34" s="65" t="str">
        <f>IF('Kennzahlenbogen_(KB)'!Q75="","",'Kennzahlenbogen_(KB)'!Q75)</f>
        <v/>
      </c>
      <c r="D34" s="171" t="str">
        <f>IF('Kennzahlenbogen_(KB)'!Q76="n.d.","n.d.",IF('Kennzahlenbogen_(KB)'!Q76="","n.d.",'Kennzahlenbogen_(KB)'!Q76*100))</f>
        <v>n.d.</v>
      </c>
      <c r="E34" s="65">
        <f>Berechnung1!N93</f>
        <v>1</v>
      </c>
      <c r="F34" s="60" t="str">
        <f>IF('Kennzahlenbogen_(KB)'!S74=0,"",'Kennzahlenbogen_(KB)'!S74)</f>
        <v/>
      </c>
      <c r="G34" s="60" t="str">
        <f>IF('Kennzahlenbogen_(KB)'!T74=0,"",'Kennzahlenbogen_(KB)'!T74)</f>
        <v/>
      </c>
      <c r="H34" s="65">
        <f>Berechnung1!O93</f>
        <v>0</v>
      </c>
      <c r="I34" s="60"/>
      <c r="J34" s="60"/>
      <c r="K34" s="60"/>
    </row>
    <row r="35" spans="1:11" x14ac:dyDescent="0.25">
      <c r="A35" s="64">
        <v>21</v>
      </c>
      <c r="B35" s="65" t="str">
        <f>IF('Kennzahlenbogen_(KB)'!Q77= "", "",'Kennzahlenbogen_(KB)'!Q77)</f>
        <v/>
      </c>
      <c r="C35" s="65" t="str">
        <f>IF('Kennzahlenbogen_(KB)'!Q78="","",'Kennzahlenbogen_(KB)'!Q78)</f>
        <v/>
      </c>
      <c r="D35" s="171" t="str">
        <f>IF('Kennzahlenbogen_(KB)'!Q79="n.d.","n.d.",IF('Kennzahlenbogen_(KB)'!Q79="","n.d.",'Kennzahlenbogen_(KB)'!Q79*100))</f>
        <v>n.d.</v>
      </c>
      <c r="E35" s="65">
        <f>Berechnung1!N96</f>
        <v>1</v>
      </c>
      <c r="F35" s="60" t="str">
        <f>IF('Kennzahlenbogen_(KB)'!S77=0,"",'Kennzahlenbogen_(KB)'!S77)</f>
        <v/>
      </c>
      <c r="G35" s="60" t="str">
        <f>IF('Kennzahlenbogen_(KB)'!T77=0,"",'Kennzahlenbogen_(KB)'!T77)</f>
        <v/>
      </c>
      <c r="H35" s="65">
        <f>Berechnung1!O96</f>
        <v>0</v>
      </c>
      <c r="I35" s="60"/>
      <c r="J35" s="60"/>
      <c r="K35" s="60"/>
    </row>
    <row r="36" spans="1:11" x14ac:dyDescent="0.25">
      <c r="A36" s="64">
        <v>22</v>
      </c>
      <c r="B36" s="65" t="str">
        <f>IF('Kennzahlenbogen_(KB)'!Q80= "", "",'Kennzahlenbogen_(KB)'!Q80)</f>
        <v/>
      </c>
      <c r="C36" s="65" t="str">
        <f>IF('Kennzahlenbogen_(KB)'!Q81="","",'Kennzahlenbogen_(KB)'!Q81)</f>
        <v/>
      </c>
      <c r="D36" s="171" t="str">
        <f>IF('Kennzahlenbogen_(KB)'!Q82="n.d.","n.d.",IF('Kennzahlenbogen_(KB)'!Q82="","n.d.",'Kennzahlenbogen_(KB)'!Q82*100))</f>
        <v>n.d.</v>
      </c>
      <c r="E36" s="65">
        <f>Berechnung1!N99</f>
        <v>1</v>
      </c>
      <c r="F36" s="60" t="str">
        <f>IF('Kennzahlenbogen_(KB)'!S80=0,"",'Kennzahlenbogen_(KB)'!S80)</f>
        <v/>
      </c>
      <c r="G36" s="60" t="str">
        <f>IF('Kennzahlenbogen_(KB)'!T80=0,"",'Kennzahlenbogen_(KB)'!T80)</f>
        <v/>
      </c>
      <c r="H36" s="65">
        <f>Berechnung1!O99</f>
        <v>0</v>
      </c>
      <c r="I36" s="60"/>
      <c r="J36" s="60"/>
      <c r="K36" s="60"/>
    </row>
    <row r="37" spans="1:11" x14ac:dyDescent="0.25">
      <c r="A37" s="64">
        <v>23</v>
      </c>
      <c r="B37" s="65" t="str">
        <f>IF('Kennzahlenbogen_(KB)'!Q83= "", "",'Kennzahlenbogen_(KB)'!Q83)</f>
        <v/>
      </c>
      <c r="C37" s="65">
        <f>IF('Kennzahlenbogen_(KB)'!Q84="","",'Kennzahlenbogen_(KB)'!Q84)</f>
        <v>0</v>
      </c>
      <c r="D37" s="171" t="str">
        <f>IF('Kennzahlenbogen_(KB)'!Q85="n.d.","n.d.",IF('Kennzahlenbogen_(KB)'!Q85="","n.d.",'Kennzahlenbogen_(KB)'!Q85*100))</f>
        <v>n.d.</v>
      </c>
      <c r="E37" s="65">
        <f>Berechnung1!N102</f>
        <v>1</v>
      </c>
      <c r="F37" s="60" t="str">
        <f>IF('Kennzahlenbogen_(KB)'!S83=0,"",'Kennzahlenbogen_(KB)'!S83)</f>
        <v/>
      </c>
      <c r="G37" s="60" t="str">
        <f>IF('Kennzahlenbogen_(KB)'!T83=0,"",'Kennzahlenbogen_(KB)'!T83)</f>
        <v/>
      </c>
      <c r="H37" s="65">
        <f>Berechnung1!O102</f>
        <v>0</v>
      </c>
      <c r="I37" s="60"/>
      <c r="J37" s="60"/>
      <c r="K37" s="60"/>
    </row>
    <row r="38" spans="1:11" x14ac:dyDescent="0.25">
      <c r="A38" s="64">
        <v>24</v>
      </c>
      <c r="B38" s="65" t="str">
        <f>IF('Kennzahlenbogen_(KB)'!Q86= "", "",'Kennzahlenbogen_(KB)'!Q86)</f>
        <v/>
      </c>
      <c r="C38" s="65">
        <f>IF('Kennzahlenbogen_(KB)'!Q87="","",'Kennzahlenbogen_(KB)'!Q87)</f>
        <v>0</v>
      </c>
      <c r="D38" s="171" t="str">
        <f>IF('Kennzahlenbogen_(KB)'!Q88="n.d.","n.d.",IF('Kennzahlenbogen_(KB)'!Q88="","n.d.",'Kennzahlenbogen_(KB)'!Q88*100))</f>
        <v>n.d.</v>
      </c>
      <c r="E38" s="65">
        <f>Berechnung1!N105</f>
        <v>1</v>
      </c>
      <c r="F38" s="60" t="str">
        <f>IF('Kennzahlenbogen_(KB)'!S86=0,"",'Kennzahlenbogen_(KB)'!S86)</f>
        <v/>
      </c>
      <c r="G38" s="60" t="str">
        <f>IF('Kennzahlenbogen_(KB)'!T86=0,"",'Kennzahlenbogen_(KB)'!T86)</f>
        <v/>
      </c>
      <c r="H38" s="65">
        <f>Berechnung1!O105</f>
        <v>0</v>
      </c>
      <c r="I38" s="60"/>
      <c r="J38" s="60"/>
      <c r="K38" s="60"/>
    </row>
  </sheetData>
  <sheetProtection selectLockedCells="1"/>
  <phoneticPr fontId="50" type="noConversion"/>
  <pageMargins left="0.7" right="0.7" top="0.78740157499999996" bottom="0.78740157499999996" header="0.3" footer="0.3"/>
  <pageSetup paperSize="9" orientation="landscape" r:id="rId1"/>
  <ignoredErrors>
    <ignoredError sqref="B20 B22:D22 I22 E22:H22"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6"/>
  <dimension ref="A3:O105"/>
  <sheetViews>
    <sheetView showGridLines="0" topLeftCell="A69" zoomScale="90" zoomScaleNormal="90" workbookViewId="0">
      <selection activeCell="G54" sqref="G54"/>
    </sheetView>
  </sheetViews>
  <sheetFormatPr defaultColWidth="9.140625" defaultRowHeight="14.25" x14ac:dyDescent="0.25"/>
  <cols>
    <col min="1" max="1" width="1.5703125" style="41" customWidth="1"/>
    <col min="2" max="2" width="14.85546875" style="41" customWidth="1"/>
    <col min="3" max="3" width="9.140625" style="41" customWidth="1"/>
    <col min="4" max="4" width="13.7109375" style="41" customWidth="1"/>
    <col min="5" max="5" width="18.42578125" style="41" customWidth="1"/>
    <col min="6" max="6" width="15.42578125" style="41" customWidth="1"/>
    <col min="7" max="7" width="21.140625" style="41" customWidth="1"/>
    <col min="8" max="9" width="20.28515625" style="41" customWidth="1"/>
    <col min="10" max="10" width="14.5703125" style="41" customWidth="1"/>
    <col min="11" max="11" width="15.42578125" style="41" customWidth="1"/>
    <col min="12" max="12" width="16.28515625" style="41" customWidth="1"/>
    <col min="13" max="18" width="9.140625" style="41" customWidth="1"/>
    <col min="19" max="19" width="20.7109375" style="41" customWidth="1"/>
    <col min="20" max="20" width="24.140625" style="41" customWidth="1"/>
    <col min="21" max="21" width="20.7109375" style="41" customWidth="1"/>
    <col min="22" max="16384" width="9.140625" style="41"/>
  </cols>
  <sheetData>
    <row r="3" spans="2:15" ht="15" x14ac:dyDescent="0.25">
      <c r="C3" s="40" t="s">
        <v>50</v>
      </c>
      <c r="M3" s="42"/>
      <c r="N3" s="42"/>
      <c r="O3" s="42"/>
    </row>
    <row r="4" spans="2:15" ht="27" customHeight="1" x14ac:dyDescent="0.25">
      <c r="D4" s="38" t="s">
        <v>20</v>
      </c>
      <c r="I4" s="38"/>
      <c r="M4" s="42"/>
      <c r="N4" s="42"/>
      <c r="O4" s="42"/>
    </row>
    <row r="5" spans="2:15" ht="22.5" x14ac:dyDescent="0.25">
      <c r="C5" s="38" t="s">
        <v>51</v>
      </c>
      <c r="D5" s="38" t="s">
        <v>52</v>
      </c>
      <c r="E5" s="38" t="s">
        <v>21</v>
      </c>
      <c r="F5" s="38" t="s">
        <v>24</v>
      </c>
      <c r="G5" s="38" t="s">
        <v>23</v>
      </c>
      <c r="H5" s="38" t="s">
        <v>224</v>
      </c>
      <c r="I5" s="38" t="s">
        <v>1</v>
      </c>
      <c r="K5" s="38" t="s">
        <v>225</v>
      </c>
      <c r="M5" s="42"/>
      <c r="N5" s="42"/>
      <c r="O5" s="42"/>
    </row>
    <row r="6" spans="2:15" x14ac:dyDescent="0.25">
      <c r="C6" s="38">
        <f>COUNTIF('Kennzahlenbogen_(KB)'!$R$8:$R$80,C5)</f>
        <v>0</v>
      </c>
      <c r="D6" s="38">
        <f>COUNTIF('Kennzahlenbogen_(KB)'!$R$8:$R$80,D5)</f>
        <v>0</v>
      </c>
      <c r="E6" s="38">
        <f>COUNTIF('Kennzahlenbogen_(KB)'!$R$8:$R$80,E5)</f>
        <v>0</v>
      </c>
      <c r="F6" s="38">
        <f>COUNTIF('Kennzahlenbogen_(KB)'!$R$8:$R$80,F5)</f>
        <v>25</v>
      </c>
      <c r="G6" s="38">
        <f>COUNTIF('Kennzahlenbogen_(KB)'!$R$8:$R$80,G5)</f>
        <v>0</v>
      </c>
      <c r="H6" s="38">
        <f>COUNTIF('Kennzahlenbogen_(KB)'!$R$8:$R$80,H5)</f>
        <v>0</v>
      </c>
      <c r="I6" s="38">
        <f>SUM(D6:H6)</f>
        <v>25</v>
      </c>
      <c r="K6" s="38">
        <f>D6+H6</f>
        <v>0</v>
      </c>
      <c r="M6" s="42"/>
      <c r="N6" s="42"/>
      <c r="O6" s="42"/>
    </row>
    <row r="7" spans="2:15" x14ac:dyDescent="0.25">
      <c r="C7" s="38"/>
      <c r="D7" s="38">
        <f>C6+D6+H6</f>
        <v>0</v>
      </c>
      <c r="E7" s="38">
        <f>E6</f>
        <v>0</v>
      </c>
      <c r="F7" s="38"/>
      <c r="G7" s="38">
        <f>F6+G6</f>
        <v>25</v>
      </c>
      <c r="H7" s="38"/>
      <c r="I7" s="38">
        <f>SUM(D7:H7)</f>
        <v>25</v>
      </c>
      <c r="K7" s="38"/>
      <c r="M7" s="42"/>
      <c r="N7" s="42"/>
      <c r="O7" s="42"/>
    </row>
    <row r="8" spans="2:15" x14ac:dyDescent="0.25">
      <c r="B8" s="41" t="s">
        <v>25</v>
      </c>
      <c r="C8" s="38"/>
      <c r="D8" s="38"/>
      <c r="E8" s="38">
        <f>D7+E7</f>
        <v>0</v>
      </c>
      <c r="F8" s="38"/>
      <c r="G8" s="38">
        <f>G7</f>
        <v>25</v>
      </c>
      <c r="H8" s="38"/>
      <c r="I8" s="38">
        <f>SUM(D8:H8)</f>
        <v>25</v>
      </c>
      <c r="K8" s="38"/>
      <c r="M8" s="42"/>
      <c r="N8" s="42"/>
      <c r="O8" s="42"/>
    </row>
    <row r="9" spans="2:15" x14ac:dyDescent="0.25">
      <c r="B9" s="130">
        <v>25</v>
      </c>
      <c r="C9" s="155">
        <f t="shared" ref="C9:H9" si="0">ROUND(C6/$B$9,4)</f>
        <v>0</v>
      </c>
      <c r="D9" s="155">
        <f t="shared" si="0"/>
        <v>0</v>
      </c>
      <c r="E9" s="155">
        <f t="shared" si="0"/>
        <v>0</v>
      </c>
      <c r="F9" s="155">
        <f>ROUND(F6/$B$9,4)</f>
        <v>1</v>
      </c>
      <c r="G9" s="155">
        <f t="shared" si="0"/>
        <v>0</v>
      </c>
      <c r="H9" s="155">
        <f t="shared" si="0"/>
        <v>0</v>
      </c>
      <c r="I9" s="155">
        <f>SUM(C9:H9)</f>
        <v>1</v>
      </c>
      <c r="K9" s="155">
        <f>D9+H9</f>
        <v>0</v>
      </c>
      <c r="M9" s="42"/>
      <c r="N9" s="42"/>
      <c r="O9" s="42"/>
    </row>
    <row r="10" spans="2:15" x14ac:dyDescent="0.25">
      <c r="C10" s="43"/>
      <c r="D10" s="155">
        <f>ROUND((C6+D6+H6)/$B$9,4)</f>
        <v>0</v>
      </c>
      <c r="E10" s="155">
        <f>ROUND(E6/$B$9,4)</f>
        <v>0</v>
      </c>
      <c r="F10" s="155"/>
      <c r="G10" s="155">
        <f>ROUND((F6+G6)/$B$9,4)</f>
        <v>1</v>
      </c>
      <c r="H10" s="155">
        <f>ROUND((H6+D6+C6)/$B$9,4)</f>
        <v>0</v>
      </c>
      <c r="I10" s="155">
        <f>SUM(D10:G10)</f>
        <v>1</v>
      </c>
      <c r="K10" s="155"/>
      <c r="M10" s="42"/>
      <c r="N10" s="42"/>
      <c r="O10" s="42"/>
    </row>
    <row r="11" spans="2:15" x14ac:dyDescent="0.25">
      <c r="D11" s="156"/>
      <c r="E11" s="155">
        <f>ROUND((C6+D6+E6+H6)/$B$9,4)</f>
        <v>0</v>
      </c>
      <c r="F11" s="156"/>
      <c r="G11" s="155">
        <f>G10</f>
        <v>1</v>
      </c>
      <c r="H11" s="155"/>
      <c r="I11" s="155">
        <f>SUM(D11:H11)</f>
        <v>1</v>
      </c>
      <c r="M11" s="42"/>
      <c r="N11" s="42"/>
      <c r="O11" s="42"/>
    </row>
    <row r="12" spans="2:15" x14ac:dyDescent="0.25">
      <c r="E12" s="43"/>
      <c r="G12" s="43"/>
      <c r="H12" s="43"/>
      <c r="I12" s="43"/>
      <c r="M12" s="42"/>
      <c r="N12" s="42"/>
      <c r="O12" s="42"/>
    </row>
    <row r="13" spans="2:15" x14ac:dyDescent="0.25">
      <c r="M13" s="42"/>
      <c r="N13" s="42"/>
      <c r="O13" s="42"/>
    </row>
    <row r="14" spans="2:15" x14ac:dyDescent="0.25">
      <c r="M14" s="42"/>
      <c r="N14" s="42"/>
      <c r="O14" s="42"/>
    </row>
    <row r="15" spans="2:15" x14ac:dyDescent="0.25">
      <c r="M15" s="42"/>
      <c r="N15" s="42"/>
      <c r="O15" s="42"/>
    </row>
    <row r="16" spans="2:15" ht="15" x14ac:dyDescent="0.25">
      <c r="C16" s="157" t="s">
        <v>53</v>
      </c>
      <c r="D16" s="158"/>
      <c r="E16" s="158"/>
      <c r="F16" s="158"/>
      <c r="G16" s="158"/>
      <c r="H16" s="158"/>
      <c r="M16" s="42"/>
      <c r="N16" s="42"/>
      <c r="O16" s="42"/>
    </row>
    <row r="17" spans="1:15" ht="33.75" x14ac:dyDescent="0.25">
      <c r="C17" s="159" t="s">
        <v>54</v>
      </c>
      <c r="D17" s="159" t="s">
        <v>55</v>
      </c>
      <c r="E17" s="159" t="s">
        <v>56</v>
      </c>
      <c r="F17" s="159" t="s">
        <v>57</v>
      </c>
      <c r="G17" s="159" t="s">
        <v>58</v>
      </c>
      <c r="H17" s="159" t="s">
        <v>226</v>
      </c>
      <c r="M17" s="42"/>
      <c r="N17" s="42"/>
      <c r="O17" s="42"/>
    </row>
    <row r="18" spans="1:15" x14ac:dyDescent="0.25">
      <c r="C18" s="44"/>
      <c r="D18" s="44"/>
      <c r="E18" s="44"/>
      <c r="F18" s="44"/>
      <c r="G18" s="44"/>
      <c r="M18" s="42"/>
      <c r="N18" s="42"/>
      <c r="O18" s="42"/>
    </row>
    <row r="19" spans="1:15" x14ac:dyDescent="0.25">
      <c r="C19" s="44"/>
      <c r="D19" s="44"/>
      <c r="E19" s="44"/>
      <c r="F19" s="44"/>
      <c r="G19" s="44"/>
      <c r="M19" s="42"/>
      <c r="N19" s="42"/>
      <c r="O19" s="42"/>
    </row>
    <row r="20" spans="1:15" x14ac:dyDescent="0.25">
      <c r="C20" s="44"/>
      <c r="D20" s="44"/>
      <c r="E20" s="44"/>
      <c r="F20" s="44"/>
      <c r="G20" s="44"/>
      <c r="M20" s="42"/>
      <c r="N20" s="42"/>
      <c r="O20" s="42"/>
    </row>
    <row r="21" spans="1:15" x14ac:dyDescent="0.25">
      <c r="B21" s="44"/>
      <c r="C21" s="44"/>
      <c r="D21" s="44"/>
      <c r="E21" s="44"/>
      <c r="F21" s="44"/>
      <c r="M21" s="42"/>
      <c r="N21" s="42"/>
      <c r="O21" s="42"/>
    </row>
    <row r="22" spans="1:15" ht="15.75" x14ac:dyDescent="0.25">
      <c r="B22" s="44"/>
      <c r="C22" s="45" t="s">
        <v>59</v>
      </c>
      <c r="D22" s="44"/>
      <c r="E22" s="44"/>
      <c r="F22" s="44"/>
      <c r="M22" s="42"/>
      <c r="N22" s="42"/>
      <c r="O22" s="42"/>
    </row>
    <row r="23" spans="1:15" x14ac:dyDescent="0.25">
      <c r="M23" s="42"/>
      <c r="N23" s="42"/>
      <c r="O23" s="42"/>
    </row>
    <row r="24" spans="1:15" x14ac:dyDescent="0.25">
      <c r="C24" s="46" t="s">
        <v>60</v>
      </c>
      <c r="D24" s="46" t="s">
        <v>61</v>
      </c>
      <c r="E24" s="46" t="s">
        <v>62</v>
      </c>
      <c r="F24" s="46" t="s">
        <v>63</v>
      </c>
      <c r="G24" s="46" t="s">
        <v>64</v>
      </c>
      <c r="H24" s="46" t="s">
        <v>65</v>
      </c>
      <c r="I24" s="46"/>
      <c r="J24" s="46" t="s">
        <v>66</v>
      </c>
      <c r="K24" s="46" t="s">
        <v>67</v>
      </c>
      <c r="L24" s="46" t="s">
        <v>68</v>
      </c>
      <c r="M24" s="46" t="s">
        <v>69</v>
      </c>
      <c r="N24" s="46" t="s">
        <v>70</v>
      </c>
      <c r="O24" s="46" t="s">
        <v>71</v>
      </c>
    </row>
    <row r="25" spans="1:15" x14ac:dyDescent="0.25">
      <c r="A25" s="26"/>
      <c r="C25" s="46"/>
      <c r="D25" s="46"/>
      <c r="E25" s="46"/>
      <c r="F25" s="46"/>
      <c r="G25" s="46"/>
      <c r="H25" s="46"/>
      <c r="I25" s="46"/>
      <c r="J25" s="46"/>
      <c r="K25" s="46"/>
      <c r="L25" s="46"/>
      <c r="M25" s="46"/>
      <c r="N25" s="46"/>
      <c r="O25" s="47"/>
    </row>
    <row r="26" spans="1:15" x14ac:dyDescent="0.25">
      <c r="A26" s="26"/>
      <c r="C26" s="46"/>
      <c r="D26" s="46"/>
      <c r="E26" s="46"/>
      <c r="F26" s="46"/>
      <c r="G26" s="46"/>
      <c r="H26" s="46"/>
      <c r="I26" s="46"/>
      <c r="J26" s="46"/>
      <c r="K26" s="46"/>
      <c r="L26" s="46"/>
      <c r="M26" s="46"/>
      <c r="N26" s="46"/>
      <c r="O26" s="47"/>
    </row>
    <row r="27" spans="1:15" x14ac:dyDescent="0.25">
      <c r="A27" s="26"/>
      <c r="C27" s="48" t="s">
        <v>72</v>
      </c>
      <c r="D27" s="49">
        <v>0</v>
      </c>
      <c r="E27" s="51">
        <v>0</v>
      </c>
      <c r="F27" s="51">
        <v>1000000</v>
      </c>
      <c r="G27" s="51">
        <v>20</v>
      </c>
      <c r="H27" s="51">
        <v>10000000</v>
      </c>
      <c r="I27" s="50"/>
      <c r="J27" s="51">
        <v>-10000000000</v>
      </c>
      <c r="K27" s="51">
        <v>10000000000</v>
      </c>
      <c r="L27" s="52">
        <f>'Kennzahlenbogen_(KB)'!Q8</f>
        <v>0</v>
      </c>
      <c r="M27" s="53">
        <f>IF('Kennzahlenbogen_(KB)'!R8=Berechnung1!$G$5,1,IF('Kennzahlenbogen_(KB)'!R8=Berechnung1!$F$5,1,IF('Kennzahlenbogen_(KB)'!R8=Berechnung1!$E$5,2,IF('Kennzahlenbogen_(KB)'!R8=Berechnung1!$D$5,3,IF('Kennzahlenbogen_(KB)'!R8=Berechnung1!$C$5,4,"")))))</f>
        <v>1</v>
      </c>
      <c r="N27" s="53">
        <f>IF(M27&gt;1,M27+3,M27)</f>
        <v>1</v>
      </c>
      <c r="O27" s="53">
        <f>IF('Kennzahlenbogen_(KB)'!T8="",0,1)</f>
        <v>0</v>
      </c>
    </row>
    <row r="28" spans="1:15" x14ac:dyDescent="0.25">
      <c r="A28" s="26"/>
      <c r="C28" s="54"/>
      <c r="D28" s="55"/>
      <c r="E28" s="173"/>
      <c r="F28" s="173"/>
      <c r="G28" s="173"/>
      <c r="H28" s="173"/>
      <c r="I28" s="174"/>
      <c r="J28" s="173"/>
      <c r="K28" s="173"/>
      <c r="L28" s="175"/>
      <c r="M28" s="176"/>
      <c r="N28" s="176"/>
      <c r="O28" s="176"/>
    </row>
    <row r="29" spans="1:15" x14ac:dyDescent="0.25">
      <c r="A29" s="26"/>
      <c r="C29" s="54"/>
      <c r="D29" s="55"/>
      <c r="E29" s="173"/>
      <c r="F29" s="173"/>
      <c r="G29" s="173"/>
      <c r="H29" s="173"/>
      <c r="I29" s="174"/>
      <c r="J29" s="173"/>
      <c r="K29" s="173"/>
      <c r="L29" s="175"/>
      <c r="M29" s="176"/>
      <c r="N29" s="176"/>
      <c r="O29" s="176"/>
    </row>
    <row r="30" spans="1:15" x14ac:dyDescent="0.25">
      <c r="A30" s="26"/>
      <c r="B30" s="4" t="s">
        <v>291</v>
      </c>
      <c r="C30" s="178" t="s">
        <v>73</v>
      </c>
      <c r="D30" s="167">
        <v>0</v>
      </c>
      <c r="E30" s="179">
        <v>0</v>
      </c>
      <c r="F30" s="179">
        <v>1000000</v>
      </c>
      <c r="G30" s="179">
        <v>-1000000</v>
      </c>
      <c r="H30" s="179">
        <v>10000000</v>
      </c>
      <c r="I30" s="169"/>
      <c r="J30" s="179">
        <v>-10000000000</v>
      </c>
      <c r="K30" s="179">
        <v>10000000000</v>
      </c>
      <c r="L30" s="180">
        <f>'Kennzahlenbogen_(KB)'!Q11</f>
        <v>0</v>
      </c>
      <c r="M30" s="170">
        <f>IF('Kennzahlenbogen_(KB)'!R11=Berechnung1!$H$5,5,IF('Kennzahlenbogen_(KB)'!R11=Berechnung1!$G$5,1,IF('Kennzahlenbogen_(KB)'!R11=Berechnung1!$F$5,1,IF('Kennzahlenbogen_(KB)'!R11=Berechnung1!$E$5,2,IF('Kennzahlenbogen_(KB)'!R11=Berechnung1!$D$5,3,IF('Kennzahlenbogen_(KB)'!R11=Berechnung1!$C$5,4,""))))))</f>
        <v>1</v>
      </c>
      <c r="N30" s="170">
        <f t="shared" ref="N30" si="1">IF(M30&gt;1,M30+3,M30)</f>
        <v>1</v>
      </c>
      <c r="O30" s="170">
        <f>IF('Kennzahlenbogen_(KB)'!T11="",0,1)</f>
        <v>0</v>
      </c>
    </row>
    <row r="31" spans="1:15" x14ac:dyDescent="0.25">
      <c r="A31" s="26"/>
      <c r="C31" s="54"/>
      <c r="D31" s="55"/>
      <c r="E31" s="118"/>
      <c r="F31" s="118"/>
      <c r="G31" s="56"/>
      <c r="H31" s="56"/>
      <c r="I31" s="56"/>
      <c r="J31" s="56"/>
      <c r="K31" s="56"/>
      <c r="L31" s="57"/>
      <c r="M31" s="58"/>
      <c r="N31" s="58"/>
      <c r="O31" s="58"/>
    </row>
    <row r="32" spans="1:15" x14ac:dyDescent="0.25">
      <c r="A32" s="26"/>
      <c r="C32" s="54"/>
      <c r="D32" s="55"/>
      <c r="E32" s="118"/>
      <c r="F32" s="118"/>
      <c r="G32" s="56"/>
      <c r="H32" s="56"/>
      <c r="I32" s="56"/>
      <c r="J32" s="56"/>
      <c r="K32" s="56"/>
      <c r="L32" s="57"/>
      <c r="M32" s="58"/>
      <c r="N32" s="58"/>
      <c r="O32" s="58"/>
    </row>
    <row r="33" spans="1:15" x14ac:dyDescent="0.25">
      <c r="A33" s="26"/>
      <c r="C33" s="48" t="s">
        <v>289</v>
      </c>
      <c r="D33" s="49">
        <v>0</v>
      </c>
      <c r="E33" s="51">
        <v>0</v>
      </c>
      <c r="F33" s="51">
        <v>1000000</v>
      </c>
      <c r="G33" s="51">
        <v>40</v>
      </c>
      <c r="H33" s="51">
        <v>10000000</v>
      </c>
      <c r="I33" s="50"/>
      <c r="J33" s="51">
        <v>-10000000000</v>
      </c>
      <c r="K33" s="51">
        <v>10000000000</v>
      </c>
      <c r="L33" s="52">
        <f>'Kennzahlenbogen_(KB)'!Q14</f>
        <v>0</v>
      </c>
      <c r="M33" s="53">
        <f>IF('Kennzahlenbogen_(KB)'!R14=Berechnung1!$G$5,1,IF('Kennzahlenbogen_(KB)'!R14=Berechnung1!$F$5,1,IF('Kennzahlenbogen_(KB)'!R14=Berechnung1!$E$5,2,IF('Kennzahlenbogen_(KB)'!R14=Berechnung1!$D$5,3,IF('Kennzahlenbogen_(KB)'!R14=Berechnung1!$C$5,4,"")))))</f>
        <v>1</v>
      </c>
      <c r="N33" s="53">
        <f t="shared" ref="N33" si="2">IF(M33&gt;1,M33+3,M33)</f>
        <v>1</v>
      </c>
      <c r="O33" s="53">
        <f>IF('Kennzahlenbogen_(KB)'!T14="",0,1)</f>
        <v>0</v>
      </c>
    </row>
    <row r="34" spans="1:15" x14ac:dyDescent="0.25">
      <c r="A34" s="26"/>
      <c r="C34" s="59"/>
      <c r="D34" s="59"/>
      <c r="E34" s="59"/>
      <c r="F34" s="59"/>
      <c r="G34" s="59"/>
      <c r="H34" s="59"/>
      <c r="I34" s="59"/>
      <c r="J34" s="59"/>
      <c r="K34" s="59"/>
      <c r="L34" s="59"/>
      <c r="M34" s="59"/>
      <c r="N34" s="59"/>
      <c r="O34" s="59"/>
    </row>
    <row r="35" spans="1:15" x14ac:dyDescent="0.25">
      <c r="A35" s="26"/>
      <c r="C35" s="54"/>
      <c r="D35" s="55"/>
      <c r="E35" s="56"/>
      <c r="F35" s="56"/>
      <c r="G35" s="56"/>
      <c r="H35" s="56"/>
      <c r="I35" s="56"/>
      <c r="J35" s="56"/>
      <c r="K35" s="56"/>
      <c r="L35" s="56"/>
      <c r="M35" s="56"/>
      <c r="N35" s="56"/>
      <c r="O35" s="58"/>
    </row>
    <row r="36" spans="1:15" x14ac:dyDescent="0.25">
      <c r="A36" s="26"/>
      <c r="C36" s="49">
        <v>2</v>
      </c>
      <c r="D36" s="49" t="s">
        <v>74</v>
      </c>
      <c r="E36" s="50">
        <v>0</v>
      </c>
      <c r="F36" s="50">
        <v>1</v>
      </c>
      <c r="G36" s="50">
        <v>0.95</v>
      </c>
      <c r="H36" s="50">
        <v>10000</v>
      </c>
      <c r="I36" s="50"/>
      <c r="J36" s="50">
        <v>-10000</v>
      </c>
      <c r="K36" s="50">
        <v>1000000</v>
      </c>
      <c r="L36" s="209" t="str">
        <f>'Kennzahlenbogen_(KB)'!Q19</f>
        <v>n.d.</v>
      </c>
      <c r="M36" s="53">
        <f>IF('Kennzahlenbogen_(KB)'!R17=Berechnung1!$G$5,1,IF('Kennzahlenbogen_(KB)'!R17=Berechnung1!$F$5,1,IF('Kennzahlenbogen_(KB)'!R17=Berechnung1!$E$5,2,IF('Kennzahlenbogen_(KB)'!R17=Berechnung1!$D$5,3,IF('Kennzahlenbogen_(KB)'!R17=Berechnung1!$C$5,4,"")))))</f>
        <v>1</v>
      </c>
      <c r="N36" s="53">
        <f>IF(M36&gt;1,M36+3,M36)</f>
        <v>1</v>
      </c>
      <c r="O36" s="53">
        <f>IF('Kennzahlenbogen_(KB)'!T17="",0,1)</f>
        <v>0</v>
      </c>
    </row>
    <row r="37" spans="1:15" x14ac:dyDescent="0.25">
      <c r="A37" s="26"/>
      <c r="C37" s="54"/>
      <c r="D37" s="55"/>
      <c r="E37" s="56"/>
      <c r="F37" s="56"/>
      <c r="G37" s="56"/>
      <c r="H37" s="56"/>
      <c r="I37" s="56"/>
      <c r="J37" s="56"/>
      <c r="K37" s="56"/>
      <c r="L37" s="56"/>
      <c r="M37" s="58"/>
      <c r="N37" s="58"/>
      <c r="O37" s="58"/>
    </row>
    <row r="38" spans="1:15" x14ac:dyDescent="0.25">
      <c r="A38" s="26"/>
      <c r="C38" s="54"/>
      <c r="D38" s="55"/>
      <c r="E38" s="56"/>
      <c r="F38" s="56"/>
      <c r="G38" s="56"/>
      <c r="H38" s="56"/>
      <c r="I38" s="56"/>
      <c r="J38" s="56"/>
      <c r="K38" s="56"/>
      <c r="L38" s="56"/>
      <c r="M38" s="58"/>
      <c r="N38" s="58"/>
      <c r="O38" s="58"/>
    </row>
    <row r="39" spans="1:15" x14ac:dyDescent="0.25">
      <c r="A39" s="26"/>
      <c r="B39" s="4" t="s">
        <v>291</v>
      </c>
      <c r="C39" s="167">
        <v>3</v>
      </c>
      <c r="D39" s="167" t="s">
        <v>74</v>
      </c>
      <c r="E39" s="169">
        <v>0</v>
      </c>
      <c r="F39" s="169">
        <v>1</v>
      </c>
      <c r="G39" s="169">
        <v>0.95</v>
      </c>
      <c r="H39" s="169">
        <v>10000</v>
      </c>
      <c r="I39" s="169"/>
      <c r="J39" s="169">
        <v>-10000</v>
      </c>
      <c r="K39" s="169">
        <v>1000000</v>
      </c>
      <c r="L39" s="208" t="str">
        <f>'Kennzahlenbogen_(KB)'!Q22</f>
        <v>n.d.</v>
      </c>
      <c r="M39" s="170">
        <f>IF('Kennzahlenbogen_(KB)'!R20=Berechnung1!$H$5,5,IF('Kennzahlenbogen_(KB)'!R20=Berechnung1!$G$5,1,IF('Kennzahlenbogen_(KB)'!R20=Berechnung1!$F$5,1,IF('Kennzahlenbogen_(KB)'!R20=Berechnung1!$E$5,2,IF('Kennzahlenbogen_(KB)'!R20=Berechnung1!$D$5,3,IF('Kennzahlenbogen_(KB)'!R20=Berechnung1!$C$5,4,""))))))</f>
        <v>1</v>
      </c>
      <c r="N39" s="170">
        <f t="shared" ref="N39:N51" si="3">IF(M39&gt;1,M39+3,M39)</f>
        <v>1</v>
      </c>
      <c r="O39" s="170">
        <f>IF('Kennzahlenbogen_(KB)'!T20="",0,1)</f>
        <v>0</v>
      </c>
    </row>
    <row r="40" spans="1:15" x14ac:dyDescent="0.25">
      <c r="A40" s="26"/>
      <c r="C40" s="54"/>
      <c r="D40" s="55"/>
      <c r="E40" s="56"/>
      <c r="F40" s="56"/>
      <c r="G40" s="56"/>
      <c r="H40" s="56"/>
      <c r="I40" s="56"/>
      <c r="J40" s="56"/>
      <c r="K40" s="56"/>
      <c r="L40" s="56"/>
      <c r="M40" s="58"/>
      <c r="N40" s="58"/>
      <c r="O40" s="58"/>
    </row>
    <row r="41" spans="1:15" x14ac:dyDescent="0.25">
      <c r="A41" s="26"/>
      <c r="C41" s="54"/>
      <c r="D41" s="55"/>
      <c r="E41" s="56"/>
      <c r="F41" s="56"/>
      <c r="G41" s="56"/>
      <c r="H41" s="56"/>
      <c r="I41" s="56"/>
      <c r="J41" s="56"/>
      <c r="K41" s="56"/>
      <c r="L41" s="56"/>
      <c r="M41" s="58"/>
      <c r="N41" s="58"/>
      <c r="O41" s="58"/>
    </row>
    <row r="42" spans="1:15" x14ac:dyDescent="0.25">
      <c r="A42" s="26"/>
      <c r="C42" s="49">
        <v>4</v>
      </c>
      <c r="D42" s="49" t="s">
        <v>74</v>
      </c>
      <c r="E42" s="50">
        <v>0</v>
      </c>
      <c r="F42" s="50">
        <v>1</v>
      </c>
      <c r="G42" s="50">
        <v>0.75</v>
      </c>
      <c r="H42" s="50">
        <v>10000</v>
      </c>
      <c r="I42" s="50"/>
      <c r="J42" s="50">
        <v>-10000</v>
      </c>
      <c r="K42" s="50">
        <v>1000000</v>
      </c>
      <c r="L42" s="120" t="str">
        <f>'Kennzahlenbogen_(KB)'!Q25</f>
        <v>n.d.</v>
      </c>
      <c r="M42" s="53">
        <f>IF('Kennzahlenbogen_(KB)'!R23=Berechnung1!$G$5,1,IF('Kennzahlenbogen_(KB)'!R23=Berechnung1!$F$5,1,IF('Kennzahlenbogen_(KB)'!R23=Berechnung1!$E$5,2,IF('Kennzahlenbogen_(KB)'!R23=Berechnung1!$D$5,3,IF('Kennzahlenbogen_(KB)'!R23=Berechnung1!$C$5,4,"")))))</f>
        <v>1</v>
      </c>
      <c r="N42" s="53">
        <f t="shared" si="3"/>
        <v>1</v>
      </c>
      <c r="O42" s="53">
        <f>IF('Kennzahlenbogen_(KB)'!T23="",0,1)</f>
        <v>0</v>
      </c>
    </row>
    <row r="43" spans="1:15" x14ac:dyDescent="0.25">
      <c r="A43" s="26"/>
      <c r="C43" s="54"/>
      <c r="D43" s="55"/>
      <c r="E43" s="56"/>
      <c r="F43" s="56"/>
      <c r="G43" s="56"/>
      <c r="H43" s="56"/>
      <c r="I43" s="56"/>
      <c r="J43" s="56"/>
      <c r="K43" s="56"/>
      <c r="L43" s="56"/>
      <c r="M43" s="58"/>
      <c r="N43" s="58"/>
      <c r="O43" s="58"/>
    </row>
    <row r="44" spans="1:15" x14ac:dyDescent="0.25">
      <c r="A44" s="26"/>
      <c r="C44" s="54"/>
      <c r="D44" s="55"/>
      <c r="E44" s="56"/>
      <c r="F44" s="56"/>
      <c r="G44" s="56"/>
      <c r="H44" s="56"/>
      <c r="I44" s="56"/>
      <c r="J44" s="56"/>
      <c r="K44" s="56"/>
      <c r="L44" s="56"/>
      <c r="M44" s="58"/>
      <c r="N44" s="58"/>
      <c r="O44" s="58"/>
    </row>
    <row r="45" spans="1:15" x14ac:dyDescent="0.25">
      <c r="A45" s="26"/>
      <c r="C45" s="49">
        <v>5</v>
      </c>
      <c r="D45" s="49" t="s">
        <v>74</v>
      </c>
      <c r="E45" s="50">
        <v>0</v>
      </c>
      <c r="F45" s="50">
        <v>1</v>
      </c>
      <c r="G45" s="50">
        <v>0.95</v>
      </c>
      <c r="H45" s="50">
        <v>10000</v>
      </c>
      <c r="I45" s="50"/>
      <c r="J45" s="50">
        <v>-10000</v>
      </c>
      <c r="K45" s="50">
        <v>1000000</v>
      </c>
      <c r="L45" s="120" t="str">
        <f>'Kennzahlenbogen_(KB)'!Q28</f>
        <v>n.d.</v>
      </c>
      <c r="M45" s="53">
        <f>IF('Kennzahlenbogen_(KB)'!R26=Berechnung1!$G$5,1,IF('Kennzahlenbogen_(KB)'!R26=Berechnung1!$F$5,1,IF('Kennzahlenbogen_(KB)'!R26=Berechnung1!$E$5,2,IF('Kennzahlenbogen_(KB)'!R26=Berechnung1!$D$5,3,IF('Kennzahlenbogen_(KB)'!R26=Berechnung1!$C$5,4,"")))))</f>
        <v>1</v>
      </c>
      <c r="N45" s="53">
        <f t="shared" si="3"/>
        <v>1</v>
      </c>
      <c r="O45" s="53">
        <f>IF('Kennzahlenbogen_(KB)'!T26="",0,1)</f>
        <v>0</v>
      </c>
    </row>
    <row r="46" spans="1:15" x14ac:dyDescent="0.25">
      <c r="A46" s="26"/>
      <c r="C46" s="54"/>
      <c r="D46" s="55"/>
      <c r="E46" s="56"/>
      <c r="F46" s="56"/>
      <c r="G46" s="56"/>
      <c r="H46" s="56"/>
      <c r="I46" s="56"/>
      <c r="J46" s="56"/>
      <c r="K46" s="56"/>
      <c r="L46" s="56"/>
      <c r="M46" s="58"/>
      <c r="N46" s="58"/>
      <c r="O46" s="58"/>
    </row>
    <row r="47" spans="1:15" x14ac:dyDescent="0.25">
      <c r="A47" s="26"/>
      <c r="C47" s="54"/>
      <c r="D47" s="55"/>
      <c r="E47" s="56"/>
      <c r="F47" s="56"/>
      <c r="G47" s="56"/>
      <c r="H47" s="56"/>
      <c r="I47" s="56"/>
      <c r="J47" s="56"/>
      <c r="K47" s="56"/>
      <c r="L47" s="56"/>
      <c r="M47" s="58"/>
      <c r="N47" s="58"/>
      <c r="O47" s="58"/>
    </row>
    <row r="48" spans="1:15" x14ac:dyDescent="0.25">
      <c r="A48" s="26"/>
      <c r="C48" s="49">
        <v>6</v>
      </c>
      <c r="D48" s="49" t="s">
        <v>74</v>
      </c>
      <c r="E48" s="50">
        <v>0</v>
      </c>
      <c r="F48" s="50">
        <v>1</v>
      </c>
      <c r="G48" s="50">
        <v>0.65</v>
      </c>
      <c r="H48" s="50">
        <v>10000</v>
      </c>
      <c r="I48" s="50"/>
      <c r="J48" s="50">
        <v>-10000</v>
      </c>
      <c r="K48" s="50">
        <v>1000000</v>
      </c>
      <c r="L48" s="120" t="str">
        <f>'Kennzahlenbogen_(KB)'!Q31</f>
        <v>n.d.</v>
      </c>
      <c r="M48" s="53">
        <f>IF('Kennzahlenbogen_(KB)'!R29=Berechnung1!$G$5,1,IF('Kennzahlenbogen_(KB)'!R29=Berechnung1!$F$5,1,IF('Kennzahlenbogen_(KB)'!R29=Berechnung1!$E$5,2,IF('Kennzahlenbogen_(KB)'!R29=Berechnung1!$D$5,3,IF('Kennzahlenbogen_(KB)'!R29=Berechnung1!$C$5,4,"")))))</f>
        <v>1</v>
      </c>
      <c r="N48" s="53">
        <f t="shared" si="3"/>
        <v>1</v>
      </c>
      <c r="O48" s="53">
        <f>IF('Kennzahlenbogen_(KB)'!T29="",0,1)</f>
        <v>0</v>
      </c>
    </row>
    <row r="49" spans="1:15" x14ac:dyDescent="0.25">
      <c r="A49" s="26"/>
      <c r="C49" s="54"/>
      <c r="D49" s="55"/>
      <c r="E49" s="56"/>
      <c r="F49" s="56"/>
      <c r="G49" s="56"/>
      <c r="H49" s="56"/>
      <c r="I49" s="56"/>
      <c r="J49" s="56"/>
      <c r="K49" s="56"/>
      <c r="L49" s="56"/>
      <c r="M49" s="58"/>
      <c r="N49" s="58"/>
      <c r="O49" s="58"/>
    </row>
    <row r="50" spans="1:15" x14ac:dyDescent="0.25">
      <c r="A50" s="26"/>
      <c r="C50" s="54"/>
      <c r="D50" s="55"/>
      <c r="E50" s="56"/>
      <c r="F50" s="56"/>
      <c r="G50" s="56"/>
      <c r="H50" s="56"/>
      <c r="I50" s="56"/>
      <c r="J50" s="56"/>
      <c r="K50" s="56"/>
      <c r="L50" s="56"/>
      <c r="M50" s="58"/>
      <c r="N50" s="58"/>
      <c r="O50" s="58"/>
    </row>
    <row r="51" spans="1:15" x14ac:dyDescent="0.25">
      <c r="C51" s="49">
        <v>7</v>
      </c>
      <c r="D51" s="49" t="s">
        <v>74</v>
      </c>
      <c r="E51" s="50">
        <v>0</v>
      </c>
      <c r="F51" s="50">
        <v>1</v>
      </c>
      <c r="G51" s="50">
        <v>-10000</v>
      </c>
      <c r="H51" s="50">
        <v>10000</v>
      </c>
      <c r="I51" s="50"/>
      <c r="J51" s="50">
        <v>0.45</v>
      </c>
      <c r="K51" s="50">
        <v>1000000</v>
      </c>
      <c r="L51" s="120" t="str">
        <f>'Kennzahlenbogen_(KB)'!Q34</f>
        <v>n.d.</v>
      </c>
      <c r="M51" s="53">
        <f>IF('Kennzahlenbogen_(KB)'!R32=Berechnung1!$G$5,1,IF('Kennzahlenbogen_(KB)'!R32=Berechnung1!$F$5,1,IF('Kennzahlenbogen_(KB)'!R32=Berechnung1!$E$5,2,IF('Kennzahlenbogen_(KB)'!R32=Berechnung1!$D$5,3,IF('Kennzahlenbogen_(KB)'!R32=Berechnung1!$C$5,4,"")))))</f>
        <v>1</v>
      </c>
      <c r="N51" s="53">
        <f t="shared" si="3"/>
        <v>1</v>
      </c>
      <c r="O51" s="53">
        <f>IF('Kennzahlenbogen_(KB)'!T32="",0,1)</f>
        <v>0</v>
      </c>
    </row>
    <row r="52" spans="1:15" x14ac:dyDescent="0.25">
      <c r="C52" s="54"/>
      <c r="D52" s="55"/>
      <c r="E52" s="56"/>
      <c r="F52" s="56"/>
      <c r="G52" s="56"/>
      <c r="H52" s="56"/>
      <c r="I52" s="56"/>
      <c r="J52" s="56"/>
      <c r="K52" s="56"/>
      <c r="L52" s="56"/>
      <c r="M52" s="56"/>
      <c r="N52" s="56"/>
      <c r="O52" s="58"/>
    </row>
    <row r="53" spans="1:15" x14ac:dyDescent="0.25">
      <c r="C53" s="54"/>
      <c r="D53" s="55"/>
      <c r="E53" s="56"/>
      <c r="F53" s="56"/>
      <c r="G53" s="56"/>
      <c r="H53" s="56"/>
      <c r="I53" s="56"/>
      <c r="J53" s="56"/>
      <c r="K53" s="56"/>
      <c r="L53" s="56"/>
      <c r="M53" s="56"/>
      <c r="N53" s="56"/>
      <c r="O53" s="58"/>
    </row>
    <row r="54" spans="1:15" x14ac:dyDescent="0.25">
      <c r="C54" s="49">
        <v>8</v>
      </c>
      <c r="D54" s="49" t="s">
        <v>74</v>
      </c>
      <c r="E54" s="50">
        <v>0</v>
      </c>
      <c r="F54" s="50">
        <v>10</v>
      </c>
      <c r="G54" s="50">
        <v>0.05</v>
      </c>
      <c r="H54" s="50">
        <v>10000</v>
      </c>
      <c r="I54" s="50"/>
      <c r="J54" s="50">
        <v>-10000</v>
      </c>
      <c r="K54" s="50">
        <v>1000000</v>
      </c>
      <c r="L54" s="120" t="str">
        <f>'Kennzahlenbogen_(KB)'!Q37</f>
        <v>n.d.</v>
      </c>
      <c r="M54" s="53">
        <f>IF('Kennzahlenbogen_(KB)'!R35=Berechnung1!$G$5,1,IF('Kennzahlenbogen_(KB)'!R35=Berechnung1!$F$5,1,IF('Kennzahlenbogen_(KB)'!R35=Berechnung1!$E$5,2,IF('Kennzahlenbogen_(KB)'!R35=Berechnung1!$D$5,3,IF('Kennzahlenbogen_(KB)'!R35=Berechnung1!$C$5,4,"")))))</f>
        <v>1</v>
      </c>
      <c r="N54" s="53">
        <f>IF(M54&gt;1,M54+3,M54)</f>
        <v>1</v>
      </c>
      <c r="O54" s="53">
        <f>IF('Kennzahlenbogen_(KB)'!T35="",0,1)</f>
        <v>0</v>
      </c>
    </row>
    <row r="55" spans="1:15" x14ac:dyDescent="0.25">
      <c r="C55" s="54"/>
      <c r="D55" s="55"/>
      <c r="E55" s="56"/>
      <c r="F55" s="56"/>
      <c r="G55" s="56"/>
      <c r="H55" s="56"/>
      <c r="I55" s="56"/>
      <c r="J55" s="56"/>
      <c r="K55" s="56"/>
      <c r="L55" s="56"/>
      <c r="M55" s="56"/>
      <c r="N55" s="56"/>
      <c r="O55" s="58"/>
    </row>
    <row r="56" spans="1:15" x14ac:dyDescent="0.25">
      <c r="C56" s="54"/>
      <c r="D56" s="55"/>
      <c r="E56" s="56"/>
      <c r="F56" s="56"/>
      <c r="G56" s="56"/>
      <c r="H56" s="56"/>
      <c r="I56" s="56"/>
      <c r="J56" s="56"/>
      <c r="K56" s="56"/>
      <c r="L56" s="56"/>
      <c r="M56" s="56"/>
      <c r="N56" s="56"/>
      <c r="O56" s="58"/>
    </row>
    <row r="57" spans="1:15" x14ac:dyDescent="0.25">
      <c r="C57" s="49">
        <v>9</v>
      </c>
      <c r="D57" s="49" t="s">
        <v>74</v>
      </c>
      <c r="E57" s="119">
        <v>0</v>
      </c>
      <c r="F57" s="119">
        <v>1</v>
      </c>
      <c r="G57" s="119">
        <v>0.9</v>
      </c>
      <c r="H57" s="119">
        <v>1000000</v>
      </c>
      <c r="I57" s="119"/>
      <c r="J57" s="119">
        <v>-10000</v>
      </c>
      <c r="K57" s="119">
        <v>1000000</v>
      </c>
      <c r="L57" s="120" t="str">
        <f>'Kennzahlenbogen_(KB)'!Q40</f>
        <v>n.d.</v>
      </c>
      <c r="M57" s="53">
        <f>IF('Kennzahlenbogen_(KB)'!R38=Berechnung1!$G$5,1,IF('Kennzahlenbogen_(KB)'!R38=Berechnung1!$F$5,1,IF('Kennzahlenbogen_(KB)'!R38=Berechnung1!$E$5,2,IF('Kennzahlenbogen_(KB)'!R38=Berechnung1!$D$5,3,IF('Kennzahlenbogen_(KB)'!R38=Berechnung1!$C$5,4,"")))))</f>
        <v>1</v>
      </c>
      <c r="N57" s="53">
        <f t="shared" ref="N57" si="4">IF(M57&gt;1,M57+3,M57)</f>
        <v>1</v>
      </c>
      <c r="O57" s="53">
        <f>IF('Kennzahlenbogen_(KB)'!T38="",0,1)</f>
        <v>0</v>
      </c>
    </row>
    <row r="58" spans="1:15" x14ac:dyDescent="0.25">
      <c r="C58" s="54"/>
      <c r="D58" s="55"/>
      <c r="E58" s="56"/>
      <c r="F58" s="56"/>
      <c r="G58" s="56"/>
      <c r="H58" s="56"/>
      <c r="I58" s="56"/>
      <c r="J58" s="56"/>
      <c r="K58" s="56"/>
      <c r="L58" s="56"/>
      <c r="M58" s="56"/>
      <c r="N58" s="56"/>
      <c r="O58" s="58"/>
    </row>
    <row r="59" spans="1:15" x14ac:dyDescent="0.25">
      <c r="C59" s="54"/>
      <c r="D59" s="55"/>
      <c r="E59" s="56"/>
      <c r="F59" s="56"/>
      <c r="G59" s="56"/>
      <c r="H59" s="56"/>
      <c r="I59" s="56"/>
      <c r="J59" s="56"/>
      <c r="K59" s="56"/>
      <c r="L59" s="56"/>
      <c r="M59" s="56"/>
      <c r="N59" s="56"/>
      <c r="O59" s="58"/>
    </row>
    <row r="60" spans="1:15" x14ac:dyDescent="0.25">
      <c r="B60" s="41" t="s">
        <v>227</v>
      </c>
      <c r="C60" s="167">
        <v>10</v>
      </c>
      <c r="D60" s="167" t="s">
        <v>74</v>
      </c>
      <c r="E60" s="168">
        <v>0</v>
      </c>
      <c r="F60" s="168">
        <v>1</v>
      </c>
      <c r="G60" s="168">
        <v>0.9</v>
      </c>
      <c r="H60" s="168">
        <v>1000000</v>
      </c>
      <c r="I60" s="168"/>
      <c r="J60" s="168">
        <v>-10000</v>
      </c>
      <c r="K60" s="168">
        <v>1000000</v>
      </c>
      <c r="L60" s="208" t="str">
        <f>'Kennzahlenbogen_(KB)'!Q43</f>
        <v>n.d.</v>
      </c>
      <c r="M60" s="170">
        <f>IF('Kennzahlenbogen_(KB)'!R41=Berechnung1!$H$5,5,IF('Kennzahlenbogen_(KB)'!R41=Berechnung1!$G$5,1,IF('Kennzahlenbogen_(KB)'!R41=Berechnung1!$F$5,1,IF('Kennzahlenbogen_(KB)'!R41=Berechnung1!$E$5,2,IF('Kennzahlenbogen_(KB)'!R41=Berechnung1!$D$5,3,IF('Kennzahlenbogen_(KB)'!R41=Berechnung1!$C$5,4,""))))))</f>
        <v>1</v>
      </c>
      <c r="N60" s="170">
        <f t="shared" ref="N60" si="5">IF(M60&gt;1,M60+3,M60)</f>
        <v>1</v>
      </c>
      <c r="O60" s="170">
        <f>IF('Kennzahlenbogen_(KB)'!T41="",0,1)</f>
        <v>0</v>
      </c>
    </row>
    <row r="61" spans="1:15" x14ac:dyDescent="0.25">
      <c r="C61" s="54"/>
      <c r="D61" s="55"/>
      <c r="E61" s="56"/>
      <c r="F61" s="56"/>
      <c r="G61" s="56"/>
      <c r="H61" s="56"/>
      <c r="I61" s="56"/>
      <c r="J61" s="56"/>
      <c r="K61" s="56"/>
      <c r="L61" s="56"/>
      <c r="M61" s="56"/>
      <c r="N61" s="56"/>
      <c r="O61" s="58"/>
    </row>
    <row r="62" spans="1:15" x14ac:dyDescent="0.25">
      <c r="C62" s="54"/>
      <c r="D62" s="55"/>
      <c r="E62" s="56"/>
      <c r="F62" s="56"/>
      <c r="G62" s="56"/>
      <c r="H62" s="56"/>
      <c r="I62" s="56"/>
      <c r="J62" s="56"/>
      <c r="K62" s="56"/>
      <c r="L62" s="56"/>
      <c r="M62" s="56"/>
      <c r="N62" s="56"/>
      <c r="O62" s="58"/>
    </row>
    <row r="63" spans="1:15" x14ac:dyDescent="0.25">
      <c r="C63" s="49">
        <v>11</v>
      </c>
      <c r="D63" s="49" t="s">
        <v>74</v>
      </c>
      <c r="E63" s="119">
        <v>0</v>
      </c>
      <c r="F63" s="119">
        <v>1</v>
      </c>
      <c r="G63" s="119">
        <v>0.9</v>
      </c>
      <c r="H63" s="119">
        <v>1000000</v>
      </c>
      <c r="I63" s="119"/>
      <c r="J63" s="119">
        <v>-10000</v>
      </c>
      <c r="K63" s="119">
        <v>1000000</v>
      </c>
      <c r="L63" s="120" t="str">
        <f>'Kennzahlenbogen_(KB)'!Q46</f>
        <v>n.d.</v>
      </c>
      <c r="M63" s="53">
        <f>IF('Kennzahlenbogen_(KB)'!R44=Berechnung1!$G$5,1,IF('Kennzahlenbogen_(KB)'!R44=Berechnung1!$F$5,1,IF('Kennzahlenbogen_(KB)'!R44=Berechnung1!$E$5,2,IF('Kennzahlenbogen_(KB)'!R44=Berechnung1!$D$5,3,IF('Kennzahlenbogen_(KB)'!R44=Berechnung1!$C$5,4,"")))))</f>
        <v>1</v>
      </c>
      <c r="N63" s="53">
        <f t="shared" ref="N63" si="6">IF(M63&gt;1,M63+3,M63)</f>
        <v>1</v>
      </c>
      <c r="O63" s="53">
        <f>IF('Kennzahlenbogen_(KB)'!T44="",0,1)</f>
        <v>0</v>
      </c>
    </row>
    <row r="64" spans="1:15" x14ac:dyDescent="0.25">
      <c r="C64" s="54"/>
      <c r="D64" s="55"/>
      <c r="E64" s="56"/>
      <c r="F64" s="56"/>
      <c r="G64" s="56"/>
      <c r="H64" s="56"/>
      <c r="I64" s="56"/>
      <c r="J64" s="56"/>
      <c r="K64" s="56"/>
      <c r="L64" s="56"/>
      <c r="M64" s="56"/>
      <c r="N64" s="56"/>
      <c r="O64" s="58"/>
    </row>
    <row r="65" spans="2:15" x14ac:dyDescent="0.25">
      <c r="C65" s="54"/>
      <c r="D65" s="55"/>
      <c r="E65" s="56"/>
      <c r="F65" s="56"/>
      <c r="G65" s="56"/>
      <c r="H65" s="56"/>
      <c r="I65" s="56"/>
      <c r="J65" s="56"/>
      <c r="K65" s="56"/>
      <c r="L65" s="56"/>
      <c r="M65" s="56"/>
      <c r="N65" s="56"/>
      <c r="O65" s="58"/>
    </row>
    <row r="66" spans="2:15" x14ac:dyDescent="0.25">
      <c r="C66" s="49">
        <v>12</v>
      </c>
      <c r="D66" s="49">
        <v>0</v>
      </c>
      <c r="E66" s="51">
        <v>0</v>
      </c>
      <c r="F66" s="51">
        <v>1000000</v>
      </c>
      <c r="G66" s="51">
        <v>20</v>
      </c>
      <c r="H66" s="51">
        <v>1000000</v>
      </c>
      <c r="I66" s="51"/>
      <c r="J66" s="51">
        <v>-1000000</v>
      </c>
      <c r="K66" s="51">
        <v>1000000</v>
      </c>
      <c r="L66" s="51">
        <f>'Kennzahlenbogen_(KB)'!Q47</f>
        <v>0</v>
      </c>
      <c r="M66" s="53">
        <f>IF('Kennzahlenbogen_(KB)'!R47=Berechnung1!$G$5,1,IF('Kennzahlenbogen_(KB)'!R47=Berechnung1!$F$5,1,IF('Kennzahlenbogen_(KB)'!R47=Berechnung1!$E$5,2,IF('Kennzahlenbogen_(KB)'!R47=Berechnung1!$D$5,3,IF('Kennzahlenbogen_(KB)'!R47=Berechnung1!$C$5,4,"")))))</f>
        <v>1</v>
      </c>
      <c r="N66" s="53">
        <f t="shared" ref="N66" si="7">IF(M66&gt;1,M66+3,M66)</f>
        <v>1</v>
      </c>
      <c r="O66" s="53">
        <f>IF('Kennzahlenbogen_(KB)'!T47="",0,1)</f>
        <v>0</v>
      </c>
    </row>
    <row r="67" spans="2:15" x14ac:dyDescent="0.25">
      <c r="C67" s="54"/>
      <c r="D67" s="55"/>
      <c r="E67" s="56"/>
      <c r="F67" s="56"/>
      <c r="G67" s="56"/>
      <c r="H67" s="56"/>
      <c r="I67" s="56"/>
      <c r="J67" s="56"/>
      <c r="K67" s="56"/>
      <c r="L67" s="56"/>
      <c r="M67" s="56"/>
      <c r="N67" s="56"/>
      <c r="O67" s="58"/>
    </row>
    <row r="68" spans="2:15" x14ac:dyDescent="0.25">
      <c r="C68" s="54"/>
      <c r="D68" s="55"/>
      <c r="E68" s="56"/>
      <c r="F68" s="56"/>
      <c r="G68" s="56"/>
      <c r="H68" s="56"/>
      <c r="I68" s="56"/>
      <c r="J68" s="56"/>
      <c r="K68" s="56"/>
      <c r="L68" s="56"/>
      <c r="M68" s="56"/>
      <c r="N68" s="56"/>
      <c r="O68" s="58"/>
    </row>
    <row r="69" spans="2:15" x14ac:dyDescent="0.25">
      <c r="C69" s="49">
        <v>13</v>
      </c>
      <c r="D69" s="49" t="s">
        <v>74</v>
      </c>
      <c r="E69" s="50">
        <v>0</v>
      </c>
      <c r="F69" s="50">
        <v>1</v>
      </c>
      <c r="G69" s="119">
        <v>-1000000</v>
      </c>
      <c r="H69" s="50">
        <v>0.1</v>
      </c>
      <c r="I69" s="50"/>
      <c r="J69" s="120">
        <v>1E-4</v>
      </c>
      <c r="K69" s="50">
        <v>1000000</v>
      </c>
      <c r="L69" s="120" t="str">
        <f>'Kennzahlenbogen_(KB)'!Q52</f>
        <v>n.d.</v>
      </c>
      <c r="M69" s="53">
        <f>IF('Kennzahlenbogen_(KB)'!R50=Berechnung1!$G$5,1,IF('Kennzahlenbogen_(KB)'!R50=Berechnung1!$F$5,1,IF('Kennzahlenbogen_(KB)'!R50=Berechnung1!$E$5,2,IF('Kennzahlenbogen_(KB)'!R50=Berechnung1!$D$5,3,IF('Kennzahlenbogen_(KB)'!R50=Berechnung1!$C$5,4,"")))))</f>
        <v>1</v>
      </c>
      <c r="N69" s="53">
        <f t="shared" ref="N69" si="8">IF(M69&gt;1,M69+3,M69)</f>
        <v>1</v>
      </c>
      <c r="O69" s="53">
        <f>IF('Kennzahlenbogen_(KB)'!T50="",0,1)</f>
        <v>0</v>
      </c>
    </row>
    <row r="70" spans="2:15" x14ac:dyDescent="0.25">
      <c r="C70" s="54"/>
      <c r="D70" s="55"/>
      <c r="E70" s="56"/>
      <c r="F70" s="56"/>
      <c r="G70" s="56"/>
      <c r="H70" s="56"/>
      <c r="I70" s="56"/>
      <c r="J70" s="56"/>
      <c r="K70" s="56"/>
      <c r="L70" s="56"/>
      <c r="M70" s="56"/>
      <c r="N70" s="56"/>
      <c r="O70" s="58"/>
    </row>
    <row r="71" spans="2:15" x14ac:dyDescent="0.25">
      <c r="C71" s="54"/>
      <c r="D71" s="55"/>
      <c r="E71" s="56"/>
      <c r="F71" s="56"/>
      <c r="G71" s="56"/>
      <c r="H71" s="56"/>
      <c r="I71" s="56"/>
      <c r="J71" s="56"/>
      <c r="K71" s="56"/>
      <c r="L71" s="56"/>
      <c r="M71" s="56"/>
      <c r="N71" s="56"/>
      <c r="O71" s="58"/>
    </row>
    <row r="72" spans="2:15" x14ac:dyDescent="0.25">
      <c r="B72" s="41" t="s">
        <v>227</v>
      </c>
      <c r="C72" s="167">
        <v>14</v>
      </c>
      <c r="D72" s="167" t="s">
        <v>74</v>
      </c>
      <c r="E72" s="169">
        <v>0</v>
      </c>
      <c r="F72" s="169">
        <v>1</v>
      </c>
      <c r="G72" s="168">
        <v>0.4</v>
      </c>
      <c r="H72" s="169">
        <v>10000</v>
      </c>
      <c r="I72" s="169"/>
      <c r="J72" s="169">
        <v>-10000</v>
      </c>
      <c r="K72" s="169">
        <v>1000000</v>
      </c>
      <c r="L72" s="208" t="str">
        <f>'Kennzahlenbogen_(KB)'!Q55</f>
        <v>n.d.</v>
      </c>
      <c r="M72" s="170">
        <f>IF('Kennzahlenbogen_(KB)'!R53=Berechnung1!$H$5,5,IF('Kennzahlenbogen_(KB)'!R53=Berechnung1!$G$5,1,IF('Kennzahlenbogen_(KB)'!R53=Berechnung1!$F$5,1,IF('Kennzahlenbogen_(KB)'!R53=Berechnung1!$E$5,2,IF('Kennzahlenbogen_(KB)'!R53=Berechnung1!$D$5,3,IF('Kennzahlenbogen_(KB)'!R53=Berechnung1!$C$5,4,""))))))</f>
        <v>1</v>
      </c>
      <c r="N72" s="170">
        <f t="shared" ref="N72" si="9">IF(M72&gt;1,M72+3,M72)</f>
        <v>1</v>
      </c>
      <c r="O72" s="170">
        <f>IF('Kennzahlenbogen_(KB)'!T53="",0,1)</f>
        <v>0</v>
      </c>
    </row>
    <row r="73" spans="2:15" x14ac:dyDescent="0.25">
      <c r="C73" s="54"/>
      <c r="D73" s="55"/>
      <c r="E73" s="56"/>
      <c r="F73" s="56"/>
      <c r="G73" s="56"/>
      <c r="H73" s="56"/>
      <c r="I73" s="56"/>
      <c r="J73" s="56"/>
      <c r="K73" s="56"/>
      <c r="L73" s="56"/>
      <c r="M73" s="56"/>
      <c r="N73" s="56"/>
      <c r="O73" s="58"/>
    </row>
    <row r="74" spans="2:15" x14ac:dyDescent="0.25">
      <c r="C74" s="54"/>
      <c r="D74" s="55"/>
      <c r="E74" s="56"/>
      <c r="F74" s="56"/>
      <c r="G74" s="56"/>
      <c r="H74" s="56"/>
      <c r="I74" s="56"/>
      <c r="J74" s="56"/>
      <c r="K74" s="56"/>
      <c r="L74" s="56"/>
      <c r="M74" s="56"/>
      <c r="N74" s="56"/>
      <c r="O74" s="58"/>
    </row>
    <row r="75" spans="2:15" x14ac:dyDescent="0.25">
      <c r="C75" s="49">
        <v>15</v>
      </c>
      <c r="D75" s="49" t="s">
        <v>74</v>
      </c>
      <c r="E75" s="50">
        <v>0</v>
      </c>
      <c r="F75" s="50">
        <v>1</v>
      </c>
      <c r="G75" s="119">
        <v>0.8</v>
      </c>
      <c r="H75" s="50">
        <v>10000</v>
      </c>
      <c r="I75" s="50"/>
      <c r="J75" s="50">
        <v>-10000</v>
      </c>
      <c r="K75" s="50">
        <v>1000000</v>
      </c>
      <c r="L75" s="120" t="str">
        <f>'Kennzahlenbogen_(KB)'!Q58</f>
        <v>n.d.</v>
      </c>
      <c r="M75" s="53">
        <f>IF('Kennzahlenbogen_(KB)'!R56=Berechnung1!$G$5,1,IF('Kennzahlenbogen_(KB)'!R56=Berechnung1!$F$5,1,IF('Kennzahlenbogen_(KB)'!R56=Berechnung1!$E$5,2,IF('Kennzahlenbogen_(KB)'!R56=Berechnung1!$D$5,3,IF('Kennzahlenbogen_(KB)'!R56=Berechnung1!$C$5,4,"")))))</f>
        <v>1</v>
      </c>
      <c r="N75" s="53">
        <f t="shared" ref="N75" si="10">IF(M75&gt;1,M75+3,M75)</f>
        <v>1</v>
      </c>
      <c r="O75" s="53">
        <f>IF('Kennzahlenbogen_(KB)'!T56="",0,1)</f>
        <v>0</v>
      </c>
    </row>
    <row r="76" spans="2:15" x14ac:dyDescent="0.25">
      <c r="C76" s="54"/>
      <c r="D76" s="55"/>
      <c r="E76" s="56"/>
      <c r="F76" s="56"/>
      <c r="G76" s="56"/>
      <c r="H76" s="56"/>
      <c r="I76" s="56"/>
      <c r="J76" s="56"/>
      <c r="K76" s="56"/>
      <c r="L76" s="56"/>
      <c r="M76" s="56"/>
      <c r="N76" s="56"/>
      <c r="O76" s="58"/>
    </row>
    <row r="77" spans="2:15" x14ac:dyDescent="0.25">
      <c r="C77" s="54"/>
      <c r="D77" s="55"/>
      <c r="E77" s="56"/>
      <c r="F77" s="56"/>
      <c r="G77" s="56"/>
      <c r="H77" s="56"/>
      <c r="I77" s="56"/>
      <c r="J77" s="56"/>
      <c r="K77" s="56"/>
      <c r="L77" s="56"/>
      <c r="M77" s="56"/>
      <c r="N77" s="56"/>
      <c r="O77" s="58"/>
    </row>
    <row r="78" spans="2:15" x14ac:dyDescent="0.25">
      <c r="C78" s="49">
        <v>16</v>
      </c>
      <c r="D78" s="49" t="s">
        <v>74</v>
      </c>
      <c r="E78" s="50">
        <v>0</v>
      </c>
      <c r="F78" s="50">
        <v>1</v>
      </c>
      <c r="G78" s="119">
        <v>-1000000</v>
      </c>
      <c r="H78" s="50">
        <v>0.15</v>
      </c>
      <c r="I78" s="50"/>
      <c r="J78" s="120">
        <v>1E-4</v>
      </c>
      <c r="K78" s="50">
        <v>1000000</v>
      </c>
      <c r="L78" s="120" t="str">
        <f>'Kennzahlenbogen_(KB)'!Q61</f>
        <v>n.d.</v>
      </c>
      <c r="M78" s="53">
        <f>IF('Kennzahlenbogen_(KB)'!R59=Berechnung1!$G$5,1,IF('Kennzahlenbogen_(KB)'!R59=Berechnung1!$F$5,1,IF('Kennzahlenbogen_(KB)'!R59=Berechnung1!$E$5,2,IF('Kennzahlenbogen_(KB)'!R59=Berechnung1!$D$5,3,IF('Kennzahlenbogen_(KB)'!R59=Berechnung1!$C$5,4,"")))))</f>
        <v>1</v>
      </c>
      <c r="N78" s="53">
        <f t="shared" ref="N78" si="11">IF(M78&gt;1,M78+3,M78)</f>
        <v>1</v>
      </c>
      <c r="O78" s="53">
        <f>IF('Kennzahlenbogen_(KB)'!T59="",0,1)</f>
        <v>0</v>
      </c>
    </row>
    <row r="79" spans="2:15" x14ac:dyDescent="0.25">
      <c r="C79" s="54"/>
      <c r="D79" s="55"/>
      <c r="E79" s="56"/>
      <c r="F79" s="56"/>
      <c r="G79" s="56"/>
      <c r="H79" s="56"/>
      <c r="I79" s="56"/>
      <c r="J79" s="56"/>
      <c r="K79" s="56"/>
      <c r="L79" s="56"/>
      <c r="M79" s="56"/>
      <c r="N79" s="56"/>
      <c r="O79" s="58"/>
    </row>
    <row r="80" spans="2:15" x14ac:dyDescent="0.25">
      <c r="C80" s="54"/>
      <c r="D80" s="55"/>
      <c r="E80" s="56"/>
      <c r="F80" s="56"/>
      <c r="G80" s="56"/>
      <c r="H80" s="56"/>
      <c r="I80" s="56"/>
      <c r="J80" s="56"/>
      <c r="K80" s="56"/>
      <c r="L80" s="56"/>
      <c r="M80" s="56"/>
      <c r="N80" s="56"/>
      <c r="O80" s="58"/>
    </row>
    <row r="81" spans="2:15" x14ac:dyDescent="0.25">
      <c r="C81" s="49" t="s">
        <v>345</v>
      </c>
      <c r="D81" s="49" t="s">
        <v>74</v>
      </c>
      <c r="E81" s="50">
        <v>0</v>
      </c>
      <c r="F81" s="50">
        <v>1</v>
      </c>
      <c r="G81" s="119">
        <v>-1000000</v>
      </c>
      <c r="H81" s="50">
        <v>0.1</v>
      </c>
      <c r="I81" s="50"/>
      <c r="J81" s="120">
        <v>1E-4</v>
      </c>
      <c r="K81" s="50">
        <v>1000000</v>
      </c>
      <c r="L81" s="120" t="str">
        <f>'Kennzahlenbogen_(KB)'!Q64</f>
        <v>n.d.</v>
      </c>
      <c r="M81" s="53">
        <f>IF('Kennzahlenbogen_(KB)'!R62=Berechnung1!$G$5,1,IF('Kennzahlenbogen_(KB)'!R62=Berechnung1!$F$5,1,IF('Kennzahlenbogen_(KB)'!R62=Berechnung1!$E$5,2,IF('Kennzahlenbogen_(KB)'!R62=Berechnung1!$D$5,3,IF('Kennzahlenbogen_(KB)'!R62=Berechnung1!$C$5,4,"")))))</f>
        <v>1</v>
      </c>
      <c r="N81" s="53">
        <f t="shared" ref="N81" si="12">IF(M81&gt;1,M81+3,M81)</f>
        <v>1</v>
      </c>
      <c r="O81" s="53">
        <f>IF('Kennzahlenbogen_(KB)'!T62="",0,1)</f>
        <v>0</v>
      </c>
    </row>
    <row r="82" spans="2:15" x14ac:dyDescent="0.25">
      <c r="C82" s="54"/>
      <c r="D82" s="55"/>
      <c r="E82" s="56"/>
      <c r="F82" s="56"/>
      <c r="G82" s="56"/>
      <c r="H82" s="56"/>
      <c r="I82" s="56"/>
      <c r="J82" s="56"/>
      <c r="K82" s="56"/>
      <c r="L82" s="56"/>
      <c r="M82" s="56"/>
      <c r="N82" s="56"/>
      <c r="O82" s="58"/>
    </row>
    <row r="83" spans="2:15" x14ac:dyDescent="0.25">
      <c r="C83" s="54"/>
      <c r="D83" s="55"/>
      <c r="E83" s="56"/>
      <c r="F83" s="56"/>
      <c r="G83" s="56"/>
      <c r="H83" s="56"/>
      <c r="I83" s="56"/>
      <c r="J83" s="56"/>
      <c r="K83" s="56"/>
      <c r="L83" s="56"/>
      <c r="M83" s="56"/>
      <c r="N83" s="56"/>
      <c r="O83" s="58"/>
    </row>
    <row r="84" spans="2:15" x14ac:dyDescent="0.25">
      <c r="C84" s="49" t="s">
        <v>344</v>
      </c>
      <c r="D84" s="50" t="s">
        <v>74</v>
      </c>
      <c r="E84" s="50">
        <v>0</v>
      </c>
      <c r="F84" s="50">
        <v>1</v>
      </c>
      <c r="G84" s="50">
        <v>-1000000</v>
      </c>
      <c r="H84" s="50">
        <v>10000000</v>
      </c>
      <c r="I84" s="50"/>
      <c r="J84" s="50">
        <v>-10000</v>
      </c>
      <c r="K84" s="50">
        <v>10000</v>
      </c>
      <c r="L84" s="120" t="str">
        <f>'Kennzahlenbogen_(KB)'!Q67</f>
        <v>n.d.</v>
      </c>
      <c r="M84" s="53">
        <f>IF('Kennzahlenbogen_(KB)'!R65=Berechnung1!$G$5,1,IF('Kennzahlenbogen_(KB)'!R65=Berechnung1!$F$5,1,IF('Kennzahlenbogen_(KB)'!R65=Berechnung1!$E$5,2,IF('Kennzahlenbogen_(KB)'!R65=Berechnung1!$D$5,3,IF('Kennzahlenbogen_(KB)'!R65=Berechnung1!$C$5,4,"")))))</f>
        <v>1</v>
      </c>
      <c r="N84" s="53">
        <f t="shared" ref="N84" si="13">IF(M84&gt;1,M84+3,M84)</f>
        <v>1</v>
      </c>
      <c r="O84" s="53">
        <f>IF('Kennzahlenbogen_(KB)'!T65="",0,1)</f>
        <v>0</v>
      </c>
    </row>
    <row r="85" spans="2:15" x14ac:dyDescent="0.25">
      <c r="C85" s="54"/>
      <c r="D85" s="55"/>
      <c r="E85" s="56"/>
      <c r="F85" s="56"/>
      <c r="G85" s="56"/>
      <c r="H85" s="56"/>
      <c r="I85" s="56"/>
      <c r="J85" s="56"/>
      <c r="K85" s="56"/>
      <c r="L85" s="56"/>
      <c r="M85" s="56"/>
      <c r="N85" s="56"/>
      <c r="O85" s="58"/>
    </row>
    <row r="86" spans="2:15" x14ac:dyDescent="0.25">
      <c r="C86" s="54"/>
      <c r="D86" s="55"/>
      <c r="E86" s="56"/>
      <c r="F86" s="56"/>
      <c r="G86" s="56"/>
      <c r="H86" s="56"/>
      <c r="I86" s="56"/>
      <c r="J86" s="56"/>
      <c r="K86" s="56"/>
      <c r="L86" s="56"/>
      <c r="M86" s="56"/>
      <c r="N86" s="56"/>
      <c r="O86" s="58"/>
    </row>
    <row r="87" spans="2:15" x14ac:dyDescent="0.25">
      <c r="B87" s="41" t="s">
        <v>227</v>
      </c>
      <c r="C87" s="167">
        <v>18</v>
      </c>
      <c r="D87" s="167" t="s">
        <v>74</v>
      </c>
      <c r="E87" s="169">
        <v>0</v>
      </c>
      <c r="F87" s="169">
        <v>1</v>
      </c>
      <c r="G87" s="168">
        <v>-1000000</v>
      </c>
      <c r="H87" s="169">
        <v>10000</v>
      </c>
      <c r="I87" s="169"/>
      <c r="J87" s="169">
        <v>0.8</v>
      </c>
      <c r="K87" s="169">
        <v>1000000</v>
      </c>
      <c r="L87" s="208" t="str">
        <f>'Kennzahlenbogen_(KB)'!Q70</f>
        <v>n.d.</v>
      </c>
      <c r="M87" s="170">
        <f>IF('Kennzahlenbogen_(KB)'!R68=Berechnung1!$H$5,5,IF('Kennzahlenbogen_(KB)'!R68=Berechnung1!$G$5,1,IF('Kennzahlenbogen_(KB)'!R68=Berechnung1!$F$5,1,IF('Kennzahlenbogen_(KB)'!R68=Berechnung1!$E$5,2,IF('Kennzahlenbogen_(KB)'!R68=Berechnung1!$D$5,3,IF('Kennzahlenbogen_(KB)'!R68=Berechnung1!$C$5,4,""))))))</f>
        <v>1</v>
      </c>
      <c r="N87" s="170">
        <f t="shared" ref="N87" si="14">IF(M87&gt;1,M87+3,M87)</f>
        <v>1</v>
      </c>
      <c r="O87" s="170">
        <f>IF('Kennzahlenbogen_(KB)'!T68="",0,1)</f>
        <v>0</v>
      </c>
    </row>
    <row r="88" spans="2:15" x14ac:dyDescent="0.25">
      <c r="C88" s="54"/>
      <c r="D88" s="55"/>
      <c r="E88" s="56"/>
      <c r="F88" s="56"/>
      <c r="G88" s="56"/>
      <c r="H88" s="56"/>
      <c r="I88" s="56"/>
      <c r="J88" s="56"/>
      <c r="K88" s="56"/>
      <c r="L88" s="56"/>
      <c r="M88" s="56"/>
      <c r="N88" s="56"/>
      <c r="O88" s="58"/>
    </row>
    <row r="89" spans="2:15" x14ac:dyDescent="0.25">
      <c r="C89" s="54"/>
      <c r="D89" s="55"/>
      <c r="E89" s="56"/>
      <c r="F89" s="56"/>
      <c r="G89" s="56"/>
      <c r="H89" s="56"/>
      <c r="I89" s="56"/>
      <c r="J89" s="56"/>
      <c r="K89" s="56"/>
      <c r="L89" s="56"/>
      <c r="M89" s="56"/>
      <c r="N89" s="56"/>
      <c r="O89" s="58"/>
    </row>
    <row r="90" spans="2:15" x14ac:dyDescent="0.25">
      <c r="B90" s="41" t="s">
        <v>227</v>
      </c>
      <c r="C90" s="167">
        <v>19</v>
      </c>
      <c r="D90" s="167" t="s">
        <v>74</v>
      </c>
      <c r="E90" s="169">
        <v>0</v>
      </c>
      <c r="F90" s="169">
        <v>1</v>
      </c>
      <c r="G90" s="168">
        <v>-1000000</v>
      </c>
      <c r="H90" s="169">
        <v>10000</v>
      </c>
      <c r="I90" s="169"/>
      <c r="J90" s="169">
        <v>0.8</v>
      </c>
      <c r="K90" s="169">
        <v>1000000</v>
      </c>
      <c r="L90" s="208" t="str">
        <f>'Kennzahlenbogen_(KB)'!Q73</f>
        <v>n.d.</v>
      </c>
      <c r="M90" s="170">
        <f>IF('Kennzahlenbogen_(KB)'!R71=Berechnung1!$H$5,5,IF('Kennzahlenbogen_(KB)'!R71=Berechnung1!$G$5,1,IF('Kennzahlenbogen_(KB)'!R71=Berechnung1!$F$5,1,IF('Kennzahlenbogen_(KB)'!R71=Berechnung1!$E$5,2,IF('Kennzahlenbogen_(KB)'!R71=Berechnung1!$D$5,3,IF('Kennzahlenbogen_(KB)'!R71=Berechnung1!$C$5,4,""))))))</f>
        <v>1</v>
      </c>
      <c r="N90" s="170">
        <f t="shared" ref="N90" si="15">IF(M90&gt;1,M90+3,M90)</f>
        <v>1</v>
      </c>
      <c r="O90" s="170">
        <f>IF('Kennzahlenbogen_(KB)'!T71="",0,1)</f>
        <v>0</v>
      </c>
    </row>
    <row r="91" spans="2:15" x14ac:dyDescent="0.25">
      <c r="C91" s="54"/>
      <c r="D91" s="55"/>
      <c r="E91" s="56"/>
      <c r="F91" s="56"/>
      <c r="G91" s="56"/>
      <c r="H91" s="56"/>
      <c r="I91" s="56"/>
      <c r="J91" s="56"/>
      <c r="K91" s="56"/>
      <c r="L91" s="56"/>
      <c r="M91" s="56"/>
      <c r="N91" s="56"/>
      <c r="O91" s="58"/>
    </row>
    <row r="92" spans="2:15" x14ac:dyDescent="0.25">
      <c r="C92" s="54"/>
      <c r="D92" s="55"/>
      <c r="E92" s="56"/>
      <c r="F92" s="56"/>
      <c r="G92" s="56"/>
      <c r="H92" s="56"/>
      <c r="I92" s="56"/>
      <c r="J92" s="56"/>
      <c r="K92" s="56"/>
      <c r="L92" s="56"/>
      <c r="M92" s="56"/>
      <c r="N92" s="56"/>
      <c r="O92" s="58"/>
    </row>
    <row r="93" spans="2:15" x14ac:dyDescent="0.25">
      <c r="B93" s="41" t="s">
        <v>227</v>
      </c>
      <c r="C93" s="167">
        <v>20</v>
      </c>
      <c r="D93" s="167" t="s">
        <v>74</v>
      </c>
      <c r="E93" s="169">
        <v>0</v>
      </c>
      <c r="F93" s="169">
        <v>1</v>
      </c>
      <c r="G93" s="168">
        <v>-1000000</v>
      </c>
      <c r="H93" s="169">
        <v>10000</v>
      </c>
      <c r="I93" s="169"/>
      <c r="J93" s="169">
        <v>0.8</v>
      </c>
      <c r="K93" s="169">
        <v>1000000</v>
      </c>
      <c r="L93" s="208" t="str">
        <f>'Kennzahlenbogen_(KB)'!Q76</f>
        <v>n.d.</v>
      </c>
      <c r="M93" s="170">
        <f>IF('Kennzahlenbogen_(KB)'!R74=Berechnung1!$H$5,5,IF('Kennzahlenbogen_(KB)'!R74=Berechnung1!$G$5,1,IF('Kennzahlenbogen_(KB)'!R74=Berechnung1!$F$5,1,IF('Kennzahlenbogen_(KB)'!R74=Berechnung1!$E$5,2,IF('Kennzahlenbogen_(KB)'!R74=Berechnung1!$D$5,3,IF('Kennzahlenbogen_(KB)'!R74=Berechnung1!$C$5,4,""))))))</f>
        <v>1</v>
      </c>
      <c r="N93" s="170">
        <f t="shared" ref="N93" si="16">IF(M93&gt;1,M93+3,M93)</f>
        <v>1</v>
      </c>
      <c r="O93" s="170">
        <f>IF('Kennzahlenbogen_(KB)'!T74="",0,1)</f>
        <v>0</v>
      </c>
    </row>
    <row r="94" spans="2:15" x14ac:dyDescent="0.25">
      <c r="C94" s="54"/>
      <c r="D94" s="55"/>
      <c r="E94" s="56"/>
      <c r="F94" s="56"/>
      <c r="G94" s="56"/>
      <c r="H94" s="56"/>
      <c r="I94" s="56"/>
      <c r="J94" s="56"/>
      <c r="K94" s="56"/>
      <c r="L94" s="56"/>
      <c r="M94" s="56"/>
      <c r="N94" s="56"/>
      <c r="O94" s="58"/>
    </row>
    <row r="95" spans="2:15" x14ac:dyDescent="0.25">
      <c r="C95" s="54"/>
      <c r="D95" s="55"/>
      <c r="E95" s="56"/>
      <c r="F95" s="56"/>
      <c r="G95" s="56"/>
      <c r="H95" s="56"/>
      <c r="I95" s="56"/>
      <c r="J95" s="56"/>
      <c r="K95" s="56"/>
      <c r="L95" s="56"/>
      <c r="M95" s="56"/>
      <c r="N95" s="56"/>
      <c r="O95" s="58"/>
    </row>
    <row r="96" spans="2:15" x14ac:dyDescent="0.25">
      <c r="B96" s="41" t="s">
        <v>227</v>
      </c>
      <c r="C96" s="167">
        <v>21</v>
      </c>
      <c r="D96" s="167" t="s">
        <v>74</v>
      </c>
      <c r="E96" s="169">
        <v>0</v>
      </c>
      <c r="F96" s="169">
        <v>1</v>
      </c>
      <c r="G96" s="168">
        <v>-1000000</v>
      </c>
      <c r="H96" s="169">
        <v>10000</v>
      </c>
      <c r="I96" s="169"/>
      <c r="J96" s="169">
        <v>-10000</v>
      </c>
      <c r="K96" s="169">
        <v>1000000</v>
      </c>
      <c r="L96" s="208" t="str">
        <f>'Kennzahlenbogen_(KB)'!Q79</f>
        <v>n.d.</v>
      </c>
      <c r="M96" s="170">
        <f>IF('Kennzahlenbogen_(KB)'!R77=Berechnung1!$H$5,5,IF('Kennzahlenbogen_(KB)'!R77=Berechnung1!$G$5,1,IF('Kennzahlenbogen_(KB)'!R77=Berechnung1!$F$5,1,IF('Kennzahlenbogen_(KB)'!R77=Berechnung1!$E$5,2,IF('Kennzahlenbogen_(KB)'!R77=Berechnung1!$D$5,3,IF('Kennzahlenbogen_(KB)'!R77=Berechnung1!$C$5,4,""))))))</f>
        <v>1</v>
      </c>
      <c r="N96" s="170">
        <f t="shared" ref="N96" si="17">IF(M96&gt;1,M96+3,M96)</f>
        <v>1</v>
      </c>
      <c r="O96" s="170">
        <f>IF('Kennzahlenbogen_(KB)'!T77="",0,1)</f>
        <v>0</v>
      </c>
    </row>
    <row r="97" spans="2:15" x14ac:dyDescent="0.25">
      <c r="C97" s="54"/>
      <c r="D97" s="55"/>
      <c r="E97" s="56"/>
      <c r="F97" s="56"/>
      <c r="G97" s="56"/>
      <c r="H97" s="56"/>
      <c r="I97" s="56"/>
      <c r="J97" s="56"/>
      <c r="K97" s="56"/>
      <c r="L97" s="56"/>
      <c r="M97" s="56"/>
      <c r="N97" s="56"/>
      <c r="O97" s="58"/>
    </row>
    <row r="98" spans="2:15" x14ac:dyDescent="0.25">
      <c r="C98" s="54"/>
      <c r="D98" s="55"/>
      <c r="E98" s="56"/>
      <c r="F98" s="56"/>
      <c r="G98" s="56"/>
      <c r="H98" s="56"/>
      <c r="I98" s="56"/>
      <c r="J98" s="56"/>
      <c r="K98" s="56"/>
      <c r="L98" s="56"/>
      <c r="M98" s="56"/>
      <c r="N98" s="56"/>
      <c r="O98" s="58"/>
    </row>
    <row r="99" spans="2:15" x14ac:dyDescent="0.25">
      <c r="B99" s="41" t="s">
        <v>227</v>
      </c>
      <c r="C99" s="167">
        <v>22</v>
      </c>
      <c r="D99" s="167" t="s">
        <v>74</v>
      </c>
      <c r="E99" s="169">
        <v>0</v>
      </c>
      <c r="F99" s="169">
        <v>1</v>
      </c>
      <c r="G99" s="168">
        <v>-1000000</v>
      </c>
      <c r="H99" s="169">
        <v>10000</v>
      </c>
      <c r="I99" s="169"/>
      <c r="J99" s="169">
        <v>-10000</v>
      </c>
      <c r="K99" s="169">
        <v>1000000</v>
      </c>
      <c r="L99" s="208" t="str">
        <f>'Kennzahlenbogen_(KB)'!Q82</f>
        <v>n.d.</v>
      </c>
      <c r="M99" s="170">
        <f>IF('Kennzahlenbogen_(KB)'!R80=Berechnung1!$H$5,5,IF('Kennzahlenbogen_(KB)'!R80=Berechnung1!$G$5,1,IF('Kennzahlenbogen_(KB)'!R80=Berechnung1!$F$5,1,IF('Kennzahlenbogen_(KB)'!R80=Berechnung1!$E$5,2,IF('Kennzahlenbogen_(KB)'!R80=Berechnung1!$D$5,3,IF('Kennzahlenbogen_(KB)'!R80=Berechnung1!$C$5,4,""))))))</f>
        <v>1</v>
      </c>
      <c r="N99" s="170">
        <f t="shared" ref="N99" si="18">IF(M99&gt;1,M99+3,M99)</f>
        <v>1</v>
      </c>
      <c r="O99" s="170">
        <f>IF('Kennzahlenbogen_(KB)'!T80="",0,1)</f>
        <v>0</v>
      </c>
    </row>
    <row r="100" spans="2:15" x14ac:dyDescent="0.25">
      <c r="C100" s="55"/>
      <c r="D100" s="55"/>
      <c r="E100" s="174"/>
      <c r="F100" s="174"/>
      <c r="G100" s="272"/>
      <c r="H100" s="174"/>
      <c r="I100" s="174"/>
      <c r="J100" s="174"/>
      <c r="K100" s="174"/>
      <c r="L100" s="273"/>
      <c r="M100" s="176"/>
      <c r="N100" s="176"/>
      <c r="O100" s="176"/>
    </row>
    <row r="101" spans="2:15" x14ac:dyDescent="0.25">
      <c r="C101" s="55"/>
      <c r="D101" s="55"/>
      <c r="E101" s="174"/>
      <c r="F101" s="174"/>
      <c r="G101" s="272"/>
      <c r="H101" s="174"/>
      <c r="I101" s="174"/>
      <c r="J101" s="174"/>
      <c r="K101" s="174"/>
      <c r="L101" s="273"/>
      <c r="M101" s="176"/>
      <c r="N101" s="176"/>
      <c r="O101" s="176"/>
    </row>
    <row r="102" spans="2:15" x14ac:dyDescent="0.25">
      <c r="B102" s="41" t="s">
        <v>227</v>
      </c>
      <c r="C102" s="167">
        <v>23</v>
      </c>
      <c r="D102" s="167" t="s">
        <v>74</v>
      </c>
      <c r="E102" s="169">
        <v>0</v>
      </c>
      <c r="F102" s="169">
        <v>1</v>
      </c>
      <c r="G102" s="168">
        <v>0.5</v>
      </c>
      <c r="H102" s="169">
        <v>10000</v>
      </c>
      <c r="I102" s="169"/>
      <c r="J102" s="169">
        <v>-10000</v>
      </c>
      <c r="K102" s="169">
        <v>1000000</v>
      </c>
      <c r="L102" s="208" t="str">
        <f>'Kennzahlenbogen_(KB)'!Q85</f>
        <v>n.d.</v>
      </c>
      <c r="M102" s="170">
        <f>IF('Kennzahlenbogen_(KB)'!R83=Berechnung1!$H$17,5,IF('Kennzahlenbogen_(KB)'!R83=Berechnung1!$G$17,1,IF('Kennzahlenbogen_(KB)'!R83=Berechnung1!$F$17,1,IF('Kennzahlenbogen_(KB)'!R83=Berechnung1!$E$17,2,IF('Kennzahlenbogen_(KB)'!R83=Berechnung1!$D$17,3,IF('Kennzahlenbogen_(KB)'!R83=Berechnung1!$C$17,4,""))))))</f>
        <v>1</v>
      </c>
      <c r="N102" s="170">
        <f t="shared" ref="N102" si="19">IF(M102&gt;1,M102+3,M102)</f>
        <v>1</v>
      </c>
      <c r="O102" s="170">
        <f>IF('Kennzahlenbogen_(KB)'!T83="",0,1)</f>
        <v>0</v>
      </c>
    </row>
    <row r="103" spans="2:15" x14ac:dyDescent="0.25">
      <c r="C103" s="55"/>
      <c r="D103" s="55"/>
      <c r="E103" s="174"/>
      <c r="F103" s="174"/>
      <c r="G103" s="272"/>
      <c r="H103" s="174"/>
      <c r="I103" s="174"/>
      <c r="J103" s="174"/>
      <c r="K103" s="174"/>
      <c r="L103" s="273"/>
      <c r="M103" s="176"/>
      <c r="N103" s="176"/>
      <c r="O103" s="176"/>
    </row>
    <row r="104" spans="2:15" x14ac:dyDescent="0.25">
      <c r="C104" s="55"/>
      <c r="D104" s="55"/>
      <c r="E104" s="174"/>
      <c r="F104" s="174"/>
      <c r="G104" s="272"/>
      <c r="H104" s="174"/>
      <c r="I104" s="174"/>
      <c r="J104" s="174"/>
      <c r="K104" s="174"/>
      <c r="L104" s="273"/>
      <c r="M104" s="176"/>
      <c r="N104" s="176"/>
      <c r="O104" s="176"/>
    </row>
    <row r="105" spans="2:15" x14ac:dyDescent="0.25">
      <c r="B105" s="41" t="s">
        <v>227</v>
      </c>
      <c r="C105" s="167">
        <v>24</v>
      </c>
      <c r="D105" s="167" t="s">
        <v>74</v>
      </c>
      <c r="E105" s="169">
        <v>0</v>
      </c>
      <c r="F105" s="169">
        <v>1</v>
      </c>
      <c r="G105" s="168">
        <v>-1000000</v>
      </c>
      <c r="H105" s="169">
        <v>10000</v>
      </c>
      <c r="I105" s="169"/>
      <c r="J105" s="169">
        <v>-10000</v>
      </c>
      <c r="K105" s="169">
        <v>0.25</v>
      </c>
      <c r="L105" s="208" t="str">
        <f>'Kennzahlenbogen_(KB)'!Q88</f>
        <v>n.d.</v>
      </c>
      <c r="M105" s="170">
        <f>IF('Kennzahlenbogen_(KB)'!R86=Berechnung1!$H$17,5,IF('Kennzahlenbogen_(KB)'!R86=Berechnung1!$G$17,1,IF('Kennzahlenbogen_(KB)'!R86=Berechnung1!$F$17,1,IF('Kennzahlenbogen_(KB)'!R86=Berechnung1!$E$17,2,IF('Kennzahlenbogen_(KB)'!R86=Berechnung1!$D$17,3,IF('Kennzahlenbogen_(KB)'!R86=Berechnung1!$C$17,4,""))))))</f>
        <v>1</v>
      </c>
      <c r="N105" s="170">
        <f t="shared" ref="N105" si="20">IF(M105&gt;1,M105+3,M105)</f>
        <v>1</v>
      </c>
      <c r="O105" s="170">
        <f>IF('Kennzahlenbogen_(KB)'!T86="",0,1)</f>
        <v>0</v>
      </c>
    </row>
  </sheetData>
  <sheetProtection selectLockedCells="1"/>
  <pageMargins left="0.7" right="0.7" top="0.78740157499999996" bottom="0.78740157499999996" header="0.3" footer="0.3"/>
  <pageSetup paperSize="9" orientation="portrait" horizontalDpi="200" verticalDpi="200"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9"/>
  <dimension ref="B1:N38"/>
  <sheetViews>
    <sheetView showGridLines="0" showRuler="0" showWhiteSpace="0" topLeftCell="A2" zoomScaleNormal="100" zoomScaleSheetLayoutView="100" workbookViewId="0">
      <selection activeCell="Q14" sqref="Q14"/>
    </sheetView>
  </sheetViews>
  <sheetFormatPr defaultColWidth="9.140625" defaultRowHeight="15" x14ac:dyDescent="0.25"/>
  <cols>
    <col min="1" max="1" width="0.85546875" customWidth="1"/>
    <col min="2" max="2" width="4" customWidth="1"/>
    <col min="3" max="3" width="20.85546875" customWidth="1"/>
    <col min="4" max="4" width="6.5703125" customWidth="1"/>
    <col min="5" max="5" width="8.85546875" customWidth="1"/>
    <col min="6" max="6" width="6.85546875" customWidth="1"/>
    <col min="7" max="7" width="6.28515625" customWidth="1"/>
    <col min="8" max="8" width="6.42578125" customWidth="1"/>
    <col min="9" max="9" width="7" customWidth="1"/>
    <col min="10" max="10" width="10" customWidth="1"/>
    <col min="11" max="11" width="29.5703125" customWidth="1"/>
    <col min="12" max="12" width="28.7109375" customWidth="1"/>
    <col min="13" max="13" width="5.28515625" customWidth="1"/>
    <col min="14" max="14" width="14.5703125" style="32" hidden="1" customWidth="1"/>
  </cols>
  <sheetData>
    <row r="1" spans="2:14" s="6" customFormat="1" ht="12.95" hidden="1" customHeight="1" x14ac:dyDescent="0.2">
      <c r="B1" s="5"/>
      <c r="C1" s="129" t="str">
        <f ca="1">IF(N11=TRUE,"A1:K18",CONCATENATE("A1:K",MATCH("",B:B,-1)))</f>
        <v>A1:K38</v>
      </c>
      <c r="N1" s="26"/>
    </row>
    <row r="2" spans="2:14" s="6" customFormat="1" ht="12.95" customHeight="1" x14ac:dyDescent="0.2">
      <c r="B2" s="1" t="s">
        <v>520</v>
      </c>
      <c r="N2" s="26"/>
    </row>
    <row r="3" spans="2:14" s="6" customFormat="1" ht="15.95" customHeight="1" x14ac:dyDescent="0.25">
      <c r="B3" s="10" t="s">
        <v>207</v>
      </c>
      <c r="L3" s="12"/>
      <c r="N3" s="26"/>
    </row>
    <row r="4" spans="2:14" s="6" customFormat="1" ht="15.95" customHeight="1" x14ac:dyDescent="0.2">
      <c r="L4" s="12"/>
      <c r="N4" s="26"/>
    </row>
    <row r="5" spans="2:14" s="6" customFormat="1" ht="15.95" customHeight="1" x14ac:dyDescent="0.2">
      <c r="D5" s="13"/>
      <c r="E5" s="13"/>
      <c r="F5" s="13"/>
      <c r="G5" s="13"/>
      <c r="H5" s="13"/>
      <c r="I5" s="13"/>
      <c r="J5" s="13"/>
      <c r="K5" s="13"/>
      <c r="L5" s="12"/>
      <c r="N5" s="26"/>
    </row>
    <row r="6" spans="2:14" s="1" customFormat="1" ht="15" customHeight="1" x14ac:dyDescent="0.25">
      <c r="C6" s="14" t="s">
        <v>9</v>
      </c>
      <c r="D6" s="529" t="str">
        <f>IF(Basisdaten!C8=0,"",Basisdaten!C8)</f>
        <v/>
      </c>
      <c r="E6" s="530"/>
      <c r="F6" s="530"/>
      <c r="G6" s="530"/>
      <c r="H6" s="530"/>
      <c r="I6" s="530"/>
      <c r="J6" s="530"/>
      <c r="K6" s="531"/>
      <c r="L6" s="12"/>
      <c r="N6" s="27"/>
    </row>
    <row r="7" spans="2:14" s="1" customFormat="1" ht="6.95" customHeight="1" x14ac:dyDescent="0.2">
      <c r="C7" s="3"/>
      <c r="D7" s="13"/>
      <c r="E7" s="13"/>
      <c r="F7" s="13"/>
      <c r="G7" s="13"/>
      <c r="H7" s="13"/>
      <c r="I7" s="13"/>
      <c r="J7" s="13"/>
      <c r="K7" s="13"/>
      <c r="L7" s="12"/>
      <c r="N7" s="27"/>
    </row>
    <row r="8" spans="2:14" s="1" customFormat="1" ht="15" customHeight="1" x14ac:dyDescent="0.25">
      <c r="C8" s="14" t="s">
        <v>15</v>
      </c>
      <c r="D8" s="529" t="str">
        <f>IF(Basisdaten!C6=0,"",Basisdaten!C6)</f>
        <v/>
      </c>
      <c r="E8" s="532"/>
      <c r="F8" s="531"/>
      <c r="G8" s="12"/>
      <c r="I8" s="15" t="s">
        <v>16</v>
      </c>
      <c r="K8" s="28" t="str">
        <f>IF(Basisdaten!I12=0,"",Basisdaten!I12)</f>
        <v/>
      </c>
      <c r="L8" s="12"/>
      <c r="N8" s="27"/>
    </row>
    <row r="9" spans="2:14" s="6" customFormat="1" ht="10.5" customHeight="1" x14ac:dyDescent="0.2">
      <c r="L9" s="12"/>
      <c r="N9" s="26"/>
    </row>
    <row r="10" spans="2:14" s="6" customFormat="1" ht="13.5" customHeight="1" x14ac:dyDescent="0.2">
      <c r="C10" s="29" t="str">
        <f ca="1">IF(N11=TRUE,"Kein Datendefizit vorhanden","")</f>
        <v/>
      </c>
      <c r="L10" s="12"/>
      <c r="N10" s="30" t="s">
        <v>47</v>
      </c>
    </row>
    <row r="11" spans="2:14" s="6" customFormat="1" ht="15.75" customHeight="1" x14ac:dyDescent="0.2">
      <c r="C11" s="31" t="str">
        <f ca="1">IF($N$11=TRUE,"","Übertragung erfolgt automatisch aus Kennzahlenbogen (Ist-Werte, Begründungen und Aktionen)")</f>
        <v>Übertragung erfolgt automatisch aus Kennzahlenbogen (Ist-Werte, Begründungen und Aktionen)</v>
      </c>
      <c r="L11" s="12"/>
      <c r="N11" s="30" t="b">
        <f t="array" aca="1" ref="N11" ca="1">$B$14:$L$38=""</f>
        <v>0</v>
      </c>
    </row>
    <row r="12" spans="2:14" ht="15.75" customHeight="1" x14ac:dyDescent="0.25">
      <c r="B12" s="533" t="str">
        <f ca="1">IF($N$11=TRUE,"","KN")</f>
        <v>KN</v>
      </c>
      <c r="C12" s="535" t="str">
        <f ca="1">IF($N$11=TRUE,"","Kennzahlendefinition")</f>
        <v>Kennzahlendefinition</v>
      </c>
      <c r="D12" s="533" t="str">
        <f ca="1">IF($N$11=TRUE,"","Vorgaben Datenqualität")</f>
        <v>Vorgaben Datenqualität</v>
      </c>
      <c r="E12" s="537"/>
      <c r="F12" s="537"/>
      <c r="G12" s="533" t="str">
        <f ca="1">IF($N$11=TRUE,"","Ist-Werte")</f>
        <v>Ist-Werte</v>
      </c>
      <c r="H12" s="537"/>
      <c r="I12" s="537"/>
      <c r="J12" s="533" t="str">
        <f ca="1">IF($N$11=TRUE,"","Daten-qualität")</f>
        <v>Daten-qualität</v>
      </c>
      <c r="K12" s="533" t="str">
        <f ca="1">IF($N$11=TRUE,"","Verifizierung Zentrum")</f>
        <v>Verifizierung Zentrum</v>
      </c>
      <c r="L12" s="533"/>
    </row>
    <row r="13" spans="2:14" ht="21" customHeight="1" x14ac:dyDescent="0.25">
      <c r="B13" s="534"/>
      <c r="C13" s="536"/>
      <c r="D13" s="33" t="str">
        <f ca="1">IF($N$11=TRUE,"","Plausi unklar")</f>
        <v>Plausi unklar</v>
      </c>
      <c r="E13" s="33" t="str">
        <f ca="1">IF($N$11=TRUE,"","Sollvorgabe")</f>
        <v>Sollvorgabe</v>
      </c>
      <c r="F13" s="33" t="str">
        <f ca="1">IF($N$11=TRUE,"","Plausi unklar")</f>
        <v>Plausi unklar</v>
      </c>
      <c r="G13" s="33" t="str">
        <f ca="1">IF($N$11=TRUE,"","Zähler / Anzahl")</f>
        <v>Zähler / Anzahl</v>
      </c>
      <c r="H13" s="33" t="str">
        <f ca="1">IF($N$11=TRUE,"","Nenner")</f>
        <v>Nenner</v>
      </c>
      <c r="I13" s="33" t="str">
        <f ca="1">IF($N$11=TRUE,"","Quote")</f>
        <v>Quote</v>
      </c>
      <c r="J13" s="534"/>
      <c r="K13" s="33" t="str">
        <f ca="1">IF($N$11=TRUE,"","Begründung / Ursache")</f>
        <v>Begründung / Ursache</v>
      </c>
      <c r="L13" s="33" t="str">
        <f ca="1">IF($N$11=TRUE,"","Eingeleitete / geplante Aktionen")</f>
        <v>Eingeleitete / geplante Aktionen</v>
      </c>
    </row>
    <row r="14" spans="2:14" ht="170.1" customHeight="1" x14ac:dyDescent="0.25">
      <c r="B14" s="33" t="str">
        <f ca="1">'Hilfstabelle DatendefKB'!O2</f>
        <v>1a)</v>
      </c>
      <c r="C14" s="34" t="str">
        <f ca="1">'Hilfstabelle DatendefKB'!P2</f>
        <v xml:space="preserve">Primärfälle </v>
      </c>
      <c r="D14" s="35" t="str">
        <f ca="1">'Hilfstabelle DatendefKB'!Q2</f>
        <v>-----</v>
      </c>
      <c r="E14" s="35" t="str">
        <f ca="1">'Hilfstabelle DatendefKB'!R2</f>
        <v>≥ 20</v>
      </c>
      <c r="F14" s="35" t="str">
        <f ca="1">'Hilfstabelle DatendefKB'!S2</f>
        <v>-----</v>
      </c>
      <c r="G14" s="36">
        <f ca="1">'Hilfstabelle DatendefKB'!T2</f>
        <v>0</v>
      </c>
      <c r="H14" s="36" t="str">
        <f ca="1">'Hilfstabelle DatendefKB'!U2</f>
        <v>-----</v>
      </c>
      <c r="I14" s="37" t="str">
        <f ca="1">'Hilfstabelle DatendefKB'!V2</f>
        <v>-----</v>
      </c>
      <c r="J14" s="38" t="str">
        <f ca="1">'Hilfstabelle DatendefKB'!W2</f>
        <v>Unvollständig</v>
      </c>
      <c r="K14" s="39" t="str">
        <f ca="1">'Hilfstabelle DatendefKB'!X2</f>
        <v>-----</v>
      </c>
      <c r="L14" s="39" t="str">
        <f ca="1">'Hilfstabelle DatendefKB'!Y2</f>
        <v>-----</v>
      </c>
    </row>
    <row r="15" spans="2:14" ht="170.1" customHeight="1" x14ac:dyDescent="0.25">
      <c r="B15" s="33" t="str">
        <f ca="1">'Hilfstabelle DatendefKB'!O3</f>
        <v>1b)</v>
      </c>
      <c r="C15" s="34" t="str">
        <f ca="1">'Hilfstabelle DatendefKB'!P3</f>
        <v>Pat. mit neuaufgetretenem Rezidiv und/ oder Fernmetastasen</v>
      </c>
      <c r="D15" s="35" t="str">
        <f ca="1">'Hilfstabelle DatendefKB'!Q3</f>
        <v>-----</v>
      </c>
      <c r="E15" s="35" t="str">
        <f ca="1">'Hilfstabelle DatendefKB'!R3</f>
        <v>Derzeit keine Vorgaben</v>
      </c>
      <c r="F15" s="35" t="str">
        <f ca="1">'Hilfstabelle DatendefKB'!S3</f>
        <v>-----</v>
      </c>
      <c r="G15" s="36">
        <f ca="1">'Hilfstabelle DatendefKB'!T3</f>
        <v>0</v>
      </c>
      <c r="H15" s="36" t="str">
        <f ca="1">'Hilfstabelle DatendefKB'!U3</f>
        <v>-----</v>
      </c>
      <c r="I15" s="37" t="str">
        <f ca="1">'Hilfstabelle DatendefKB'!V3</f>
        <v>-----</v>
      </c>
      <c r="J15" s="38" t="str">
        <f ca="1">'Hilfstabelle DatendefKB'!W3</f>
        <v>Unvollständig</v>
      </c>
      <c r="K15" s="39" t="str">
        <f ca="1">'Hilfstabelle DatendefKB'!X3</f>
        <v>-----</v>
      </c>
      <c r="L15" s="39" t="str">
        <f ca="1">'Hilfstabelle DatendefKB'!Y3</f>
        <v>-----</v>
      </c>
    </row>
    <row r="16" spans="2:14" ht="170.1" customHeight="1" x14ac:dyDescent="0.25">
      <c r="B16" s="33" t="str">
        <f ca="1">'Hilfstabelle DatendefKB'!O4</f>
        <v>1c)</v>
      </c>
      <c r="C16" s="34" t="str">
        <f ca="1">'Hilfstabelle DatendefKB'!P4</f>
        <v>Zentrumsfälle</v>
      </c>
      <c r="D16" s="35" t="str">
        <f ca="1">'Hilfstabelle DatendefKB'!Q4</f>
        <v>-----</v>
      </c>
      <c r="E16" s="35" t="str">
        <f ca="1">'Hilfstabelle DatendefKB'!R4</f>
        <v>≥ 40</v>
      </c>
      <c r="F16" s="35" t="str">
        <f ca="1">'Hilfstabelle DatendefKB'!S4</f>
        <v>-----</v>
      </c>
      <c r="G16" s="36">
        <f ca="1">'Hilfstabelle DatendefKB'!T4</f>
        <v>0</v>
      </c>
      <c r="H16" s="36" t="str">
        <f ca="1">'Hilfstabelle DatendefKB'!U4</f>
        <v>-----</v>
      </c>
      <c r="I16" s="37" t="str">
        <f ca="1">'Hilfstabelle DatendefKB'!V4</f>
        <v>-----</v>
      </c>
      <c r="J16" s="38" t="str">
        <f ca="1">'Hilfstabelle DatendefKB'!W4</f>
        <v>Unvollständig</v>
      </c>
      <c r="K16" s="39" t="str">
        <f ca="1">'Hilfstabelle DatendefKB'!X4</f>
        <v>-----</v>
      </c>
      <c r="L16" s="39" t="str">
        <f ca="1">'Hilfstabelle DatendefKB'!Y4</f>
        <v>-----</v>
      </c>
    </row>
    <row r="17" spans="2:14" ht="170.1" customHeight="1" x14ac:dyDescent="0.25">
      <c r="B17" s="33" t="str">
        <f ca="1">'Hilfstabelle DatendefKB'!O5</f>
        <v>2</v>
      </c>
      <c r="C17" s="34" t="str">
        <f ca="1">'Hilfstabelle DatendefKB'!P5</f>
        <v>Prätherapeutische Fallvorstellung</v>
      </c>
      <c r="D17" s="35" t="str">
        <f ca="1">'Hilfstabelle DatendefKB'!Q5</f>
        <v>-----</v>
      </c>
      <c r="E17" s="35" t="str">
        <f ca="1">'Hilfstabelle DatendefKB'!R5</f>
        <v>≥ 95%</v>
      </c>
      <c r="F17" s="35" t="str">
        <f ca="1">'Hilfstabelle DatendefKB'!S5</f>
        <v>-----</v>
      </c>
      <c r="G17" s="36" t="str">
        <f ca="1">'Hilfstabelle DatendefKB'!T5</f>
        <v>-----</v>
      </c>
      <c r="H17" s="36">
        <f ca="1">'Hilfstabelle DatendefKB'!U5</f>
        <v>0</v>
      </c>
      <c r="I17" s="37" t="str">
        <f ca="1">'Hilfstabelle DatendefKB'!V5</f>
        <v>n.d.</v>
      </c>
      <c r="J17" s="38" t="str">
        <f ca="1">'Hilfstabelle DatendefKB'!W5</f>
        <v>Unvollständig</v>
      </c>
      <c r="K17" s="39" t="str">
        <f ca="1">'Hilfstabelle DatendefKB'!X5</f>
        <v>-----</v>
      </c>
      <c r="L17" s="39" t="str">
        <f ca="1">'Hilfstabelle DatendefKB'!Y5</f>
        <v>-----</v>
      </c>
      <c r="N17" s="26"/>
    </row>
    <row r="18" spans="2:14" ht="170.1" customHeight="1" x14ac:dyDescent="0.25">
      <c r="B18" s="33" t="str">
        <f ca="1">'Hilfstabelle DatendefKB'!O6</f>
        <v>3</v>
      </c>
      <c r="C18" s="34" t="str">
        <f ca="1">'Hilfstabelle DatendefKB'!P6</f>
        <v>Prätherapeutische Fallvorstellung Rezidiv/ metachrone Metastasen</v>
      </c>
      <c r="D18" s="35" t="str">
        <f ca="1">'Hilfstabelle DatendefKB'!Q6</f>
        <v>-----</v>
      </c>
      <c r="E18" s="35" t="str">
        <f ca="1">'Hilfstabelle DatendefKB'!R6</f>
        <v>≥ 95%</v>
      </c>
      <c r="F18" s="35" t="str">
        <f ca="1">'Hilfstabelle DatendefKB'!S6</f>
        <v>-----</v>
      </c>
      <c r="G18" s="36" t="str">
        <f ca="1">'Hilfstabelle DatendefKB'!T6</f>
        <v>-----</v>
      </c>
      <c r="H18" s="36">
        <f ca="1">'Hilfstabelle DatendefKB'!U6</f>
        <v>0</v>
      </c>
      <c r="I18" s="37" t="str">
        <f ca="1">'Hilfstabelle DatendefKB'!V6</f>
        <v>n.d.</v>
      </c>
      <c r="J18" s="38" t="str">
        <f ca="1">'Hilfstabelle DatendefKB'!W6</f>
        <v>Unvollständig</v>
      </c>
      <c r="K18" s="39" t="str">
        <f ca="1">'Hilfstabelle DatendefKB'!X6</f>
        <v>-----</v>
      </c>
      <c r="L18" s="39" t="str">
        <f ca="1">'Hilfstabelle DatendefKB'!Y6</f>
        <v>-----</v>
      </c>
    </row>
    <row r="19" spans="2:14" ht="170.1" customHeight="1" x14ac:dyDescent="0.25">
      <c r="B19" s="33" t="str">
        <f ca="1">'Hilfstabelle DatendefKB'!O7</f>
        <v>4</v>
      </c>
      <c r="C19" s="34" t="str">
        <f ca="1">'Hilfstabelle DatendefKB'!P7</f>
        <v>Vorstellung nach Abschluss der neoadjuvanten Chemotherapie/ Radiochemo-therapie</v>
      </c>
      <c r="D19" s="35" t="str">
        <f ca="1">'Hilfstabelle DatendefKB'!Q7</f>
        <v>-----</v>
      </c>
      <c r="E19" s="35" t="str">
        <f ca="1">'Hilfstabelle DatendefKB'!R7</f>
        <v>≥ 75%</v>
      </c>
      <c r="F19" s="35" t="str">
        <f ca="1">'Hilfstabelle DatendefKB'!S7</f>
        <v>-----</v>
      </c>
      <c r="G19" s="36" t="str">
        <f ca="1">'Hilfstabelle DatendefKB'!T7</f>
        <v>-----</v>
      </c>
      <c r="H19" s="36" t="str">
        <f ca="1">'Hilfstabelle DatendefKB'!U7</f>
        <v>-----</v>
      </c>
      <c r="I19" s="37" t="str">
        <f ca="1">'Hilfstabelle DatendefKB'!V7</f>
        <v>n.d.</v>
      </c>
      <c r="J19" s="38" t="str">
        <f ca="1">'Hilfstabelle DatendefKB'!W7</f>
        <v>Unvollständig</v>
      </c>
      <c r="K19" s="39" t="str">
        <f ca="1">'Hilfstabelle DatendefKB'!X7</f>
        <v>-----</v>
      </c>
      <c r="L19" s="39" t="str">
        <f ca="1">'Hilfstabelle DatendefKB'!Y7</f>
        <v>-----</v>
      </c>
    </row>
    <row r="20" spans="2:14" ht="170.1" customHeight="1" x14ac:dyDescent="0.25">
      <c r="B20" s="33" t="str">
        <f ca="1">'Hilfstabelle DatendefKB'!O8</f>
        <v>5</v>
      </c>
      <c r="C20" s="34" t="str">
        <f ca="1">'Hilfstabelle DatendefKB'!P8</f>
        <v>Postoperative Fallvorstellung</v>
      </c>
      <c r="D20" s="35" t="str">
        <f ca="1">'Hilfstabelle DatendefKB'!Q8</f>
        <v>-----</v>
      </c>
      <c r="E20" s="35" t="str">
        <f ca="1">'Hilfstabelle DatendefKB'!R8</f>
        <v>≥ 95%</v>
      </c>
      <c r="F20" s="35" t="str">
        <f ca="1">'Hilfstabelle DatendefKB'!S8</f>
        <v>-----</v>
      </c>
      <c r="G20" s="36" t="str">
        <f ca="1">'Hilfstabelle DatendefKB'!T8</f>
        <v>-----</v>
      </c>
      <c r="H20" s="36">
        <f ca="1">'Hilfstabelle DatendefKB'!U8</f>
        <v>0</v>
      </c>
      <c r="I20" s="37" t="str">
        <f ca="1">'Hilfstabelle DatendefKB'!V8</f>
        <v>n.d.</v>
      </c>
      <c r="J20" s="38" t="str">
        <f ca="1">'Hilfstabelle DatendefKB'!W8</f>
        <v>Unvollständig</v>
      </c>
      <c r="K20" s="39" t="str">
        <f ca="1">'Hilfstabelle DatendefKB'!X8</f>
        <v>-----</v>
      </c>
      <c r="L20" s="39" t="str">
        <f ca="1">'Hilfstabelle DatendefKB'!Y8</f>
        <v>-----</v>
      </c>
    </row>
    <row r="21" spans="2:14" ht="170.1" customHeight="1" x14ac:dyDescent="0.25">
      <c r="B21" s="33" t="str">
        <f ca="1">'Hilfstabelle DatendefKB'!O9</f>
        <v>6</v>
      </c>
      <c r="C21" s="34" t="str">
        <f ca="1">'Hilfstabelle DatendefKB'!P9</f>
        <v>Psychoonkologisches Distress-Screening</v>
      </c>
      <c r="D21" s="35" t="str">
        <f ca="1">'Hilfstabelle DatendefKB'!Q9</f>
        <v>-----</v>
      </c>
      <c r="E21" s="35" t="str">
        <f ca="1">'Hilfstabelle DatendefKB'!R9</f>
        <v>≥ 65%</v>
      </c>
      <c r="F21" s="35" t="str">
        <f ca="1">'Hilfstabelle DatendefKB'!S9</f>
        <v>-----</v>
      </c>
      <c r="G21" s="36" t="str">
        <f ca="1">'Hilfstabelle DatendefKB'!T9</f>
        <v>-----</v>
      </c>
      <c r="H21" s="36">
        <f ca="1">'Hilfstabelle DatendefKB'!U9</f>
        <v>0</v>
      </c>
      <c r="I21" s="37" t="str">
        <f ca="1">'Hilfstabelle DatendefKB'!V9</f>
        <v>n.d.</v>
      </c>
      <c r="J21" s="38" t="str">
        <f ca="1">'Hilfstabelle DatendefKB'!W9</f>
        <v>Unvollständig</v>
      </c>
      <c r="K21" s="39" t="str">
        <f ca="1">'Hilfstabelle DatendefKB'!X9</f>
        <v>-----</v>
      </c>
      <c r="L21" s="39" t="str">
        <f ca="1">'Hilfstabelle DatendefKB'!Y9</f>
        <v>-----</v>
      </c>
    </row>
    <row r="22" spans="2:14" ht="170.1" customHeight="1" x14ac:dyDescent="0.25">
      <c r="B22" s="33" t="str">
        <f ca="1">'Hilfstabelle DatendefKB'!O10</f>
        <v>7</v>
      </c>
      <c r="C22" s="34" t="str">
        <f ca="1">'Hilfstabelle DatendefKB'!P10</f>
        <v>Beratung Sozialdienst</v>
      </c>
      <c r="D22" s="35" t="str">
        <f ca="1">'Hilfstabelle DatendefKB'!Q10</f>
        <v>&lt; 45%</v>
      </c>
      <c r="E22" s="35" t="str">
        <f ca="1">'Hilfstabelle DatendefKB'!R10</f>
        <v>Derzeit keine Vorgaben</v>
      </c>
      <c r="F22" s="35" t="str">
        <f ca="1">'Hilfstabelle DatendefKB'!S10</f>
        <v>-----</v>
      </c>
      <c r="G22" s="36" t="str">
        <f ca="1">'Hilfstabelle DatendefKB'!T10</f>
        <v>-----</v>
      </c>
      <c r="H22" s="36">
        <f ca="1">'Hilfstabelle DatendefKB'!U10</f>
        <v>0</v>
      </c>
      <c r="I22" s="37" t="str">
        <f ca="1">'Hilfstabelle DatendefKB'!V10</f>
        <v>n.d.</v>
      </c>
      <c r="J22" s="38" t="str">
        <f ca="1">'Hilfstabelle DatendefKB'!W10</f>
        <v>Unvollständig</v>
      </c>
      <c r="K22" s="39" t="str">
        <f ca="1">'Hilfstabelle DatendefKB'!X10</f>
        <v>-----</v>
      </c>
      <c r="L22" s="39" t="str">
        <f ca="1">'Hilfstabelle DatendefKB'!Y10</f>
        <v>-----</v>
      </c>
    </row>
    <row r="23" spans="2:14" ht="170.1" customHeight="1" x14ac:dyDescent="0.25">
      <c r="B23" s="33" t="str">
        <f ca="1">'Hilfstabelle DatendefKB'!O11</f>
        <v>8</v>
      </c>
      <c r="C23" s="34" t="str">
        <f ca="1">'Hilfstabelle DatendefKB'!P11</f>
        <v>Anteil Studienpat.</v>
      </c>
      <c r="D23" s="35" t="str">
        <f ca="1">'Hilfstabelle DatendefKB'!Q11</f>
        <v>-----</v>
      </c>
      <c r="E23" s="35" t="str">
        <f ca="1">'Hilfstabelle DatendefKB'!R11</f>
        <v>≥ 5%</v>
      </c>
      <c r="F23" s="35" t="str">
        <f ca="1">'Hilfstabelle DatendefKB'!S11</f>
        <v>-----</v>
      </c>
      <c r="G23" s="36">
        <f ca="1">'Hilfstabelle DatendefKB'!T11</f>
        <v>0</v>
      </c>
      <c r="H23" s="36">
        <f ca="1">'Hilfstabelle DatendefKB'!U11</f>
        <v>0</v>
      </c>
      <c r="I23" s="37" t="str">
        <f ca="1">'Hilfstabelle DatendefKB'!V11</f>
        <v>n.d.</v>
      </c>
      <c r="J23" s="38" t="str">
        <f ca="1">'Hilfstabelle DatendefKB'!W11</f>
        <v>Unvollständig</v>
      </c>
      <c r="K23" s="39" t="str">
        <f ca="1">'Hilfstabelle DatendefKB'!X11</f>
        <v>-----</v>
      </c>
      <c r="L23" s="39" t="str">
        <f ca="1">'Hilfstabelle DatendefKB'!Y11</f>
        <v>-----</v>
      </c>
    </row>
    <row r="24" spans="2:14" ht="170.1" customHeight="1" x14ac:dyDescent="0.25">
      <c r="B24" s="33" t="str">
        <f ca="1">'Hilfstabelle DatendefKB'!O12</f>
        <v>9</v>
      </c>
      <c r="C24" s="34" t="str">
        <f ca="1">'Hilfstabelle DatendefKB'!P12</f>
        <v>Inhalt Pathologiebericht Biopsie</v>
      </c>
      <c r="D24" s="35" t="str">
        <f ca="1">'Hilfstabelle DatendefKB'!Q12</f>
        <v>-----</v>
      </c>
      <c r="E24" s="35" t="str">
        <f ca="1">'Hilfstabelle DatendefKB'!R12</f>
        <v>≥  90%</v>
      </c>
      <c r="F24" s="35" t="str">
        <f ca="1">'Hilfstabelle DatendefKB'!S12</f>
        <v>-----</v>
      </c>
      <c r="G24" s="36" t="str">
        <f ca="1">'Hilfstabelle DatendefKB'!T12</f>
        <v>-----</v>
      </c>
      <c r="H24" s="36" t="str">
        <f ca="1">'Hilfstabelle DatendefKB'!U12</f>
        <v>-----</v>
      </c>
      <c r="I24" s="37" t="str">
        <f ca="1">'Hilfstabelle DatendefKB'!V12</f>
        <v>n.d.</v>
      </c>
      <c r="J24" s="38" t="str">
        <f ca="1">'Hilfstabelle DatendefKB'!W12</f>
        <v>Unvollständig</v>
      </c>
      <c r="K24" s="39" t="str">
        <f ca="1">'Hilfstabelle DatendefKB'!X12</f>
        <v>-----</v>
      </c>
      <c r="L24" s="39" t="str">
        <f ca="1">'Hilfstabelle DatendefKB'!Y12</f>
        <v>-----</v>
      </c>
    </row>
    <row r="25" spans="2:14" ht="170.1" customHeight="1" x14ac:dyDescent="0.25">
      <c r="B25" s="33" t="str">
        <f ca="1">'Hilfstabelle DatendefKB'!O13</f>
        <v>10</v>
      </c>
      <c r="C25" s="34" t="str">
        <f ca="1">'Hilfstabelle DatendefKB'!P13</f>
        <v>Inhalt Pathologiebericht lokale Exzidate</v>
      </c>
      <c r="D25" s="35" t="str">
        <f ca="1">'Hilfstabelle DatendefKB'!Q13</f>
        <v>-----</v>
      </c>
      <c r="E25" s="35" t="str">
        <f ca="1">'Hilfstabelle DatendefKB'!R13</f>
        <v>≥  90%</v>
      </c>
      <c r="F25" s="35" t="str">
        <f ca="1">'Hilfstabelle DatendefKB'!S13</f>
        <v>-----</v>
      </c>
      <c r="G25" s="36" t="str">
        <f ca="1">'Hilfstabelle DatendefKB'!T13</f>
        <v>-----</v>
      </c>
      <c r="H25" s="36">
        <f ca="1">'Hilfstabelle DatendefKB'!U13</f>
        <v>0</v>
      </c>
      <c r="I25" s="37" t="str">
        <f ca="1">'Hilfstabelle DatendefKB'!V13</f>
        <v>n.d.</v>
      </c>
      <c r="J25" s="38" t="str">
        <f ca="1">'Hilfstabelle DatendefKB'!W13</f>
        <v>Unvollständig</v>
      </c>
      <c r="K25" s="39" t="str">
        <f ca="1">'Hilfstabelle DatendefKB'!X13</f>
        <v>-----</v>
      </c>
      <c r="L25" s="39" t="str">
        <f ca="1">'Hilfstabelle DatendefKB'!Y13</f>
        <v>-----</v>
      </c>
    </row>
    <row r="26" spans="2:14" ht="170.1" customHeight="1" x14ac:dyDescent="0.25">
      <c r="B26" s="33" t="str">
        <f ca="1">'Hilfstabelle DatendefKB'!O14</f>
        <v>11</v>
      </c>
      <c r="C26" s="34" t="str">
        <f ca="1">'Hilfstabelle DatendefKB'!P14</f>
        <v>Inhalt Pathologiebericht OP-Resektat</v>
      </c>
      <c r="D26" s="35" t="str">
        <f ca="1">'Hilfstabelle DatendefKB'!Q14</f>
        <v>-----</v>
      </c>
      <c r="E26" s="35" t="str">
        <f ca="1">'Hilfstabelle DatendefKB'!R14</f>
        <v>≥  90%</v>
      </c>
      <c r="F26" s="35" t="str">
        <f ca="1">'Hilfstabelle DatendefKB'!S14</f>
        <v>-----</v>
      </c>
      <c r="G26" s="36" t="str">
        <f ca="1">'Hilfstabelle DatendefKB'!T14</f>
        <v>-----</v>
      </c>
      <c r="H26" s="36">
        <f ca="1">'Hilfstabelle DatendefKB'!U14</f>
        <v>0</v>
      </c>
      <c r="I26" s="37" t="str">
        <f ca="1">'Hilfstabelle DatendefKB'!V14</f>
        <v>n.d.</v>
      </c>
      <c r="J26" s="38" t="str">
        <f ca="1">'Hilfstabelle DatendefKB'!W14</f>
        <v>Unvollständig</v>
      </c>
      <c r="K26" s="39" t="str">
        <f ca="1">'Hilfstabelle DatendefKB'!X14</f>
        <v>-----</v>
      </c>
      <c r="L26" s="39" t="str">
        <f ca="1">'Hilfstabelle DatendefKB'!Y14</f>
        <v>-----</v>
      </c>
    </row>
    <row r="27" spans="2:14" ht="170.1" customHeight="1" x14ac:dyDescent="0.25">
      <c r="B27" s="33" t="str">
        <f ca="1">'Hilfstabelle DatendefKB'!O15</f>
        <v>12</v>
      </c>
      <c r="C27" s="34" t="str">
        <f ca="1">'Hilfstabelle DatendefKB'!P15</f>
        <v>Operative chirurgische Expertise</v>
      </c>
      <c r="D27" s="35" t="str">
        <f ca="1">'Hilfstabelle DatendefKB'!Q15</f>
        <v>-----</v>
      </c>
      <c r="E27" s="35" t="str">
        <f ca="1">'Hilfstabelle DatendefKB'!R15</f>
        <v>≥ 20</v>
      </c>
      <c r="F27" s="35" t="str">
        <f ca="1">'Hilfstabelle DatendefKB'!S15</f>
        <v>-----</v>
      </c>
      <c r="G27" s="36">
        <f ca="1">'Hilfstabelle DatendefKB'!T15</f>
        <v>0</v>
      </c>
      <c r="H27" s="36" t="str">
        <f ca="1">'Hilfstabelle DatendefKB'!U15</f>
        <v>-----</v>
      </c>
      <c r="I27" s="37" t="str">
        <f ca="1">'Hilfstabelle DatendefKB'!V15</f>
        <v>-----</v>
      </c>
      <c r="J27" s="38" t="str">
        <f ca="1">'Hilfstabelle DatendefKB'!W15</f>
        <v>Unvollständig</v>
      </c>
      <c r="K27" s="39" t="str">
        <f ca="1">'Hilfstabelle DatendefKB'!X15</f>
        <v>-----</v>
      </c>
      <c r="L27" s="39" t="str">
        <f ca="1">'Hilfstabelle DatendefKB'!Y15</f>
        <v>-----</v>
      </c>
    </row>
    <row r="28" spans="2:14" ht="170.1" customHeight="1" x14ac:dyDescent="0.25">
      <c r="B28" s="33" t="str">
        <f ca="1">'Hilfstabelle DatendefKB'!O16</f>
        <v>13</v>
      </c>
      <c r="C28" s="34" t="str">
        <f ca="1">'Hilfstabelle DatendefKB'!P16</f>
        <v>Revisions-OPs</v>
      </c>
      <c r="D28" s="35" t="str">
        <f ca="1">'Hilfstabelle DatendefKB'!Q16</f>
        <v>&lt; 0,01%</v>
      </c>
      <c r="E28" s="35" t="str">
        <f ca="1">'Hilfstabelle DatendefKB'!R16</f>
        <v>≤ 10%</v>
      </c>
      <c r="F28" s="35" t="str">
        <f ca="1">'Hilfstabelle DatendefKB'!S16</f>
        <v>-----</v>
      </c>
      <c r="G28" s="36" t="str">
        <f ca="1">'Hilfstabelle DatendefKB'!T16</f>
        <v>-----</v>
      </c>
      <c r="H28" s="36">
        <f ca="1">'Hilfstabelle DatendefKB'!U16</f>
        <v>0</v>
      </c>
      <c r="I28" s="37" t="str">
        <f ca="1">'Hilfstabelle DatendefKB'!V16</f>
        <v>n.d.</v>
      </c>
      <c r="J28" s="38" t="str">
        <f ca="1">'Hilfstabelle DatendefKB'!W16</f>
        <v>Unvollständig</v>
      </c>
      <c r="K28" s="39" t="str">
        <f ca="1">'Hilfstabelle DatendefKB'!X16</f>
        <v>-----</v>
      </c>
      <c r="L28" s="39" t="str">
        <f ca="1">'Hilfstabelle DatendefKB'!Y16</f>
        <v>-----</v>
      </c>
    </row>
    <row r="29" spans="2:14" ht="170.1" customHeight="1" x14ac:dyDescent="0.25">
      <c r="B29" s="33" t="str">
        <f ca="1">'Hilfstabelle DatendefKB'!O17</f>
        <v>14</v>
      </c>
      <c r="C29" s="34" t="str">
        <f ca="1">'Hilfstabelle DatendefKB'!P17</f>
        <v>Endoskopische R0-Resektion</v>
      </c>
      <c r="D29" s="35" t="str">
        <f ca="1">'Hilfstabelle DatendefKB'!Q17</f>
        <v>-----</v>
      </c>
      <c r="E29" s="35" t="str">
        <f ca="1">'Hilfstabelle DatendefKB'!R17</f>
        <v>≥ 40%</v>
      </c>
      <c r="F29" s="35" t="str">
        <f ca="1">'Hilfstabelle DatendefKB'!S17</f>
        <v>-----</v>
      </c>
      <c r="G29" s="36" t="str">
        <f ca="1">'Hilfstabelle DatendefKB'!T17</f>
        <v>-----</v>
      </c>
      <c r="H29" s="36" t="str">
        <f ca="1">'Hilfstabelle DatendefKB'!U17</f>
        <v>-----</v>
      </c>
      <c r="I29" s="37" t="str">
        <f ca="1">'Hilfstabelle DatendefKB'!V17</f>
        <v>n.d.</v>
      </c>
      <c r="J29" s="38" t="str">
        <f ca="1">'Hilfstabelle DatendefKB'!W17</f>
        <v>Unvollständig</v>
      </c>
      <c r="K29" s="39" t="str">
        <f ca="1">'Hilfstabelle DatendefKB'!X17</f>
        <v>-----</v>
      </c>
      <c r="L29" s="39" t="str">
        <f ca="1">'Hilfstabelle DatendefKB'!Y17</f>
        <v>-----</v>
      </c>
    </row>
    <row r="30" spans="2:14" ht="170.1" customHeight="1" x14ac:dyDescent="0.25">
      <c r="B30" s="33" t="str">
        <f ca="1">'Hilfstabelle DatendefKB'!O18</f>
        <v>15</v>
      </c>
      <c r="C30" s="34" t="str">
        <f ca="1">'Hilfstabelle DatendefKB'!P18</f>
        <v>Chirurgische R0-Resektion</v>
      </c>
      <c r="D30" s="35" t="str">
        <f ca="1">'Hilfstabelle DatendefKB'!Q18</f>
        <v>-----</v>
      </c>
      <c r="E30" s="35" t="str">
        <f ca="1">'Hilfstabelle DatendefKB'!R18</f>
        <v>≥ 80%</v>
      </c>
      <c r="F30" s="35" t="str">
        <f ca="1">'Hilfstabelle DatendefKB'!S18</f>
        <v>-----</v>
      </c>
      <c r="G30" s="36" t="str">
        <f ca="1">'Hilfstabelle DatendefKB'!T18</f>
        <v>-----</v>
      </c>
      <c r="H30" s="36">
        <f ca="1">'Hilfstabelle DatendefKB'!U18</f>
        <v>0</v>
      </c>
      <c r="I30" s="37" t="str">
        <f ca="1">'Hilfstabelle DatendefKB'!V18</f>
        <v>n.d.</v>
      </c>
      <c r="J30" s="38" t="str">
        <f ca="1">'Hilfstabelle DatendefKB'!W18</f>
        <v>Unvollständig</v>
      </c>
      <c r="K30" s="39" t="str">
        <f ca="1">'Hilfstabelle DatendefKB'!X18</f>
        <v>-----</v>
      </c>
      <c r="L30" s="39" t="str">
        <f ca="1">'Hilfstabelle DatendefKB'!Y18</f>
        <v>-----</v>
      </c>
    </row>
    <row r="31" spans="2:14" ht="170.1" customHeight="1" x14ac:dyDescent="0.25">
      <c r="B31" s="33" t="str">
        <f ca="1">'Hilfstabelle DatendefKB'!O19</f>
        <v>16</v>
      </c>
      <c r="C31" s="34" t="str">
        <f ca="1">'Hilfstabelle DatendefKB'!P19</f>
        <v>Anastomoseninsuffizienz</v>
      </c>
      <c r="D31" s="35" t="str">
        <f ca="1">'Hilfstabelle DatendefKB'!Q19</f>
        <v>&lt; 0,01%</v>
      </c>
      <c r="E31" s="35" t="str">
        <f ca="1">'Hilfstabelle DatendefKB'!R19</f>
        <v>≤ 15%</v>
      </c>
      <c r="F31" s="35" t="str">
        <f ca="1">'Hilfstabelle DatendefKB'!S19</f>
        <v>-----</v>
      </c>
      <c r="G31" s="36" t="str">
        <f ca="1">'Hilfstabelle DatendefKB'!T19</f>
        <v>-----</v>
      </c>
      <c r="H31" s="36">
        <f ca="1">'Hilfstabelle DatendefKB'!U19</f>
        <v>0</v>
      </c>
      <c r="I31" s="37" t="str">
        <f ca="1">'Hilfstabelle DatendefKB'!V19</f>
        <v>n.d.</v>
      </c>
      <c r="J31" s="38" t="str">
        <f ca="1">'Hilfstabelle DatendefKB'!W19</f>
        <v>Unvollständig</v>
      </c>
      <c r="K31" s="39" t="str">
        <f ca="1">'Hilfstabelle DatendefKB'!X19</f>
        <v>-----</v>
      </c>
      <c r="L31" s="39" t="str">
        <f ca="1">'Hilfstabelle DatendefKB'!Y19</f>
        <v>-----</v>
      </c>
    </row>
    <row r="32" spans="2:14" ht="170.1" customHeight="1" x14ac:dyDescent="0.25">
      <c r="B32" s="33" t="str">
        <f ca="1">'Hilfstabelle DatendefKB'!O20</f>
        <v>17a)</v>
      </c>
      <c r="C32" s="34" t="str">
        <f ca="1">'Hilfstabelle DatendefKB'!P20</f>
        <v>30d-Mortalität postoperativ</v>
      </c>
      <c r="D32" s="35" t="str">
        <f ca="1">'Hilfstabelle DatendefKB'!Q20</f>
        <v>&lt; 0,01%</v>
      </c>
      <c r="E32" s="35" t="str">
        <f ca="1">'Hilfstabelle DatendefKB'!R20</f>
        <v>≤ 10%</v>
      </c>
      <c r="F32" s="35" t="str">
        <f ca="1">'Hilfstabelle DatendefKB'!S20</f>
        <v>-----</v>
      </c>
      <c r="G32" s="36" t="str">
        <f ca="1">'Hilfstabelle DatendefKB'!T20</f>
        <v>-----</v>
      </c>
      <c r="H32" s="36">
        <f ca="1">'Hilfstabelle DatendefKB'!U20</f>
        <v>0</v>
      </c>
      <c r="I32" s="37" t="str">
        <f ca="1">'Hilfstabelle DatendefKB'!V20</f>
        <v>n.d.</v>
      </c>
      <c r="J32" s="38" t="str">
        <f ca="1">'Hilfstabelle DatendefKB'!W20</f>
        <v>Unvollständig</v>
      </c>
      <c r="K32" s="39" t="str">
        <f ca="1">'Hilfstabelle DatendefKB'!X20</f>
        <v>-----</v>
      </c>
      <c r="L32" s="39" t="str">
        <f ca="1">'Hilfstabelle DatendefKB'!Y20</f>
        <v>-----</v>
      </c>
    </row>
    <row r="33" spans="2:12" ht="170.1" customHeight="1" x14ac:dyDescent="0.25">
      <c r="B33" s="33" t="str">
        <f ca="1">'Hilfstabelle DatendefKB'!O21</f>
        <v>17b)</v>
      </c>
      <c r="C33" s="34" t="str">
        <f ca="1">'Hilfstabelle DatendefKB'!P21</f>
        <v>90d-Mortalität postoperativ</v>
      </c>
      <c r="D33" s="35" t="str">
        <f ca="1">'Hilfstabelle DatendefKB'!Q21</f>
        <v>-----</v>
      </c>
      <c r="E33" s="35" t="str">
        <f ca="1">'Hilfstabelle DatendefKB'!R21</f>
        <v>Derzeit keine Vorgaben</v>
      </c>
      <c r="F33" s="35" t="str">
        <f ca="1">'Hilfstabelle DatendefKB'!S21</f>
        <v>-----</v>
      </c>
      <c r="G33" s="36" t="str">
        <f ca="1">'Hilfstabelle DatendefKB'!T21</f>
        <v>-----</v>
      </c>
      <c r="H33" s="36" t="str">
        <f ca="1">'Hilfstabelle DatendefKB'!U21</f>
        <v>-----</v>
      </c>
      <c r="I33" s="37" t="str">
        <f ca="1">'Hilfstabelle DatendefKB'!V21</f>
        <v>n.d.</v>
      </c>
      <c r="J33" s="38" t="str">
        <f ca="1">'Hilfstabelle DatendefKB'!W21</f>
        <v>Unvollständig</v>
      </c>
      <c r="K33" s="39" t="str">
        <f ca="1">'Hilfstabelle DatendefKB'!X21</f>
        <v>-----</v>
      </c>
      <c r="L33" s="39" t="str">
        <f ca="1">'Hilfstabelle DatendefKB'!Y21</f>
        <v>-----</v>
      </c>
    </row>
    <row r="34" spans="2:12" ht="170.1" customHeight="1" x14ac:dyDescent="0.25">
      <c r="B34" s="33" t="str">
        <f ca="1">'Hilfstabelle DatendefKB'!O22</f>
        <v>18</v>
      </c>
      <c r="C34" s="34" t="str">
        <f ca="1">'Hilfstabelle DatendefKB'!P22</f>
        <v>Präoperative Radiochemotherapie bei cT3/cT4 oder N1-3 Plattenepithelkarzinom</v>
      </c>
      <c r="D34" s="35" t="str">
        <f ca="1">'Hilfstabelle DatendefKB'!Q22</f>
        <v>&lt; 80%</v>
      </c>
      <c r="E34" s="35" t="str">
        <f ca="1">'Hilfstabelle DatendefKB'!R22</f>
        <v>Derzeit keine Vorgaben</v>
      </c>
      <c r="F34" s="35" t="str">
        <f ca="1">'Hilfstabelle DatendefKB'!S22</f>
        <v>-----</v>
      </c>
      <c r="G34" s="36" t="str">
        <f ca="1">'Hilfstabelle DatendefKB'!T22</f>
        <v>-----</v>
      </c>
      <c r="H34" s="36" t="str">
        <f ca="1">'Hilfstabelle DatendefKB'!U22</f>
        <v>-----</v>
      </c>
      <c r="I34" s="37" t="str">
        <f ca="1">'Hilfstabelle DatendefKB'!V22</f>
        <v>n.d.</v>
      </c>
      <c r="J34" s="38" t="str">
        <f ca="1">'Hilfstabelle DatendefKB'!W22</f>
        <v>Unvollständig</v>
      </c>
      <c r="K34" s="39" t="str">
        <f ca="1">'Hilfstabelle DatendefKB'!X22</f>
        <v>-----</v>
      </c>
      <c r="L34" s="39" t="str">
        <f ca="1">'Hilfstabelle DatendefKB'!Y22</f>
        <v>-----</v>
      </c>
    </row>
    <row r="35" spans="2:12" ht="170.1" customHeight="1" x14ac:dyDescent="0.25">
      <c r="B35" s="33" t="str">
        <f ca="1">'Hilfstabelle DatendefKB'!O23</f>
        <v>19</v>
      </c>
      <c r="C35" s="34" t="str">
        <f ca="1">'Hilfstabelle DatendefKB'!P23</f>
        <v>Perioperative Chemotherapie oder präoperative Radiochemotherapie bei Adenokarzinom</v>
      </c>
      <c r="D35" s="35" t="str">
        <f ca="1">'Hilfstabelle DatendefKB'!Q23</f>
        <v>&lt; 80%</v>
      </c>
      <c r="E35" s="35" t="str">
        <f ca="1">'Hilfstabelle DatendefKB'!R23</f>
        <v>Derzeit keine Vorgaben</v>
      </c>
      <c r="F35" s="35" t="str">
        <f ca="1">'Hilfstabelle DatendefKB'!S23</f>
        <v>-----</v>
      </c>
      <c r="G35" s="36" t="str">
        <f ca="1">'Hilfstabelle DatendefKB'!T23</f>
        <v>-----</v>
      </c>
      <c r="H35" s="36" t="str">
        <f ca="1">'Hilfstabelle DatendefKB'!U23</f>
        <v>-----</v>
      </c>
      <c r="I35" s="37" t="str">
        <f ca="1">'Hilfstabelle DatendefKB'!V23</f>
        <v>n.d.</v>
      </c>
      <c r="J35" s="38" t="str">
        <f ca="1">'Hilfstabelle DatendefKB'!W23</f>
        <v>Unvollständig</v>
      </c>
      <c r="K35" s="39" t="str">
        <f ca="1">'Hilfstabelle DatendefKB'!X23</f>
        <v>-----</v>
      </c>
      <c r="L35" s="39" t="str">
        <f ca="1">'Hilfstabelle DatendefKB'!Y23</f>
        <v>-----</v>
      </c>
    </row>
    <row r="36" spans="2:12" ht="170.1" customHeight="1" x14ac:dyDescent="0.25">
      <c r="B36" s="33" t="str">
        <f ca="1">'Hilfstabelle DatendefKB'!O24</f>
        <v>20</v>
      </c>
      <c r="C36" s="34" t="str">
        <f ca="1">'Hilfstabelle DatendefKB'!P24</f>
        <v>First-Line Systemtherapie bei metastasiertem Adenokarzinom</v>
      </c>
      <c r="D36" s="35" t="str">
        <f ca="1">'Hilfstabelle DatendefKB'!Q24</f>
        <v>&lt; 80%</v>
      </c>
      <c r="E36" s="35" t="str">
        <f ca="1">'Hilfstabelle DatendefKB'!R24</f>
        <v>Derzeit keine Vorgaben</v>
      </c>
      <c r="F36" s="35" t="str">
        <f ca="1">'Hilfstabelle DatendefKB'!S24</f>
        <v>-----</v>
      </c>
      <c r="G36" s="36" t="str">
        <f ca="1">'Hilfstabelle DatendefKB'!T24</f>
        <v>-----</v>
      </c>
      <c r="H36" s="36" t="str">
        <f ca="1">'Hilfstabelle DatendefKB'!U24</f>
        <v>-----</v>
      </c>
      <c r="I36" s="37" t="str">
        <f ca="1">'Hilfstabelle DatendefKB'!V24</f>
        <v>n.d.</v>
      </c>
      <c r="J36" s="38" t="str">
        <f ca="1">'Hilfstabelle DatendefKB'!W24</f>
        <v>Unvollständig</v>
      </c>
      <c r="K36" s="39" t="str">
        <f ca="1">'Hilfstabelle DatendefKB'!X24</f>
        <v>-----</v>
      </c>
      <c r="L36" s="39" t="str">
        <f ca="1">'Hilfstabelle DatendefKB'!Y24</f>
        <v>-----</v>
      </c>
    </row>
    <row r="37" spans="2:12" ht="170.1" customHeight="1" x14ac:dyDescent="0.25">
      <c r="B37" s="33" t="str">
        <f ca="1">'Hilfstabelle DatendefKB'!O25</f>
        <v>21</v>
      </c>
      <c r="C37" s="34" t="str">
        <f ca="1">'Hilfstabelle DatendefKB'!P25</f>
        <v>HER2-/PD-L1-Bestimmung 
bei metastasiertem Adenokarzinom des Ösophagus</v>
      </c>
      <c r="D37" s="35" t="str">
        <f ca="1">'Hilfstabelle DatendefKB'!Q25</f>
        <v>-----</v>
      </c>
      <c r="E37" s="35" t="str">
        <f ca="1">'Hilfstabelle DatendefKB'!R25</f>
        <v>Derzeit keine Vorgaben</v>
      </c>
      <c r="F37" s="35" t="str">
        <f ca="1">'Hilfstabelle DatendefKB'!S25</f>
        <v>-----</v>
      </c>
      <c r="G37" s="36" t="str">
        <f ca="1">'Hilfstabelle DatendefKB'!T25</f>
        <v>-----</v>
      </c>
      <c r="H37" s="36" t="str">
        <f ca="1">'Hilfstabelle DatendefKB'!U25</f>
        <v>-----</v>
      </c>
      <c r="I37" s="37" t="str">
        <f ca="1">'Hilfstabelle DatendefKB'!V25</f>
        <v>n.d.</v>
      </c>
      <c r="J37" s="38" t="str">
        <f ca="1">'Hilfstabelle DatendefKB'!W25</f>
        <v>Unvollständig</v>
      </c>
      <c r="K37" s="39" t="str">
        <f ca="1">'Hilfstabelle DatendefKB'!X25</f>
        <v>-----</v>
      </c>
      <c r="L37" s="39" t="str">
        <f ca="1">'Hilfstabelle DatendefKB'!Y25</f>
        <v>-----</v>
      </c>
    </row>
    <row r="38" spans="2:12" ht="170.1" customHeight="1" x14ac:dyDescent="0.25">
      <c r="B38" s="33" t="str">
        <f ca="1">'Hilfstabelle DatendefKB'!O26</f>
        <v>22</v>
      </c>
      <c r="C38" s="34" t="str">
        <f ca="1">'Hilfstabelle DatendefKB'!P26</f>
        <v>PD-L1-Bestimmung 
bei metastasiertem Plattenepithelkarzinom</v>
      </c>
      <c r="D38" s="35" t="str">
        <f ca="1">'Hilfstabelle DatendefKB'!Q26</f>
        <v>-----</v>
      </c>
      <c r="E38" s="35" t="str">
        <f ca="1">'Hilfstabelle DatendefKB'!R26</f>
        <v>Derzeit keine Vorgaben</v>
      </c>
      <c r="F38" s="35" t="str">
        <f ca="1">'Hilfstabelle DatendefKB'!S26</f>
        <v>-----</v>
      </c>
      <c r="G38" s="36" t="str">
        <f ca="1">'Hilfstabelle DatendefKB'!T26</f>
        <v>-----</v>
      </c>
      <c r="H38" s="36" t="str">
        <f ca="1">'Hilfstabelle DatendefKB'!U26</f>
        <v>-----</v>
      </c>
      <c r="I38" s="37" t="str">
        <f ca="1">'Hilfstabelle DatendefKB'!V26</f>
        <v>n.d.</v>
      </c>
      <c r="J38" s="38" t="str">
        <f ca="1">'Hilfstabelle DatendefKB'!W26</f>
        <v>Unvollständig</v>
      </c>
      <c r="K38" s="39" t="str">
        <f ca="1">'Hilfstabelle DatendefKB'!X26</f>
        <v>-----</v>
      </c>
      <c r="L38" s="39" t="str">
        <f ca="1">'Hilfstabelle DatendefKB'!Y26</f>
        <v>-----</v>
      </c>
    </row>
  </sheetData>
  <sheetProtection algorithmName="SHA-512" hashValue="3jpLiNh1Clj7sY+j1W9Xq60F8L0+W5o+KFJbpdLqfl7K8z9gIau0H8JTYkuXL2529PhViPEvHDslEhqpWUiFJw==" saltValue="bN7vKRQRJC78Ickdzwv/Sw==" spinCount="100000" sheet="1" objects="1" scenarios="1" selectLockedCells="1" selectUnlockedCells="1"/>
  <mergeCells count="8">
    <mergeCell ref="D6:K6"/>
    <mergeCell ref="D8:F8"/>
    <mergeCell ref="B12:B13"/>
    <mergeCell ref="C12:C13"/>
    <mergeCell ref="D12:F12"/>
    <mergeCell ref="G12:I12"/>
    <mergeCell ref="J12:J13"/>
    <mergeCell ref="K12:L12"/>
  </mergeCells>
  <conditionalFormatting sqref="B12:B13">
    <cfRule type="expression" dxfId="11" priority="15" stopIfTrue="1">
      <formula>$B12&lt;&gt;""</formula>
    </cfRule>
  </conditionalFormatting>
  <conditionalFormatting sqref="B14:I38 K14:L38">
    <cfRule type="notContainsBlanks" dxfId="10" priority="20" stopIfTrue="1">
      <formula>LEN(TRIM(B14))&gt;0</formula>
    </cfRule>
  </conditionalFormatting>
  <conditionalFormatting sqref="C12:L13">
    <cfRule type="expression" dxfId="9" priority="2" stopIfTrue="1">
      <formula>C12&lt;&gt;""</formula>
    </cfRule>
  </conditionalFormatting>
  <conditionalFormatting sqref="J14:J38">
    <cfRule type="expression" dxfId="8" priority="1" stopIfTrue="1">
      <formula>AND($J14&lt;&gt;"",$J14="Sollvorgabe nicht erfüllt")</formula>
    </cfRule>
    <cfRule type="expression" dxfId="7" priority="17" stopIfTrue="1">
      <formula>AND($J14&lt;&gt;"",$J14="I.O. (Plausibilität unklar)")</formula>
    </cfRule>
    <cfRule type="expression" dxfId="6" priority="18">
      <formula>AND($J14&lt;&gt;"",$J14="Ausnahme (Plausibilität unklar)")</formula>
    </cfRule>
    <cfRule type="expression" dxfId="5" priority="19" stopIfTrue="1">
      <formula>OR(AND($J14&lt;&gt;"",$J14="Unvollständig"),AND($J14&lt;&gt;"",$J14="Inkorrekt"))</formula>
    </cfRule>
  </conditionalFormatting>
  <dataValidations disablePrompts="1" count="1">
    <dataValidation allowBlank="1" showInputMessage="1" showErrorMessage="1" promptTitle="Hinweis" prompt="Übertrag erfolgt _x000a_automatisch aus _x000a_Kennzahlenbogen" sqref="K13:L13" xr:uid="{00000000-0002-0000-0B00-000000000000}"/>
  </dataValidations>
  <pageMargins left="7.874015748031496E-2" right="3.937007874015748E-2" top="0.27559055118110237" bottom="0.27559055118110237" header="0.11811023622047245" footer="0.11811023622047245"/>
  <pageSetup orientation="landscape" r:id="rId1"/>
  <headerFooter>
    <oddFooter>&amp;L&amp;"Arial,Standard"&amp;7&amp;F&amp;C&amp;"Arial,Standard"&amp;7 © DKG  Alle Rechte vorbehalten&amp;R&amp;"Arial,Standard"&amp;7&amp;P</oddFooter>
  </headerFooter>
  <ignoredErrors>
    <ignoredError sqref="E13" formula="1"/>
  </ignoredError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8"/>
  <dimension ref="A1:Y26"/>
  <sheetViews>
    <sheetView showGridLines="0" showRuler="0" showWhiteSpace="0" topLeftCell="H1" zoomScaleNormal="100" zoomScaleSheetLayoutView="100" workbookViewId="0">
      <pane ySplit="1" topLeftCell="A2" activePane="bottomLeft" state="frozen"/>
      <selection activeCell="S25" sqref="S25:S27"/>
      <selection pane="bottomLeft" activeCell="R37" sqref="R37"/>
    </sheetView>
  </sheetViews>
  <sheetFormatPr defaultColWidth="9.140625" defaultRowHeight="11.25" x14ac:dyDescent="0.25"/>
  <cols>
    <col min="1" max="1" width="13.5703125" style="75" customWidth="1"/>
    <col min="2" max="2" width="3.85546875" style="75" customWidth="1"/>
    <col min="3" max="3" width="6.5703125" style="75" customWidth="1"/>
    <col min="4" max="4" width="16.5703125" style="75" customWidth="1"/>
    <col min="5" max="5" width="6.85546875" style="75" customWidth="1"/>
    <col min="6" max="6" width="11.7109375" style="75" customWidth="1"/>
    <col min="7" max="7" width="6.85546875" style="75" customWidth="1"/>
    <col min="8" max="8" width="7.140625" style="75" customWidth="1"/>
    <col min="9" max="9" width="7.5703125" style="75" customWidth="1"/>
    <col min="10" max="10" width="6.7109375" style="75" customWidth="1"/>
    <col min="11" max="11" width="14.140625" style="75" customWidth="1"/>
    <col min="12" max="12" width="33.28515625" style="75" customWidth="1"/>
    <col min="13" max="13" width="29.85546875" style="75" customWidth="1"/>
    <col min="14" max="14" width="12.5703125" style="75" customWidth="1"/>
    <col min="15" max="15" width="9.140625" style="77" customWidth="1"/>
    <col min="16" max="16" width="18.28515625" style="77" customWidth="1"/>
    <col min="17" max="23" width="9.140625" style="77" customWidth="1"/>
    <col min="24" max="24" width="31.42578125" style="78" customWidth="1"/>
    <col min="25" max="25" width="24" style="78" customWidth="1"/>
    <col min="26" max="16384" width="9.140625" style="75"/>
  </cols>
  <sheetData>
    <row r="1" spans="1:25" ht="40.5" customHeight="1" x14ac:dyDescent="0.25">
      <c r="A1" s="71" t="s">
        <v>103</v>
      </c>
      <c r="B1" s="72"/>
      <c r="C1" s="73" t="s">
        <v>25</v>
      </c>
      <c r="D1" s="73" t="s">
        <v>26</v>
      </c>
      <c r="E1" s="74" t="s">
        <v>30</v>
      </c>
      <c r="F1" s="74" t="s">
        <v>104</v>
      </c>
      <c r="G1" s="74" t="s">
        <v>30</v>
      </c>
      <c r="H1" s="73" t="s">
        <v>105</v>
      </c>
      <c r="I1" s="73" t="s">
        <v>45</v>
      </c>
      <c r="J1" s="73" t="s">
        <v>91</v>
      </c>
      <c r="K1" s="73" t="s">
        <v>106</v>
      </c>
      <c r="L1" s="73" t="s">
        <v>107</v>
      </c>
      <c r="M1" s="73" t="s">
        <v>108</v>
      </c>
      <c r="O1" s="76" t="s">
        <v>109</v>
      </c>
    </row>
    <row r="2" spans="1:25" ht="54.95" customHeight="1" x14ac:dyDescent="0.25">
      <c r="A2" s="79" t="str">
        <f>IF('Kennzahlenbogen_(KB)'!R8=0,"",'Kennzahlenbogen_(KB)'!R8)</f>
        <v>Unvollständig</v>
      </c>
      <c r="B2" s="80"/>
      <c r="C2" s="81" t="str">
        <f>IF($A2="I.O.","",CONCATENATE('Kennzahlenbogen_(KB)'!B8,'Kennzahlenbogen_(KB)'!C8))</f>
        <v>1a)</v>
      </c>
      <c r="D2" s="82" t="str">
        <f>IF($A2="I.O.","",'Kennzahlenbogen_(KB)'!E8)</f>
        <v xml:space="preserve">Primärfälle </v>
      </c>
      <c r="E2" s="83" t="str">
        <f>IF(AND('Kennzahlenbogen_(KB)'!L8="",$A2&lt;&gt;"I.O."),"-----",IF($A2="I.O.","",'Kennzahlenbogen_(KB)'!L8))</f>
        <v>-----</v>
      </c>
      <c r="F2" s="84" t="str">
        <f>IF($A2="I.O.","",'Kennzahlenbogen_(KB)'!M8)</f>
        <v>≥ 20</v>
      </c>
      <c r="G2" s="83" t="str">
        <f>IF(AND('Kennzahlenbogen_(KB)'!O8="",$A2&lt;&gt;"I.O."),"-----",IF($A2="I.O.","",'Kennzahlenbogen_(KB)'!O8))</f>
        <v>-----</v>
      </c>
      <c r="H2" s="85">
        <f>IF($A2="I.O.","",IF('Kennzahlenbogen_(KB)'!Q8="","-----",'Kennzahlenbogen_(KB)'!Q8))</f>
        <v>0</v>
      </c>
      <c r="I2" s="85" t="str">
        <f>IF($A2="I.O.","","-----")</f>
        <v>-----</v>
      </c>
      <c r="J2" s="86" t="str">
        <f>IF($A2="I.O.","","-----")</f>
        <v>-----</v>
      </c>
      <c r="K2" s="87" t="str">
        <f>IF($A2="I.O.","",'Kennzahlenbogen_(KB)'!R8)</f>
        <v>Unvollständig</v>
      </c>
      <c r="L2" s="88" t="str">
        <f>IF(AND('Kennzahlenbogen_(KB)'!S8="",$A2&lt;&gt;"I.O."),"-----",IF($A2="I.O.","",'Kennzahlenbogen_(KB)'!S8))</f>
        <v>-----</v>
      </c>
      <c r="M2" s="88" t="str">
        <f>IF(AND('Kennzahlenbogen_(KB)'!T8="",$A2&lt;&gt;"I.O."),"-----",IF($A2="I.O.","",'Kennzahlenbogen_(KB)'!T8))</f>
        <v>-----</v>
      </c>
      <c r="O2" s="55" t="str">
        <f t="array" aca="1" ref="O2" ca="1">IF(ROW()-ROW($D$2:$D$26)+1&gt;ROWS($C$2:$C$26)-COUNTBLANK($C$2:$C$26),"",INDIRECT(ADDRESS(SMALL((IF($C$2:$C$26&lt;&gt;"",ROW($C$2:$C$26),ROW()+ROWS($C$2:$C$26))),ROW()-ROW($D$2:$D$26)+1),COLUMN($C$2:$C$26),4)))</f>
        <v>1a)</v>
      </c>
      <c r="P2" s="82" t="str">
        <f t="array" aca="1" ref="P2" ca="1">IF(ROW()-ROW($E$2:$E$26)+1&gt;ROWS($D$2:$D$26)-COUNTBLANK($D$2:$D$26),"",INDIRECT(ADDRESS(SMALL((IF($D$2:$D$26&gt;"",ROW($D$2:$D$26),ROW()+ROWS($D$2:$D$26))),ROW()-ROW($E$2:$E$26)+1),COLUMN($D$2:$D$26),4)))</f>
        <v xml:space="preserve">Primärfälle </v>
      </c>
      <c r="Q2" s="89" t="str">
        <f t="array" aca="1" ref="Q2" ca="1">IF(ROW()-ROW($F$2:$F$26)+1&gt;ROWS($E$2:$E$26)-COUNTBLANK($E$2:$E$26),"",INDIRECT(ADDRESS(SMALL((IF($E$2:$E$26&gt;"",ROW($E$2:$E$26),ROW()+ROWS($E$2:$E$26))),ROW()-ROW($F$2:$F$26)+1),COLUMN($E$2:$E$26),4)))</f>
        <v>-----</v>
      </c>
      <c r="R2" s="89" t="str">
        <f t="array" aca="1" ref="R2" ca="1">IF(ROW()-ROW($G$2:$G$26)+1&gt;ROWS($F$2:$F$26)-COUNTBLANK($F$2:$F$26),"",INDIRECT(ADDRESS(SMALL((IF($F$2:$F$26&gt;"",ROW($F$2:$F$26),ROW()+ROWS($F$2:$F$26))),ROW()-ROW($G$2:$G$26)+1),COLUMN($F$2:$F$26),4)))</f>
        <v>≥ 20</v>
      </c>
      <c r="S2" s="89" t="str">
        <f t="array" aca="1" ref="S2" ca="1">IF(ROW()-ROW($H$2:$H$26)+1&gt;ROWS($G$2:$G$26)-COUNTBLANK($G$2:$G$26),"",INDIRECT(ADDRESS(SMALL((IF($G$2:$G$26&lt;&gt;"",ROW($G$2:$G$26),ROW()+ROWS($G$2:$G$26))),ROW()-ROW($H$2:$H$26)+1),COLUMN($G$2:$G$26),4)))</f>
        <v>-----</v>
      </c>
      <c r="T2" s="90">
        <f t="array" aca="1" ref="T2" ca="1">IF(ROW()-ROW($I$2:$I$26)+1&gt;ROWS($H$2:$H$26)-COUNTBLANK($H$2:$H$26),"",INDIRECT(ADDRESS(SMALL((IF($H$2:$H$26&lt;&gt;"",ROW($H$2:$H$26),ROW()+ROWS($H$2:$H$26))),ROW()-ROW($I$2:$I$26)+1),COLUMN($H$2:$H$26),4)))</f>
        <v>0</v>
      </c>
      <c r="U2" s="90" t="str">
        <f t="array" aca="1" ref="U2" ca="1">IF(ROW()-ROW($J$2:$J$26)+1&gt;ROWS($I$2:$I$26)-COUNTBLANK($I$2:$I$26),"",INDIRECT(ADDRESS(SMALL((IF($I$2:$I$26&lt;&gt;"",ROW($I$2:$I$26),ROW()+ROWS($I$2:$I$26))),ROW()-ROW($J$2:$J$26)+1),COLUMN($I$2:$I$26),4)))</f>
        <v>-----</v>
      </c>
      <c r="V2" s="86" t="str">
        <f t="array" aca="1" ref="V2" ca="1">IF(ROW()-ROW($K$2:$K$26)+1&gt;ROWS($J$2:$J$26)-COUNTBLANK($J$2:$J$26),"",INDIRECT(ADDRESS(SMALL((IF($J$2:$J$26&lt;&gt;"",ROW($J$2:$J$26),ROW()+ROWS($J$2:$J$26))),ROW()-ROW($K$2:$K$26)+1),COLUMN($J$2:$J$26),4)))</f>
        <v>-----</v>
      </c>
      <c r="W2" s="81" t="str">
        <f t="array" aca="1" ref="W2" ca="1">IF(ROW()-ROW($L$2:$L$26)+1&gt;ROWS($K$2:$K$26)-COUNTBLANK($K$2:$K$26),"",INDIRECT(ADDRESS(SMALL((IF($K$2:$K$26&lt;&gt;"",ROW($K$2:$K$26),ROW()+ROWS($K$2:$K$26))),ROW()-ROW($L$2:$L$26)+1),COLUMN($K$2:$K$26),4)))</f>
        <v>Unvollständig</v>
      </c>
      <c r="X2" s="82" t="str">
        <f t="array" aca="1" ref="X2" ca="1">IF(ROW()-ROW($M$2:$M$26)+1&gt;ROWS($L$2:$L$26)-COUNTBLANK($L$2:$L$26),"",INDIRECT(ADDRESS(SMALL((IF($L$2:$L$26&lt;&gt;"",ROW($L$2:$L$26),ROW()+ROWS($L$2:$L$26))),ROW()-ROW($M$2:$M$26)+1),COLUMN($L$2:$L$26),4)))</f>
        <v>-----</v>
      </c>
      <c r="Y2" s="82" t="str">
        <f t="array" aca="1" ref="Y2" ca="1">IF(ROW()-ROW($N$2:$N$26)+1&gt;ROWS($M$2:$M$26)-COUNTBLANK($M$2:$M$26),"",INDIRECT(ADDRESS(SMALL((IF($M$2:$M$26&lt;&gt;"",ROW($M$2:$M$26),ROW()+ROWS($M$2:$M$26))),ROW()-ROW($N$2:$N$26)+1),COLUMN($M$2:$M$26),4)))</f>
        <v>-----</v>
      </c>
    </row>
    <row r="3" spans="1:25" ht="54.95" customHeight="1" x14ac:dyDescent="0.25">
      <c r="A3" s="79" t="str">
        <f>IF('Kennzahlenbogen_(KB)'!R11=0,"",'Kennzahlenbogen_(KB)'!R11)</f>
        <v>Unvollständig</v>
      </c>
      <c r="B3" s="80"/>
      <c r="C3" s="165" t="str">
        <f>IF($A3="I.O.","",CONCATENATE('Kennzahlenbogen_(KB)'!B8,'Kennzahlenbogen_(KB)'!C11))</f>
        <v>1b)</v>
      </c>
      <c r="D3" s="82" t="str">
        <f>IF($A3="I.O.","",'Kennzahlenbogen_(KB)'!E11)</f>
        <v>Pat. mit neuaufgetretenem Rezidiv und/ oder Fernmetastasen</v>
      </c>
      <c r="E3" s="83" t="str">
        <f>IF(AND('Kennzahlenbogen_(KB)'!L11="",$A3&lt;&gt;"I.O."),"-----",IF($A3="I.O.","",'Kennzahlenbogen_(KB)'!L11))</f>
        <v>-----</v>
      </c>
      <c r="F3" s="84" t="str">
        <f>IF($A3="I.O.","",'Kennzahlenbogen_(KB)'!M11)</f>
        <v>Derzeit keine Vorgaben</v>
      </c>
      <c r="G3" s="83" t="str">
        <f>IF(AND('Kennzahlenbogen_(KB)'!O11="",$A3&lt;&gt;"I.O."),"-----",IF($A3="I.O.","",'Kennzahlenbogen_(KB)'!O11))</f>
        <v>-----</v>
      </c>
      <c r="H3" s="85">
        <f>IF($A3="I.O.","",IF('Kennzahlenbogen_(KB)'!Q11="","-----",'Kennzahlenbogen_(KB)'!Q11))</f>
        <v>0</v>
      </c>
      <c r="I3" s="85" t="str">
        <f t="shared" ref="I3:J3" si="0">IF($A3="I.O.","","-----")</f>
        <v>-----</v>
      </c>
      <c r="J3" s="86" t="str">
        <f t="shared" si="0"/>
        <v>-----</v>
      </c>
      <c r="K3" s="87" t="str">
        <f>IF($A3="I.O.","",'Kennzahlenbogen_(KB)'!R11)</f>
        <v>Unvollständig</v>
      </c>
      <c r="L3" s="88" t="str">
        <f>IF(AND('Kennzahlenbogen_(KB)'!S11="",$A3&lt;&gt;"I.O."),"-----",IF($A3="I.O.","",'Kennzahlenbogen_(KB)'!S11))</f>
        <v>-----</v>
      </c>
      <c r="M3" s="88" t="str">
        <f>IF(AND('Kennzahlenbogen_(KB)'!T11="",$A3&lt;&gt;"I.O."),"-----",IF($A3="I.O.","",'Kennzahlenbogen_(KB)'!T11))</f>
        <v>-----</v>
      </c>
      <c r="O3" s="55" t="str">
        <f t="array" aca="1" ref="O3" ca="1">IF(ROW()-ROW($D$2:$D$26)+1&gt;ROWS($C$2:$C$26)-COUNTBLANK($C$2:$C$26),"",INDIRECT(ADDRESS(SMALL((IF($C$2:$C$26&lt;&gt;"",ROW($C$2:$C$26),ROW()+ROWS($C$2:$C$26))),ROW()-ROW($D$2:$D$26)+1),COLUMN($C$2:$C$26),4)))</f>
        <v>1b)</v>
      </c>
      <c r="P3" s="82" t="str">
        <f t="array" aca="1" ref="P3" ca="1">IF(ROW()-ROW($E$2:$E$26)+1&gt;ROWS($D$2:$D$26)-COUNTBLANK($D$2:$D$26),"",INDIRECT(ADDRESS(SMALL((IF($D$2:$D$26&gt;"",ROW($D$2:$D$26),ROW()+ROWS($D$2:$D$26))),ROW()-ROW($E$2:$E$26)+1),COLUMN($D$2:$D$26),4)))</f>
        <v>Pat. mit neuaufgetretenem Rezidiv und/ oder Fernmetastasen</v>
      </c>
      <c r="Q3" s="89" t="str">
        <f t="array" aca="1" ref="Q3" ca="1">IF(ROW()-ROW($F$2:$F$26)+1&gt;ROWS($E$2:$E$26)-COUNTBLANK($E$2:$E$26),"",INDIRECT(ADDRESS(SMALL((IF($E$2:$E$26&gt;"",ROW($E$2:$E$26),ROW()+ROWS($E$2:$E$26))),ROW()-ROW($F$2:$F$26)+1),COLUMN($E$2:$E$26),4)))</f>
        <v>-----</v>
      </c>
      <c r="R3" s="89" t="str">
        <f t="array" aca="1" ref="R3" ca="1">IF(ROW()-ROW($G$2:$G$26)+1&gt;ROWS($F$2:$F$26)-COUNTBLANK($F$2:$F$26),"",INDIRECT(ADDRESS(SMALL((IF($F$2:$F$26&gt;"",ROW($F$2:$F$26),ROW()+ROWS($F$2:$F$26))),ROW()-ROW($G$2:$G$26)+1),COLUMN($F$2:$F$26),4)))</f>
        <v>Derzeit keine Vorgaben</v>
      </c>
      <c r="S3" s="89" t="str">
        <f t="array" aca="1" ref="S3" ca="1">IF(ROW()-ROW($H$2:$H$26)+1&gt;ROWS($G$2:$G$26)-COUNTBLANK($G$2:$G$26),"",INDIRECT(ADDRESS(SMALL((IF($G$2:$G$26&lt;&gt;"",ROW($G$2:$G$26),ROW()+ROWS($G$2:$G$26))),ROW()-ROW($H$2:$H$26)+1),COLUMN($G$2:$G$26),4)))</f>
        <v>-----</v>
      </c>
      <c r="T3" s="90">
        <f t="array" aca="1" ref="T3" ca="1">IF(ROW()-ROW($I$2:$I$26)+1&gt;ROWS($H$2:$H$26)-COUNTBLANK($H$2:$H$26),"",INDIRECT(ADDRESS(SMALL((IF($H$2:$H$26&lt;&gt;"",ROW($H$2:$H$26),ROW()+ROWS($H$2:$H$26))),ROW()-ROW($I$2:$I$26)+1),COLUMN($H$2:$H$26),4)))</f>
        <v>0</v>
      </c>
      <c r="U3" s="90" t="str">
        <f t="array" aca="1" ref="U3" ca="1">IF(ROW()-ROW($J$2:$J$26)+1&gt;ROWS($I$2:$I$26)-COUNTBLANK($I$2:$I$26),"",INDIRECT(ADDRESS(SMALL((IF($I$2:$I$26&lt;&gt;"",ROW($I$2:$I$26),ROW()+ROWS($I$2:$I$26))),ROW()-ROW($J$2:$J$26)+1),COLUMN($I$2:$I$26),4)))</f>
        <v>-----</v>
      </c>
      <c r="V3" s="86" t="str">
        <f t="array" aca="1" ref="V3" ca="1">IF(ROW()-ROW($K$2:$K$26)+1&gt;ROWS($J$2:$J$26)-COUNTBLANK($J$2:$J$26),"",INDIRECT(ADDRESS(SMALL((IF($J$2:$J$26&lt;&gt;"",ROW($J$2:$J$26),ROW()+ROWS($J$2:$J$26))),ROW()-ROW($K$2:$K$26)+1),COLUMN($J$2:$J$26),4)))</f>
        <v>-----</v>
      </c>
      <c r="W3" s="81" t="str">
        <f t="array" aca="1" ref="W3" ca="1">IF(ROW()-ROW($L$2:$L$26)+1&gt;ROWS($K$2:$K$26)-COUNTBLANK($K$2:$K$26),"",INDIRECT(ADDRESS(SMALL((IF($K$2:$K$26&lt;&gt;"",ROW($K$2:$K$26),ROW()+ROWS($K$2:$K$26))),ROW()-ROW($L$2:$L$26)+1),COLUMN($K$2:$K$26),4)))</f>
        <v>Unvollständig</v>
      </c>
      <c r="X3" s="82" t="str">
        <f t="array" aca="1" ref="X3" ca="1">IF(ROW()-ROW($M$2:$M$26)+1&gt;ROWS($L$2:$L$26)-COUNTBLANK($L$2:$L$26),"",INDIRECT(ADDRESS(SMALL((IF($L$2:$L$26&lt;&gt;"",ROW($L$2:$L$26),ROW()+ROWS($L$2:$L$26))),ROW()-ROW($M$2:$M$26)+1),COLUMN($L$2:$L$26),4)))</f>
        <v>-----</v>
      </c>
      <c r="Y3" s="82" t="str">
        <f t="array" aca="1" ref="Y3" ca="1">IF(ROW()-ROW($N$2:$N$26)+1&gt;ROWS($M$2:$M$26)-COUNTBLANK($M$2:$M$26),"",INDIRECT(ADDRESS(SMALL((IF($M$2:$M$26&lt;&gt;"",ROW($M$2:$M$26),ROW()+ROWS($M$2:$M$26))),ROW()-ROW($N$2:$N$26)+1),COLUMN($M$2:$M$26),4)))</f>
        <v>-----</v>
      </c>
    </row>
    <row r="4" spans="1:25" ht="54.95" customHeight="1" x14ac:dyDescent="0.25">
      <c r="A4" s="79" t="str">
        <f>IF('Kennzahlenbogen_(KB)'!R14=0,"",'Kennzahlenbogen_(KB)'!R14)</f>
        <v>Unvollständig</v>
      </c>
      <c r="B4" s="80"/>
      <c r="C4" s="81" t="str">
        <f>IF($A4="I.O.","",CONCATENATE('Kennzahlenbogen_(KB)'!B8,'Kennzahlenbogen_(KB)'!C14))</f>
        <v>1c)</v>
      </c>
      <c r="D4" s="82" t="str">
        <f>IF($A4="I.O.","",'Kennzahlenbogen_(KB)'!E14)</f>
        <v>Zentrumsfälle</v>
      </c>
      <c r="E4" s="83" t="str">
        <f>IF(AND('Kennzahlenbogen_(KB)'!L14="",$A4&lt;&gt;"I.O."),"-----",IF($A4="I.O.","",'Kennzahlenbogen_(KB)'!L14))</f>
        <v>-----</v>
      </c>
      <c r="F4" s="84" t="str">
        <f>IF($A4="I.O.","",'Kennzahlenbogen_(KB)'!M14)</f>
        <v>≥ 40</v>
      </c>
      <c r="G4" s="83" t="str">
        <f>IF(AND('Kennzahlenbogen_(KB)'!O14="",$A4&lt;&gt;"I.O."),"-----",IF($A4="I.O.","",'Kennzahlenbogen_(KB)'!O14))</f>
        <v>-----</v>
      </c>
      <c r="H4" s="85">
        <f>IF($A4="I.O.","",IF('Kennzahlenbogen_(KB)'!Q14="","-----",'Kennzahlenbogen_(KB)'!Q14))</f>
        <v>0</v>
      </c>
      <c r="I4" s="85" t="str">
        <f t="shared" ref="I4:J4" si="1">IF($A4="I.O.","","-----")</f>
        <v>-----</v>
      </c>
      <c r="J4" s="86" t="str">
        <f t="shared" si="1"/>
        <v>-----</v>
      </c>
      <c r="K4" s="87" t="str">
        <f>IF($A4="I.O.","",'Kennzahlenbogen_(KB)'!R14)</f>
        <v>Unvollständig</v>
      </c>
      <c r="L4" s="88" t="str">
        <f>IF(AND('Kennzahlenbogen_(KB)'!S14="",$A4&lt;&gt;"I.O."),"-----",IF($A4="I.O.","",'Kennzahlenbogen_(KB)'!S14))</f>
        <v>-----</v>
      </c>
      <c r="M4" s="88" t="str">
        <f>IF(AND('Kennzahlenbogen_(KB)'!T14="",$A4&lt;&gt;"I.O."),"-----",IF($A4="I.O.","",'Kennzahlenbogen_(KB)'!T14))</f>
        <v>-----</v>
      </c>
      <c r="O4" s="55" t="str">
        <f t="array" aca="1" ref="O4" ca="1">IF(ROW()-ROW($D$2:$D$26)+1&gt;ROWS($C$2:$C$26)-COUNTBLANK($C$2:$C$26),"",INDIRECT(ADDRESS(SMALL((IF($C$2:$C$26&lt;&gt;"",ROW($C$2:$C$26),ROW()+ROWS($C$2:$C$26))),ROW()-ROW($D$2:$D$26)+1),COLUMN($C$2:$C$26),4)))</f>
        <v>1c)</v>
      </c>
      <c r="P4" s="82" t="str">
        <f t="array" aca="1" ref="P4" ca="1">IF(ROW()-ROW($E$2:$E$26)+1&gt;ROWS($D$2:$D$26)-COUNTBLANK($D$2:$D$26),"",INDIRECT(ADDRESS(SMALL((IF($D$2:$D$26&gt;"",ROW($D$2:$D$26),ROW()+ROWS($D$2:$D$26))),ROW()-ROW($E$2:$E$26)+1),COLUMN($D$2:$D$26),4)))</f>
        <v>Zentrumsfälle</v>
      </c>
      <c r="Q4" s="89" t="str">
        <f t="array" aca="1" ref="Q4" ca="1">IF(ROW()-ROW($F$2:$F$26)+1&gt;ROWS($E$2:$E$26)-COUNTBLANK($E$2:$E$26),"",INDIRECT(ADDRESS(SMALL((IF($E$2:$E$26&gt;"",ROW($E$2:$E$26),ROW()+ROWS($E$2:$E$26))),ROW()-ROW($F$2:$F$26)+1),COLUMN($E$2:$E$26),4)))</f>
        <v>-----</v>
      </c>
      <c r="R4" s="89" t="str">
        <f t="array" aca="1" ref="R4" ca="1">IF(ROW()-ROW($G$2:$G$26)+1&gt;ROWS($F$2:$F$26)-COUNTBLANK($F$2:$F$26),"",INDIRECT(ADDRESS(SMALL((IF($F$2:$F$26&gt;"",ROW($F$2:$F$26),ROW()+ROWS($F$2:$F$26))),ROW()-ROW($G$2:$G$26)+1),COLUMN($F$2:$F$26),4)))</f>
        <v>≥ 40</v>
      </c>
      <c r="S4" s="89" t="str">
        <f t="array" aca="1" ref="S4" ca="1">IF(ROW()-ROW($H$2:$H$26)+1&gt;ROWS($G$2:$G$26)-COUNTBLANK($G$2:$G$26),"",INDIRECT(ADDRESS(SMALL((IF($G$2:$G$26&lt;&gt;"",ROW($G$2:$G$26),ROW()+ROWS($G$2:$G$26))),ROW()-ROW($H$2:$H$26)+1),COLUMN($G$2:$G$26),4)))</f>
        <v>-----</v>
      </c>
      <c r="T4" s="90">
        <f t="array" aca="1" ref="T4" ca="1">IF(ROW()-ROW($I$2:$I$26)+1&gt;ROWS($H$2:$H$26)-COUNTBLANK($H$2:$H$26),"",INDIRECT(ADDRESS(SMALL((IF($H$2:$H$26&lt;&gt;"",ROW($H$2:$H$26),ROW()+ROWS($H$2:$H$26))),ROW()-ROW($I$2:$I$26)+1),COLUMN($H$2:$H$26),4)))</f>
        <v>0</v>
      </c>
      <c r="U4" s="90" t="str">
        <f t="array" aca="1" ref="U4" ca="1">IF(ROW()-ROW($J$2:$J$26)+1&gt;ROWS($I$2:$I$26)-COUNTBLANK($I$2:$I$26),"",INDIRECT(ADDRESS(SMALL((IF($I$2:$I$26&lt;&gt;"",ROW($I$2:$I$26),ROW()+ROWS($I$2:$I$26))),ROW()-ROW($J$2:$J$26)+1),COLUMN($I$2:$I$26),4)))</f>
        <v>-----</v>
      </c>
      <c r="V4" s="86" t="str">
        <f t="array" aca="1" ref="V4" ca="1">IF(ROW()-ROW($K$2:$K$26)+1&gt;ROWS($J$2:$J$26)-COUNTBLANK($J$2:$J$26),"",INDIRECT(ADDRESS(SMALL((IF($J$2:$J$26&lt;&gt;"",ROW($J$2:$J$26),ROW()+ROWS($J$2:$J$26))),ROW()-ROW($K$2:$K$26)+1),COLUMN($J$2:$J$26),4)))</f>
        <v>-----</v>
      </c>
      <c r="W4" s="81" t="str">
        <f t="array" aca="1" ref="W4" ca="1">IF(ROW()-ROW($L$2:$L$26)+1&gt;ROWS($K$2:$K$26)-COUNTBLANK($K$2:$K$26),"",INDIRECT(ADDRESS(SMALL((IF($K$2:$K$26&lt;&gt;"",ROW($K$2:$K$26),ROW()+ROWS($K$2:$K$26))),ROW()-ROW($L$2:$L$26)+1),COLUMN($K$2:$K$26),4)))</f>
        <v>Unvollständig</v>
      </c>
      <c r="X4" s="82" t="str">
        <f t="array" aca="1" ref="X4" ca="1">IF(ROW()-ROW($M$2:$M$26)+1&gt;ROWS($L$2:$L$26)-COUNTBLANK($L$2:$L$26),"",INDIRECT(ADDRESS(SMALL((IF($L$2:$L$26&lt;&gt;"",ROW($L$2:$L$26),ROW()+ROWS($L$2:$L$26))),ROW()-ROW($M$2:$M$26)+1),COLUMN($L$2:$L$26),4)))</f>
        <v>-----</v>
      </c>
      <c r="Y4" s="82" t="str">
        <f t="array" aca="1" ref="Y4" ca="1">IF(ROW()-ROW($N$2:$N$26)+1&gt;ROWS($M$2:$M$26)-COUNTBLANK($M$2:$M$26),"",INDIRECT(ADDRESS(SMALL((IF($M$2:$M$26&lt;&gt;"",ROW($M$2:$M$26),ROW()+ROWS($M$2:$M$26))),ROW()-ROW($N$2:$N$26)+1),COLUMN($M$2:$M$26),4)))</f>
        <v>-----</v>
      </c>
    </row>
    <row r="5" spans="1:25" ht="54.95" customHeight="1" x14ac:dyDescent="0.25">
      <c r="A5" s="79" t="str">
        <f>IF('Kennzahlenbogen_(KB)'!R17=0,"",'Kennzahlenbogen_(KB)'!R17)</f>
        <v>Unvollständig</v>
      </c>
      <c r="B5" s="80"/>
      <c r="C5" s="81" t="str">
        <f>IF($A5="I.O.","",CONCATENATE('Kennzahlenbogen_(KB)'!B17,'Kennzahlenbogen_(KB)'!C17))</f>
        <v>2</v>
      </c>
      <c r="D5" s="82" t="str">
        <f>IF($A5="I.O.","",'Kennzahlenbogen_(KB)'!E17)</f>
        <v>Prätherapeutische Fallvorstellung</v>
      </c>
      <c r="E5" s="83" t="str">
        <f>IF(AND('Kennzahlenbogen_(KB)'!L17="",$A5&lt;&gt;"I.O."),"-----",IF($A5="I.O.","",'Kennzahlenbogen_(KB)'!L17))</f>
        <v>-----</v>
      </c>
      <c r="F5" s="84" t="str">
        <f>IF($A5="I.O.","",'Kennzahlenbogen_(KB)'!M17)</f>
        <v>≥ 95%</v>
      </c>
      <c r="G5" s="83" t="str">
        <f>IF(AND('Kennzahlenbogen_(KB)'!O17="",$A5&lt;&gt;"I.O."),"-----",IF($A5="I.O.","",'Kennzahlenbogen_(KB)'!O17))</f>
        <v>-----</v>
      </c>
      <c r="H5" s="85" t="str">
        <f>IF($A5="I.O.","",IF('Kennzahlenbogen_(KB)'!Q17="","-----",'Kennzahlenbogen_(KB)'!Q17))</f>
        <v>-----</v>
      </c>
      <c r="I5" s="85">
        <f>IF($A5="I.O.","",IF('Kennzahlenbogen_(KB)'!Q18="","-----",'Kennzahlenbogen_(KB)'!Q18))</f>
        <v>0</v>
      </c>
      <c r="J5" s="86" t="str">
        <f>IF($A5="I.O.","",IF('Kennzahlenbogen_(KB)'!Q19="",0,'Kennzahlenbogen_(KB)'!Q19))</f>
        <v>n.d.</v>
      </c>
      <c r="K5" s="87" t="str">
        <f>IF($A5="I.O.","",'Kennzahlenbogen_(KB)'!R17)</f>
        <v>Unvollständig</v>
      </c>
      <c r="L5" s="88" t="str">
        <f>IF(AND('Kennzahlenbogen_(KB)'!S17="",$A5&lt;&gt;"I.O."),"-----",IF($A5="I.O.","",'Kennzahlenbogen_(KB)'!S17))</f>
        <v>-----</v>
      </c>
      <c r="M5" s="88" t="str">
        <f>IF(AND('Kennzahlenbogen_(KB)'!T17="",$A5&lt;&gt;"I.O."),"-----",IF($A5="I.O.","",'Kennzahlenbogen_(KB)'!T17))</f>
        <v>-----</v>
      </c>
      <c r="O5" s="55" t="str">
        <f t="array" aca="1" ref="O5" ca="1">IF(ROW()-ROW($D$2:$D$26)+1&gt;ROWS($C$2:$C$26)-COUNTBLANK($C$2:$C$26),"",INDIRECT(ADDRESS(SMALL((IF($C$2:$C$26&lt;&gt;"",ROW($C$2:$C$26),ROW()+ROWS($C$2:$C$26))),ROW()-ROW($D$2:$D$26)+1),COLUMN($C$2:$C$26),4)))</f>
        <v>2</v>
      </c>
      <c r="P5" s="82" t="str">
        <f t="array" aca="1" ref="P5" ca="1">IF(ROW()-ROW($E$2:$E$26)+1&gt;ROWS($D$2:$D$26)-COUNTBLANK($D$2:$D$26),"",INDIRECT(ADDRESS(SMALL((IF($D$2:$D$26&gt;"",ROW($D$2:$D$26),ROW()+ROWS($D$2:$D$26))),ROW()-ROW($E$2:$E$26)+1),COLUMN($D$2:$D$26),4)))</f>
        <v>Prätherapeutische Fallvorstellung</v>
      </c>
      <c r="Q5" s="89" t="str">
        <f t="array" aca="1" ref="Q5" ca="1">IF(ROW()-ROW($F$2:$F$26)+1&gt;ROWS($E$2:$E$26)-COUNTBLANK($E$2:$E$26),"",INDIRECT(ADDRESS(SMALL((IF($E$2:$E$26&gt;"",ROW($E$2:$E$26),ROW()+ROWS($E$2:$E$26))),ROW()-ROW($F$2:$F$26)+1),COLUMN($E$2:$E$26),4)))</f>
        <v>-----</v>
      </c>
      <c r="R5" s="89" t="str">
        <f t="array" aca="1" ref="R5" ca="1">IF(ROW()-ROW($G$2:$G$26)+1&gt;ROWS($F$2:$F$26)-COUNTBLANK($F$2:$F$26),"",INDIRECT(ADDRESS(SMALL((IF($F$2:$F$26&gt;"",ROW($F$2:$F$26),ROW()+ROWS($F$2:$F$26))),ROW()-ROW($G$2:$G$26)+1),COLUMN($F$2:$F$26),4)))</f>
        <v>≥ 95%</v>
      </c>
      <c r="S5" s="89" t="str">
        <f t="array" aca="1" ref="S5" ca="1">IF(ROW()-ROW($H$2:$H$26)+1&gt;ROWS($G$2:$G$26)-COUNTBLANK($G$2:$G$26),"",INDIRECT(ADDRESS(SMALL((IF($G$2:$G$26&lt;&gt;"",ROW($G$2:$G$26),ROW()+ROWS($G$2:$G$26))),ROW()-ROW($H$2:$H$26)+1),COLUMN($G$2:$G$26),4)))</f>
        <v>-----</v>
      </c>
      <c r="T5" s="90" t="str">
        <f t="array" aca="1" ref="T5" ca="1">IF(ROW()-ROW($I$2:$I$26)+1&gt;ROWS($H$2:$H$26)-COUNTBLANK($H$2:$H$26),"",INDIRECT(ADDRESS(SMALL((IF($H$2:$H$26&lt;&gt;"",ROW($H$2:$H$26),ROW()+ROWS($H$2:$H$26))),ROW()-ROW($I$2:$I$26)+1),COLUMN($H$2:$H$26),4)))</f>
        <v>-----</v>
      </c>
      <c r="U5" s="90">
        <f t="array" aca="1" ref="U5" ca="1">IF(ROW()-ROW($J$2:$J$26)+1&gt;ROWS($I$2:$I$26)-COUNTBLANK($I$2:$I$26),"",INDIRECT(ADDRESS(SMALL((IF($I$2:$I$26&lt;&gt;"",ROW($I$2:$I$26),ROW()+ROWS($I$2:$I$26))),ROW()-ROW($J$2:$J$26)+1),COLUMN($I$2:$I$26),4)))</f>
        <v>0</v>
      </c>
      <c r="V5" s="86" t="str">
        <f t="array" aca="1" ref="V5" ca="1">IF(ROW()-ROW($K$2:$K$26)+1&gt;ROWS($J$2:$J$26)-COUNTBLANK($J$2:$J$26),"",INDIRECT(ADDRESS(SMALL((IF($J$2:$J$26&lt;&gt;"",ROW($J$2:$J$26),ROW()+ROWS($J$2:$J$26))),ROW()-ROW($K$2:$K$26)+1),COLUMN($J$2:$J$26),4)))</f>
        <v>n.d.</v>
      </c>
      <c r="W5" s="81" t="str">
        <f t="array" aca="1" ref="W5" ca="1">IF(ROW()-ROW($L$2:$L$26)+1&gt;ROWS($K$2:$K$26)-COUNTBLANK($K$2:$K$26),"",INDIRECT(ADDRESS(SMALL((IF($K$2:$K$26&lt;&gt;"",ROW($K$2:$K$26),ROW()+ROWS($K$2:$K$26))),ROW()-ROW($L$2:$L$26)+1),COLUMN($K$2:$K$26),4)))</f>
        <v>Unvollständig</v>
      </c>
      <c r="X5" s="82" t="str">
        <f t="array" aca="1" ref="X5" ca="1">IF(ROW()-ROW($M$2:$M$26)+1&gt;ROWS($L$2:$L$26)-COUNTBLANK($L$2:$L$26),"",INDIRECT(ADDRESS(SMALL((IF($L$2:$L$26&lt;&gt;"",ROW($L$2:$L$26),ROW()+ROWS($L$2:$L$26))),ROW()-ROW($M$2:$M$26)+1),COLUMN($L$2:$L$26),4)))</f>
        <v>-----</v>
      </c>
      <c r="Y5" s="82" t="str">
        <f t="array" aca="1" ref="Y5" ca="1">IF(ROW()-ROW($N$2:$N$26)+1&gt;ROWS($M$2:$M$26)-COUNTBLANK($M$2:$M$26),"",INDIRECT(ADDRESS(SMALL((IF($M$2:$M$26&lt;&gt;"",ROW($M$2:$M$26),ROW()+ROWS($M$2:$M$26))),ROW()-ROW($N$2:$N$26)+1),COLUMN($M$2:$M$26),4)))</f>
        <v>-----</v>
      </c>
    </row>
    <row r="6" spans="1:25" ht="54.95" customHeight="1" x14ac:dyDescent="0.25">
      <c r="A6" s="79" t="str">
        <f>IF('Kennzahlenbogen_(KB)'!R20=0,"",'Kennzahlenbogen_(KB)'!R20)</f>
        <v>Unvollständig</v>
      </c>
      <c r="B6" s="80"/>
      <c r="C6" s="165" t="str">
        <f>IF($A6="I.O.","",CONCATENATE('Kennzahlenbogen_(KB)'!B20,'Kennzahlenbogen_(KB)'!C20))</f>
        <v>3</v>
      </c>
      <c r="D6" s="82" t="str">
        <f>IF($A6="I.O.","",'Kennzahlenbogen_(KB)'!E20)</f>
        <v>Prätherapeutische Fallvorstellung Rezidiv/ metachrone Metastasen</v>
      </c>
      <c r="E6" s="83" t="str">
        <f>IF(AND('Kennzahlenbogen_(KB)'!L20="",$A6&lt;&gt;"I.O."),"-----",IF($A6="I.O.","",'Kennzahlenbogen_(KB)'!L20))</f>
        <v>-----</v>
      </c>
      <c r="F6" s="84" t="str">
        <f>IF($A6="I.O.","",'Kennzahlenbogen_(KB)'!M20)</f>
        <v>≥ 95%</v>
      </c>
      <c r="G6" s="83" t="str">
        <f>IF(AND('Kennzahlenbogen_(KB)'!O20="",$A6&lt;&gt;"I.O."),"-----",IF($A6="I.O.","",'Kennzahlenbogen_(KB)'!O20))</f>
        <v>-----</v>
      </c>
      <c r="H6" s="85" t="str">
        <f>IF($A6="I.O.","",IF('Kennzahlenbogen_(KB)'!Q20="","-----",'Kennzahlenbogen_(KB)'!Q20))</f>
        <v>-----</v>
      </c>
      <c r="I6" s="85">
        <f>IF($A6="I.O.","",IF('Kennzahlenbogen_(KB)'!Q21="","-----",'Kennzahlenbogen_(KB)'!Q21))</f>
        <v>0</v>
      </c>
      <c r="J6" s="86" t="str">
        <f>IF($A6="I.O.","",IF('Kennzahlenbogen_(KB)'!Q22="","-----",'Kennzahlenbogen_(KB)'!Q22))</f>
        <v>n.d.</v>
      </c>
      <c r="K6" s="87" t="str">
        <f>IF($A6="I.O.","",'Kennzahlenbogen_(KB)'!R20)</f>
        <v>Unvollständig</v>
      </c>
      <c r="L6" s="88" t="str">
        <f>IF(AND('Kennzahlenbogen_(KB)'!S20="",$A6&lt;&gt;"I.O."),"-----",IF($A6="I.O.","",'Kennzahlenbogen_(KB)'!S20))</f>
        <v>-----</v>
      </c>
      <c r="M6" s="88" t="str">
        <f>IF(AND('Kennzahlenbogen_(KB)'!T20="",$A6&lt;&gt;"I.O."),"-----",IF($A6="I.O.","",'Kennzahlenbogen_(KB)'!T20))</f>
        <v>-----</v>
      </c>
      <c r="O6" s="55" t="str">
        <f t="array" aca="1" ref="O6" ca="1">IF(ROW()-ROW($D$2:$D$26)+1&gt;ROWS($C$2:$C$26)-COUNTBLANK($C$2:$C$26),"",INDIRECT(ADDRESS(SMALL((IF($C$2:$C$26&lt;&gt;"",ROW($C$2:$C$26),ROW()+ROWS($C$2:$C$26))),ROW()-ROW($D$2:$D$26)+1),COLUMN($C$2:$C$26),4)))</f>
        <v>3</v>
      </c>
      <c r="P6" s="82" t="str">
        <f t="array" aca="1" ref="P6" ca="1">IF(ROW()-ROW($E$2:$E$26)+1&gt;ROWS($D$2:$D$26)-COUNTBLANK($D$2:$D$26),"",INDIRECT(ADDRESS(SMALL((IF($D$2:$D$26&gt;"",ROW($D$2:$D$26),ROW()+ROWS($D$2:$D$26))),ROW()-ROW($E$2:$E$26)+1),COLUMN($D$2:$D$26),4)))</f>
        <v>Prätherapeutische Fallvorstellung Rezidiv/ metachrone Metastasen</v>
      </c>
      <c r="Q6" s="89" t="str">
        <f t="array" aca="1" ref="Q6" ca="1">IF(ROW()-ROW($F$2:$F$26)+1&gt;ROWS($E$2:$E$26)-COUNTBLANK($E$2:$E$26),"",INDIRECT(ADDRESS(SMALL((IF($E$2:$E$26&gt;"",ROW($E$2:$E$26),ROW()+ROWS($E$2:$E$26))),ROW()-ROW($F$2:$F$26)+1),COLUMN($E$2:$E$26),4)))</f>
        <v>-----</v>
      </c>
      <c r="R6" s="89" t="str">
        <f t="array" aca="1" ref="R6" ca="1">IF(ROW()-ROW($G$2:$G$26)+1&gt;ROWS($F$2:$F$26)-COUNTBLANK($F$2:$F$26),"",INDIRECT(ADDRESS(SMALL((IF($F$2:$F$26&gt;"",ROW($F$2:$F$26),ROW()+ROWS($F$2:$F$26))),ROW()-ROW($G$2:$G$26)+1),COLUMN($F$2:$F$26),4)))</f>
        <v>≥ 95%</v>
      </c>
      <c r="S6" s="89" t="str">
        <f t="array" aca="1" ref="S6" ca="1">IF(ROW()-ROW($H$2:$H$26)+1&gt;ROWS($G$2:$G$26)-COUNTBLANK($G$2:$G$26),"",INDIRECT(ADDRESS(SMALL((IF($G$2:$G$26&lt;&gt;"",ROW($G$2:$G$26),ROW()+ROWS($G$2:$G$26))),ROW()-ROW($H$2:$H$26)+1),COLUMN($G$2:$G$26),4)))</f>
        <v>-----</v>
      </c>
      <c r="T6" s="90" t="str">
        <f t="array" aca="1" ref="T6" ca="1">IF(ROW()-ROW($I$2:$I$26)+1&gt;ROWS($H$2:$H$26)-COUNTBLANK($H$2:$H$26),"",INDIRECT(ADDRESS(SMALL((IF($H$2:$H$26&lt;&gt;"",ROW($H$2:$H$26),ROW()+ROWS($H$2:$H$26))),ROW()-ROW($I$2:$I$26)+1),COLUMN($H$2:$H$26),4)))</f>
        <v>-----</v>
      </c>
      <c r="U6" s="90">
        <f t="array" aca="1" ref="U6" ca="1">IF(ROW()-ROW($J$2:$J$26)+1&gt;ROWS($I$2:$I$26)-COUNTBLANK($I$2:$I$26),"",INDIRECT(ADDRESS(SMALL((IF($I$2:$I$26&lt;&gt;"",ROW($I$2:$I$26),ROW()+ROWS($I$2:$I$26))),ROW()-ROW($J$2:$J$26)+1),COLUMN($I$2:$I$26),4)))</f>
        <v>0</v>
      </c>
      <c r="V6" s="86" t="str">
        <f t="array" aca="1" ref="V6" ca="1">IF(ROW()-ROW($K$2:$K$26)+1&gt;ROWS($J$2:$J$26)-COUNTBLANK($J$2:$J$26),"",INDIRECT(ADDRESS(SMALL((IF($J$2:$J$26&lt;&gt;"",ROW($J$2:$J$26),ROW()+ROWS($J$2:$J$26))),ROW()-ROW($K$2:$K$26)+1),COLUMN($J$2:$J$26),4)))</f>
        <v>n.d.</v>
      </c>
      <c r="W6" s="81" t="str">
        <f t="array" aca="1" ref="W6" ca="1">IF(ROW()-ROW($L$2:$L$26)+1&gt;ROWS($K$2:$K$26)-COUNTBLANK($K$2:$K$26),"",INDIRECT(ADDRESS(SMALL((IF($K$2:$K$26&lt;&gt;"",ROW($K$2:$K$26),ROW()+ROWS($K$2:$K$26))),ROW()-ROW($L$2:$L$26)+1),COLUMN($K$2:$K$26),4)))</f>
        <v>Unvollständig</v>
      </c>
      <c r="X6" s="82" t="str">
        <f t="array" aca="1" ref="X6" ca="1">IF(ROW()-ROW($M$2:$M$26)+1&gt;ROWS($L$2:$L$26)-COUNTBLANK($L$2:$L$26),"",INDIRECT(ADDRESS(SMALL((IF($L$2:$L$26&lt;&gt;"",ROW($L$2:$L$26),ROW()+ROWS($L$2:$L$26))),ROW()-ROW($M$2:$M$26)+1),COLUMN($L$2:$L$26),4)))</f>
        <v>-----</v>
      </c>
      <c r="Y6" s="82" t="str">
        <f t="array" aca="1" ref="Y6" ca="1">IF(ROW()-ROW($N$2:$N$26)+1&gt;ROWS($M$2:$M$26)-COUNTBLANK($M$2:$M$26),"",INDIRECT(ADDRESS(SMALL((IF($M$2:$M$26&lt;&gt;"",ROW($M$2:$M$26),ROW()+ROWS($M$2:$M$26))),ROW()-ROW($N$2:$N$26)+1),COLUMN($M$2:$M$26),4)))</f>
        <v>-----</v>
      </c>
    </row>
    <row r="7" spans="1:25" ht="54.95" customHeight="1" x14ac:dyDescent="0.25">
      <c r="A7" s="79" t="str">
        <f>IF('Kennzahlenbogen_(KB)'!R23=0,"",'Kennzahlenbogen_(KB)'!R23)</f>
        <v>Unvollständig</v>
      </c>
      <c r="B7" s="80"/>
      <c r="C7" s="81" t="str">
        <f>IF($A7="I.O.","",CONCATENATE('Kennzahlenbogen_(KB)'!B23,'Kennzahlenbogen_(KB)'!C23))</f>
        <v>4</v>
      </c>
      <c r="D7" s="82" t="str">
        <f>IF($A7="I.O.","",'Kennzahlenbogen_(KB)'!E23)</f>
        <v>Vorstellung nach Abschluss der neoadjuvanten Chemotherapie/ Radiochemo-therapie</v>
      </c>
      <c r="E7" s="83" t="str">
        <f>IF(AND('Kennzahlenbogen_(KB)'!L23="",$A7&lt;&gt;"I.O."),"-----",IF($A7="I.O.","",'Kennzahlenbogen_(KB)'!L23))</f>
        <v>-----</v>
      </c>
      <c r="F7" s="84" t="str">
        <f>IF($A7="I.O.","",'Kennzahlenbogen_(KB)'!M23)</f>
        <v>≥ 75%</v>
      </c>
      <c r="G7" s="83" t="str">
        <f>IF(AND('Kennzahlenbogen_(KB)'!O23="",$A7&lt;&gt;"I.O."),"-----",IF($A7="I.O.","",'Kennzahlenbogen_(KB)'!O23))</f>
        <v>-----</v>
      </c>
      <c r="H7" s="85" t="str">
        <f>IF($A7="I.O.","",IF('Kennzahlenbogen_(KB)'!Q23="","-----",'Kennzahlenbogen_(KB)'!Q23))</f>
        <v>-----</v>
      </c>
      <c r="I7" s="85" t="str">
        <f>IF($A7="I.O.","",IF('Kennzahlenbogen_(KB)'!Q24="","-----",'Kennzahlenbogen_(KB)'!Q24))</f>
        <v>-----</v>
      </c>
      <c r="J7" s="86" t="str">
        <f>IF($A7="I.O.","",IF('Kennzahlenbogen_(KB)'!Q25="",0,'Kennzahlenbogen_(KB)'!Q25))</f>
        <v>n.d.</v>
      </c>
      <c r="K7" s="87" t="str">
        <f>IF($A7="I.O.","",'Kennzahlenbogen_(KB)'!R23)</f>
        <v>Unvollständig</v>
      </c>
      <c r="L7" s="88" t="str">
        <f>IF(AND('Kennzahlenbogen_(KB)'!S23="",$A7&lt;&gt;"I.O."),"-----",IF($A7="I.O.","",'Kennzahlenbogen_(KB)'!S23))</f>
        <v>-----</v>
      </c>
      <c r="M7" s="88" t="str">
        <f>IF(AND('Kennzahlenbogen_(KB)'!T23="",$A7&lt;&gt;"I.O."),"-----",IF($A7="I.O.","",'Kennzahlenbogen_(KB)'!T23))</f>
        <v>-----</v>
      </c>
      <c r="O7" s="55" t="str">
        <f t="array" aca="1" ref="O7" ca="1">IF(ROW()-ROW($D$2:$D$26)+1&gt;ROWS($C$2:$C$26)-COUNTBLANK($C$2:$C$26),"",INDIRECT(ADDRESS(SMALL((IF($C$2:$C$26&lt;&gt;"",ROW($C$2:$C$26),ROW()+ROWS($C$2:$C$26))),ROW()-ROW($D$2:$D$26)+1),COLUMN($C$2:$C$26),4)))</f>
        <v>4</v>
      </c>
      <c r="P7" s="82" t="str">
        <f t="array" aca="1" ref="P7" ca="1">IF(ROW()-ROW($E$2:$E$26)+1&gt;ROWS($D$2:$D$26)-COUNTBLANK($D$2:$D$26),"",INDIRECT(ADDRESS(SMALL((IF($D$2:$D$26&gt;"",ROW($D$2:$D$26),ROW()+ROWS($D$2:$D$26))),ROW()-ROW($E$2:$E$26)+1),COLUMN($D$2:$D$26),4)))</f>
        <v>Vorstellung nach Abschluss der neoadjuvanten Chemotherapie/ Radiochemo-therapie</v>
      </c>
      <c r="Q7" s="89" t="str">
        <f t="array" aca="1" ref="Q7" ca="1">IF(ROW()-ROW($F$2:$F$26)+1&gt;ROWS($E$2:$E$26)-COUNTBLANK($E$2:$E$26),"",INDIRECT(ADDRESS(SMALL((IF($E$2:$E$26&gt;"",ROW($E$2:$E$26),ROW()+ROWS($E$2:$E$26))),ROW()-ROW($F$2:$F$26)+1),COLUMN($E$2:$E$26),4)))</f>
        <v>-----</v>
      </c>
      <c r="R7" s="89" t="str">
        <f t="array" aca="1" ref="R7" ca="1">IF(ROW()-ROW($G$2:$G$26)+1&gt;ROWS($F$2:$F$26)-COUNTBLANK($F$2:$F$26),"",INDIRECT(ADDRESS(SMALL((IF($F$2:$F$26&gt;"",ROW($F$2:$F$26),ROW()+ROWS($F$2:$F$26))),ROW()-ROW($G$2:$G$26)+1),COLUMN($F$2:$F$26),4)))</f>
        <v>≥ 75%</v>
      </c>
      <c r="S7" s="89" t="str">
        <f t="array" aca="1" ref="S7" ca="1">IF(ROW()-ROW($H$2:$H$26)+1&gt;ROWS($G$2:$G$26)-COUNTBLANK($G$2:$G$26),"",INDIRECT(ADDRESS(SMALL((IF($G$2:$G$26&lt;&gt;"",ROW($G$2:$G$26),ROW()+ROWS($G$2:$G$26))),ROW()-ROW($H$2:$H$26)+1),COLUMN($G$2:$G$26),4)))</f>
        <v>-----</v>
      </c>
      <c r="T7" s="90" t="str">
        <f t="array" aca="1" ref="T7" ca="1">IF(ROW()-ROW($I$2:$I$26)+1&gt;ROWS($H$2:$H$26)-COUNTBLANK($H$2:$H$26),"",INDIRECT(ADDRESS(SMALL((IF($H$2:$H$26&lt;&gt;"",ROW($H$2:$H$26),ROW()+ROWS($H$2:$H$26))),ROW()-ROW($I$2:$I$26)+1),COLUMN($H$2:$H$26),4)))</f>
        <v>-----</v>
      </c>
      <c r="U7" s="90" t="str">
        <f t="array" aca="1" ref="U7" ca="1">IF(ROW()-ROW($J$2:$J$26)+1&gt;ROWS($I$2:$I$26)-COUNTBLANK($I$2:$I$26),"",INDIRECT(ADDRESS(SMALL((IF($I$2:$I$26&lt;&gt;"",ROW($I$2:$I$26),ROW()+ROWS($I$2:$I$26))),ROW()-ROW($J$2:$J$26)+1),COLUMN($I$2:$I$26),4)))</f>
        <v>-----</v>
      </c>
      <c r="V7" s="86" t="str">
        <f t="array" aca="1" ref="V7" ca="1">IF(ROW()-ROW($K$2:$K$26)+1&gt;ROWS($J$2:$J$26)-COUNTBLANK($J$2:$J$26),"",INDIRECT(ADDRESS(SMALL((IF($J$2:$J$26&lt;&gt;"",ROW($J$2:$J$26),ROW()+ROWS($J$2:$J$26))),ROW()-ROW($K$2:$K$26)+1),COLUMN($J$2:$J$26),4)))</f>
        <v>n.d.</v>
      </c>
      <c r="W7" s="81" t="str">
        <f t="array" aca="1" ref="W7" ca="1">IF(ROW()-ROW($L$2:$L$26)+1&gt;ROWS($K$2:$K$26)-COUNTBLANK($K$2:$K$26),"",INDIRECT(ADDRESS(SMALL((IF($K$2:$K$26&lt;&gt;"",ROW($K$2:$K$26),ROW()+ROWS($K$2:$K$26))),ROW()-ROW($L$2:$L$26)+1),COLUMN($K$2:$K$26),4)))</f>
        <v>Unvollständig</v>
      </c>
      <c r="X7" s="82" t="str">
        <f t="array" aca="1" ref="X7" ca="1">IF(ROW()-ROW($M$2:$M$26)+1&gt;ROWS($L$2:$L$26)-COUNTBLANK($L$2:$L$26),"",INDIRECT(ADDRESS(SMALL((IF($L$2:$L$26&lt;&gt;"",ROW($L$2:$L$26),ROW()+ROWS($L$2:$L$26))),ROW()-ROW($M$2:$M$26)+1),COLUMN($L$2:$L$26),4)))</f>
        <v>-----</v>
      </c>
      <c r="Y7" s="82" t="str">
        <f t="array" aca="1" ref="Y7" ca="1">IF(ROW()-ROW($N$2:$N$26)+1&gt;ROWS($M$2:$M$26)-COUNTBLANK($M$2:$M$26),"",INDIRECT(ADDRESS(SMALL((IF($M$2:$M$26&lt;&gt;"",ROW($M$2:$M$26),ROW()+ROWS($M$2:$M$26))),ROW()-ROW($N$2:$N$26)+1),COLUMN($M$2:$M$26),4)))</f>
        <v>-----</v>
      </c>
    </row>
    <row r="8" spans="1:25" ht="54.95" customHeight="1" x14ac:dyDescent="0.25">
      <c r="A8" s="79" t="str">
        <f>IF('Kennzahlenbogen_(KB)'!R26=0,"",'Kennzahlenbogen_(KB)'!R26)</f>
        <v>Unvollständig</v>
      </c>
      <c r="B8" s="80"/>
      <c r="C8" s="81" t="str">
        <f>IF($A8="I.O.","",CONCATENATE('Kennzahlenbogen_(KB)'!B26,'Kennzahlenbogen_(KB)'!C26))</f>
        <v>5</v>
      </c>
      <c r="D8" s="82" t="str">
        <f>IF($A8="I.O.","",'Kennzahlenbogen_(KB)'!E26)</f>
        <v>Postoperative Fallvorstellung</v>
      </c>
      <c r="E8" s="83" t="str">
        <f>IF(AND('Kennzahlenbogen_(KB)'!L26="",$A8&lt;&gt;"I.O."),"-----",IF($A8="I.O.","",'Kennzahlenbogen_(KB)'!L26))</f>
        <v>-----</v>
      </c>
      <c r="F8" s="84" t="str">
        <f>IF($A8="I.O.","",'Kennzahlenbogen_(KB)'!M26)</f>
        <v>≥ 95%</v>
      </c>
      <c r="G8" s="83" t="str">
        <f>IF(AND('Kennzahlenbogen_(KB)'!O26="",$A8&lt;&gt;"I.O."),"-----",IF($A8="I.O.","",'Kennzahlenbogen_(KB)'!O26))</f>
        <v>-----</v>
      </c>
      <c r="H8" s="85" t="str">
        <f>IF($A8="I.O.","",IF('Kennzahlenbogen_(KB)'!Q26="","-----",'Kennzahlenbogen_(KB)'!Q26))</f>
        <v>-----</v>
      </c>
      <c r="I8" s="85">
        <f>IF($A8="I.O.","",IF('Kennzahlenbogen_(KB)'!Q27="","-----",'Kennzahlenbogen_(KB)'!Q27))</f>
        <v>0</v>
      </c>
      <c r="J8" s="86" t="str">
        <f>IF($A8="I.O.","",IF('Kennzahlenbogen_(KB)'!Q28="",0,'Kennzahlenbogen_(KB)'!Q28))</f>
        <v>n.d.</v>
      </c>
      <c r="K8" s="87" t="str">
        <f>IF($A8="I.O.","",'Kennzahlenbogen_(KB)'!R26)</f>
        <v>Unvollständig</v>
      </c>
      <c r="L8" s="88" t="str">
        <f>IF(AND('Kennzahlenbogen_(KB)'!S26="",$A8&lt;&gt;"I.O."),"-----",IF($A8="I.O.","",'Kennzahlenbogen_(KB)'!S26))</f>
        <v>-----</v>
      </c>
      <c r="M8" s="88" t="str">
        <f>IF(AND('Kennzahlenbogen_(KB)'!T26="",$A8&lt;&gt;"I.O."),"-----",IF($A8="I.O.","",'Kennzahlenbogen_(KB)'!T26))</f>
        <v>-----</v>
      </c>
      <c r="O8" s="55" t="str">
        <f t="array" aca="1" ref="O8" ca="1">IF(ROW()-ROW($D$2:$D$26)+1&gt;ROWS($C$2:$C$26)-COUNTBLANK($C$2:$C$26),"",INDIRECT(ADDRESS(SMALL((IF($C$2:$C$26&lt;&gt;"",ROW($C$2:$C$26),ROW()+ROWS($C$2:$C$26))),ROW()-ROW($D$2:$D$26)+1),COLUMN($C$2:$C$26),4)))</f>
        <v>5</v>
      </c>
      <c r="P8" s="82" t="str">
        <f t="array" aca="1" ref="P8" ca="1">IF(ROW()-ROW($E$2:$E$26)+1&gt;ROWS($D$2:$D$26)-COUNTBLANK($D$2:$D$26),"",INDIRECT(ADDRESS(SMALL((IF($D$2:$D$26&gt;"",ROW($D$2:$D$26),ROW()+ROWS($D$2:$D$26))),ROW()-ROW($E$2:$E$26)+1),COLUMN($D$2:$D$26),4)))</f>
        <v>Postoperative Fallvorstellung</v>
      </c>
      <c r="Q8" s="89" t="str">
        <f t="array" aca="1" ref="Q8" ca="1">IF(ROW()-ROW($F$2:$F$26)+1&gt;ROWS($E$2:$E$26)-COUNTBLANK($E$2:$E$26),"",INDIRECT(ADDRESS(SMALL((IF($E$2:$E$26&gt;"",ROW($E$2:$E$26),ROW()+ROWS($E$2:$E$26))),ROW()-ROW($F$2:$F$26)+1),COLUMN($E$2:$E$26),4)))</f>
        <v>-----</v>
      </c>
      <c r="R8" s="89" t="str">
        <f t="array" aca="1" ref="R8" ca="1">IF(ROW()-ROW($G$2:$G$26)+1&gt;ROWS($F$2:$F$26)-COUNTBLANK($F$2:$F$26),"",INDIRECT(ADDRESS(SMALL((IF($F$2:$F$26&gt;"",ROW($F$2:$F$26),ROW()+ROWS($F$2:$F$26))),ROW()-ROW($G$2:$G$26)+1),COLUMN($F$2:$F$26),4)))</f>
        <v>≥ 95%</v>
      </c>
      <c r="S8" s="89" t="str">
        <f t="array" aca="1" ref="S8" ca="1">IF(ROW()-ROW($H$2:$H$26)+1&gt;ROWS($G$2:$G$26)-COUNTBLANK($G$2:$G$26),"",INDIRECT(ADDRESS(SMALL((IF($G$2:$G$26&lt;&gt;"",ROW($G$2:$G$26),ROW()+ROWS($G$2:$G$26))),ROW()-ROW($H$2:$H$26)+1),COLUMN($G$2:$G$26),4)))</f>
        <v>-----</v>
      </c>
      <c r="T8" s="90" t="str">
        <f t="array" aca="1" ref="T8" ca="1">IF(ROW()-ROW($I$2:$I$26)+1&gt;ROWS($H$2:$H$26)-COUNTBLANK($H$2:$H$26),"",INDIRECT(ADDRESS(SMALL((IF($H$2:$H$26&lt;&gt;"",ROW($H$2:$H$26),ROW()+ROWS($H$2:$H$26))),ROW()-ROW($I$2:$I$26)+1),COLUMN($H$2:$H$26),4)))</f>
        <v>-----</v>
      </c>
      <c r="U8" s="90">
        <f t="array" aca="1" ref="U8" ca="1">IF(ROW()-ROW($J$2:$J$26)+1&gt;ROWS($I$2:$I$26)-COUNTBLANK($I$2:$I$26),"",INDIRECT(ADDRESS(SMALL((IF($I$2:$I$26&lt;&gt;"",ROW($I$2:$I$26),ROW()+ROWS($I$2:$I$26))),ROW()-ROW($J$2:$J$26)+1),COLUMN($I$2:$I$26),4)))</f>
        <v>0</v>
      </c>
      <c r="V8" s="86" t="str">
        <f t="array" aca="1" ref="V8" ca="1">IF(ROW()-ROW($K$2:$K$26)+1&gt;ROWS($J$2:$J$26)-COUNTBLANK($J$2:$J$26),"",INDIRECT(ADDRESS(SMALL((IF($J$2:$J$26&lt;&gt;"",ROW($J$2:$J$26),ROW()+ROWS($J$2:$J$26))),ROW()-ROW($K$2:$K$26)+1),COLUMN($J$2:$J$26),4)))</f>
        <v>n.d.</v>
      </c>
      <c r="W8" s="81" t="str">
        <f t="array" aca="1" ref="W8" ca="1">IF(ROW()-ROW($L$2:$L$26)+1&gt;ROWS($K$2:$K$26)-COUNTBLANK($K$2:$K$26),"",INDIRECT(ADDRESS(SMALL((IF($K$2:$K$26&lt;&gt;"",ROW($K$2:$K$26),ROW()+ROWS($K$2:$K$26))),ROW()-ROW($L$2:$L$26)+1),COLUMN($K$2:$K$26),4)))</f>
        <v>Unvollständig</v>
      </c>
      <c r="X8" s="82" t="str">
        <f t="array" aca="1" ref="X8" ca="1">IF(ROW()-ROW($M$2:$M$26)+1&gt;ROWS($L$2:$L$26)-COUNTBLANK($L$2:$L$26),"",INDIRECT(ADDRESS(SMALL((IF($L$2:$L$26&lt;&gt;"",ROW($L$2:$L$26),ROW()+ROWS($L$2:$L$26))),ROW()-ROW($M$2:$M$26)+1),COLUMN($L$2:$L$26),4)))</f>
        <v>-----</v>
      </c>
      <c r="Y8" s="82" t="str">
        <f t="array" aca="1" ref="Y8" ca="1">IF(ROW()-ROW($N$2:$N$26)+1&gt;ROWS($M$2:$M$26)-COUNTBLANK($M$2:$M$26),"",INDIRECT(ADDRESS(SMALL((IF($M$2:$M$26&lt;&gt;"",ROW($M$2:$M$26),ROW()+ROWS($M$2:$M$26))),ROW()-ROW($N$2:$N$26)+1),COLUMN($M$2:$M$26),4)))</f>
        <v>-----</v>
      </c>
    </row>
    <row r="9" spans="1:25" ht="54.95" customHeight="1" x14ac:dyDescent="0.25">
      <c r="A9" s="79" t="str">
        <f>IF('Kennzahlenbogen_(KB)'!R29=0,"",'Kennzahlenbogen_(KB)'!R29)</f>
        <v>Unvollständig</v>
      </c>
      <c r="B9" s="80"/>
      <c r="C9" s="81" t="str">
        <f>IF($A9="I.O.","",CONCATENATE('Kennzahlenbogen_(KB)'!B29,'Kennzahlenbogen_(KB)'!C29))</f>
        <v>6</v>
      </c>
      <c r="D9" s="82" t="str">
        <f>IF($A9="I.O.","",'Kennzahlenbogen_(KB)'!E29)</f>
        <v>Psychoonkologisches Distress-Screening</v>
      </c>
      <c r="E9" s="83" t="str">
        <f>IF(AND('Kennzahlenbogen_(KB)'!L29="",$A9&lt;&gt;"I.O."),"-----",IF($A9="I.O.","",'Kennzahlenbogen_(KB)'!L29))</f>
        <v>-----</v>
      </c>
      <c r="F9" s="84" t="str">
        <f>IF($A9="I.O.","",'Kennzahlenbogen_(KB)'!M29)</f>
        <v>≥ 65%</v>
      </c>
      <c r="G9" s="83" t="str">
        <f>IF(AND('Kennzahlenbogen_(KB)'!O29="",$A9&lt;&gt;"I.O."),"-----",IF($A9="I.O.","",'Kennzahlenbogen_(KB)'!O29))</f>
        <v>-----</v>
      </c>
      <c r="H9" s="85" t="str">
        <f>IF($A9="I.O.","",IF('Kennzahlenbogen_(KB)'!Q29="","-----",'Kennzahlenbogen_(KB)'!Q29))</f>
        <v>-----</v>
      </c>
      <c r="I9" s="85">
        <f>IF($A9="I.O.","",IF('Kennzahlenbogen_(KB)'!Q30="","-----",'Kennzahlenbogen_(KB)'!Q30))</f>
        <v>0</v>
      </c>
      <c r="J9" s="86" t="str">
        <f>IF($A9="I.O.","",IF('Kennzahlenbogen_(KB)'!Q31="",0,'Kennzahlenbogen_(KB)'!Q31))</f>
        <v>n.d.</v>
      </c>
      <c r="K9" s="87" t="str">
        <f>IF($A9="I.O.","",'Kennzahlenbogen_(KB)'!R29)</f>
        <v>Unvollständig</v>
      </c>
      <c r="L9" s="88" t="str">
        <f>IF(AND('Kennzahlenbogen_(KB)'!S29="",$A9&lt;&gt;"I.O."),"-----",IF($A9="I.O.","",'Kennzahlenbogen_(KB)'!S29))</f>
        <v>-----</v>
      </c>
      <c r="M9" s="88" t="str">
        <f>IF(AND('Kennzahlenbogen_(KB)'!T29="",$A9&lt;&gt;"I.O."),"-----",IF($A9="I.O.","",'Kennzahlenbogen_(KB)'!T29))</f>
        <v>-----</v>
      </c>
      <c r="O9" s="55" t="str">
        <f t="array" aca="1" ref="O9" ca="1">IF(ROW()-ROW($D$2:$D$26)+1&gt;ROWS($C$2:$C$26)-COUNTBLANK($C$2:$C$26),"",INDIRECT(ADDRESS(SMALL((IF($C$2:$C$26&lt;&gt;"",ROW($C$2:$C$26),ROW()+ROWS($C$2:$C$26))),ROW()-ROW($D$2:$D$26)+1),COLUMN($C$2:$C$26),4)))</f>
        <v>6</v>
      </c>
      <c r="P9" s="82" t="str">
        <f t="array" aca="1" ref="P9" ca="1">IF(ROW()-ROW($E$2:$E$26)+1&gt;ROWS($D$2:$D$26)-COUNTBLANK($D$2:$D$26),"",INDIRECT(ADDRESS(SMALL((IF($D$2:$D$26&gt;"",ROW($D$2:$D$26),ROW()+ROWS($D$2:$D$26))),ROW()-ROW($E$2:$E$26)+1),COLUMN($D$2:$D$26),4)))</f>
        <v>Psychoonkologisches Distress-Screening</v>
      </c>
      <c r="Q9" s="89" t="str">
        <f t="array" aca="1" ref="Q9" ca="1">IF(ROW()-ROW($F$2:$F$26)+1&gt;ROWS($E$2:$E$26)-COUNTBLANK($E$2:$E$26),"",INDIRECT(ADDRESS(SMALL((IF($E$2:$E$26&gt;"",ROW($E$2:$E$26),ROW()+ROWS($E$2:$E$26))),ROW()-ROW($F$2:$F$26)+1),COLUMN($E$2:$E$26),4)))</f>
        <v>-----</v>
      </c>
      <c r="R9" s="89" t="str">
        <f t="array" aca="1" ref="R9" ca="1">IF(ROW()-ROW($G$2:$G$26)+1&gt;ROWS($F$2:$F$26)-COUNTBLANK($F$2:$F$26),"",INDIRECT(ADDRESS(SMALL((IF($F$2:$F$26&gt;"",ROW($F$2:$F$26),ROW()+ROWS($F$2:$F$26))),ROW()-ROW($G$2:$G$26)+1),COLUMN($F$2:$F$26),4)))</f>
        <v>≥ 65%</v>
      </c>
      <c r="S9" s="89" t="str">
        <f t="array" aca="1" ref="S9" ca="1">IF(ROW()-ROW($H$2:$H$26)+1&gt;ROWS($G$2:$G$26)-COUNTBLANK($G$2:$G$26),"",INDIRECT(ADDRESS(SMALL((IF($G$2:$G$26&lt;&gt;"",ROW($G$2:$G$26),ROW()+ROWS($G$2:$G$26))),ROW()-ROW($H$2:$H$26)+1),COLUMN($G$2:$G$26),4)))</f>
        <v>-----</v>
      </c>
      <c r="T9" s="90" t="str">
        <f t="array" aca="1" ref="T9" ca="1">IF(ROW()-ROW($I$2:$I$26)+1&gt;ROWS($H$2:$H$26)-COUNTBLANK($H$2:$H$26),"",INDIRECT(ADDRESS(SMALL((IF($H$2:$H$26&lt;&gt;"",ROW($H$2:$H$26),ROW()+ROWS($H$2:$H$26))),ROW()-ROW($I$2:$I$26)+1),COLUMN($H$2:$H$26),4)))</f>
        <v>-----</v>
      </c>
      <c r="U9" s="90">
        <f t="array" aca="1" ref="U9" ca="1">IF(ROW()-ROW($J$2:$J$26)+1&gt;ROWS($I$2:$I$26)-COUNTBLANK($I$2:$I$26),"",INDIRECT(ADDRESS(SMALL((IF($I$2:$I$26&lt;&gt;"",ROW($I$2:$I$26),ROW()+ROWS($I$2:$I$26))),ROW()-ROW($J$2:$J$26)+1),COLUMN($I$2:$I$26),4)))</f>
        <v>0</v>
      </c>
      <c r="V9" s="86" t="str">
        <f t="array" aca="1" ref="V9" ca="1">IF(ROW()-ROW($K$2:$K$26)+1&gt;ROWS($J$2:$J$26)-COUNTBLANK($J$2:$J$26),"",INDIRECT(ADDRESS(SMALL((IF($J$2:$J$26&lt;&gt;"",ROW($J$2:$J$26),ROW()+ROWS($J$2:$J$26))),ROW()-ROW($K$2:$K$26)+1),COLUMN($J$2:$J$26),4)))</f>
        <v>n.d.</v>
      </c>
      <c r="W9" s="81" t="str">
        <f t="array" aca="1" ref="W9" ca="1">IF(ROW()-ROW($L$2:$L$26)+1&gt;ROWS($K$2:$K$26)-COUNTBLANK($K$2:$K$26),"",INDIRECT(ADDRESS(SMALL((IF($K$2:$K$26&lt;&gt;"",ROW($K$2:$K$26),ROW()+ROWS($K$2:$K$26))),ROW()-ROW($L$2:$L$26)+1),COLUMN($K$2:$K$26),4)))</f>
        <v>Unvollständig</v>
      </c>
      <c r="X9" s="82" t="str">
        <f t="array" aca="1" ref="X9" ca="1">IF(ROW()-ROW($M$2:$M$26)+1&gt;ROWS($L$2:$L$26)-COUNTBLANK($L$2:$L$26),"",INDIRECT(ADDRESS(SMALL((IF($L$2:$L$26&lt;&gt;"",ROW($L$2:$L$26),ROW()+ROWS($L$2:$L$26))),ROW()-ROW($M$2:$M$26)+1),COLUMN($L$2:$L$26),4)))</f>
        <v>-----</v>
      </c>
      <c r="Y9" s="82" t="str">
        <f t="array" aca="1" ref="Y9" ca="1">IF(ROW()-ROW($N$2:$N$26)+1&gt;ROWS($M$2:$M$26)-COUNTBLANK($M$2:$M$26),"",INDIRECT(ADDRESS(SMALL((IF($M$2:$M$26&lt;&gt;"",ROW($M$2:$M$26),ROW()+ROWS($M$2:$M$26))),ROW()-ROW($N$2:$N$26)+1),COLUMN($M$2:$M$26),4)))</f>
        <v>-----</v>
      </c>
    </row>
    <row r="10" spans="1:25" ht="54.95" customHeight="1" x14ac:dyDescent="0.25">
      <c r="A10" s="79" t="str">
        <f>IF('Kennzahlenbogen_(KB)'!R32=0,"",'Kennzahlenbogen_(KB)'!R32)</f>
        <v>Unvollständig</v>
      </c>
      <c r="B10" s="80"/>
      <c r="C10" s="81" t="str">
        <f>IF($A10="I.O.","",CONCATENATE('Kennzahlenbogen_(KB)'!B32,'Kennzahlenbogen_(KB)'!C32))</f>
        <v>7</v>
      </c>
      <c r="D10" s="82" t="str">
        <f>IF($A10="I.O.","",'Kennzahlenbogen_(KB)'!E32)</f>
        <v>Beratung Sozialdienst</v>
      </c>
      <c r="E10" s="83" t="str">
        <f>IF(AND('Kennzahlenbogen_(KB)'!L32="",$A10&lt;&gt;"I.O."),"-----",IF($A10="I.O.","",'Kennzahlenbogen_(KB)'!L32))</f>
        <v>&lt; 45%</v>
      </c>
      <c r="F10" s="84" t="str">
        <f>IF($A10="I.O.","",'Kennzahlenbogen_(KB)'!M32)</f>
        <v>Derzeit keine Vorgaben</v>
      </c>
      <c r="G10" s="83" t="str">
        <f>IF(AND('Kennzahlenbogen_(KB)'!O32="",$A10&lt;&gt;"I.O."),"-----",IF($A10="I.O.","",'Kennzahlenbogen_(KB)'!O32))</f>
        <v>-----</v>
      </c>
      <c r="H10" s="85" t="str">
        <f>IF($A10="I.O.","",IF('Kennzahlenbogen_(KB)'!Q32="","-----",'Kennzahlenbogen_(KB)'!Q32))</f>
        <v>-----</v>
      </c>
      <c r="I10" s="85">
        <f>IF($A10="I.O.","",IF('Kennzahlenbogen_(KB)'!Q33="","-----",'Kennzahlenbogen_(KB)'!Q33))</f>
        <v>0</v>
      </c>
      <c r="J10" s="86" t="str">
        <f>IF($A10="I.O.","",IF('Kennzahlenbogen_(KB)'!Q34="",0,'Kennzahlenbogen_(KB)'!Q34))</f>
        <v>n.d.</v>
      </c>
      <c r="K10" s="87" t="str">
        <f>IF($A10="I.O.","",'Kennzahlenbogen_(KB)'!R32)</f>
        <v>Unvollständig</v>
      </c>
      <c r="L10" s="88" t="str">
        <f>IF(AND('Kennzahlenbogen_(KB)'!S32="",$A10&lt;&gt;"I.O."),"-----",IF($A10="I.O.","",'Kennzahlenbogen_(KB)'!S32))</f>
        <v>-----</v>
      </c>
      <c r="M10" s="88" t="str">
        <f>IF(AND('Kennzahlenbogen_(KB)'!T32="",$A10&lt;&gt;"I.O."),"-----",IF($A10="I.O.","",'Kennzahlenbogen_(KB)'!T32))</f>
        <v>-----</v>
      </c>
      <c r="O10" s="55" t="str">
        <f t="array" aca="1" ref="O10" ca="1">IF(ROW()-ROW($D$2:$D$26)+1&gt;ROWS($C$2:$C$26)-COUNTBLANK($C$2:$C$26),"",INDIRECT(ADDRESS(SMALL((IF($C$2:$C$26&lt;&gt;"",ROW($C$2:$C$26),ROW()+ROWS($C$2:$C$26))),ROW()-ROW($D$2:$D$26)+1),COLUMN($C$2:$C$26),4)))</f>
        <v>7</v>
      </c>
      <c r="P10" s="82" t="str">
        <f t="array" aca="1" ref="P10" ca="1">IF(ROW()-ROW($E$2:$E$26)+1&gt;ROWS($D$2:$D$26)-COUNTBLANK($D$2:$D$26),"",INDIRECT(ADDRESS(SMALL((IF($D$2:$D$26&gt;"",ROW($D$2:$D$26),ROW()+ROWS($D$2:$D$26))),ROW()-ROW($E$2:$E$26)+1),COLUMN($D$2:$D$26),4)))</f>
        <v>Beratung Sozialdienst</v>
      </c>
      <c r="Q10" s="89" t="str">
        <f t="array" aca="1" ref="Q10" ca="1">IF(ROW()-ROW($F$2:$F$26)+1&gt;ROWS($E$2:$E$26)-COUNTBLANK($E$2:$E$26),"",INDIRECT(ADDRESS(SMALL((IF($E$2:$E$26&gt;"",ROW($E$2:$E$26),ROW()+ROWS($E$2:$E$26))),ROW()-ROW($F$2:$F$26)+1),COLUMN($E$2:$E$26),4)))</f>
        <v>&lt; 45%</v>
      </c>
      <c r="R10" s="89" t="str">
        <f t="array" aca="1" ref="R10" ca="1">IF(ROW()-ROW($G$2:$G$26)+1&gt;ROWS($F$2:$F$26)-COUNTBLANK($F$2:$F$26),"",INDIRECT(ADDRESS(SMALL((IF($F$2:$F$26&gt;"",ROW($F$2:$F$26),ROW()+ROWS($F$2:$F$26))),ROW()-ROW($G$2:$G$26)+1),COLUMN($F$2:$F$26),4)))</f>
        <v>Derzeit keine Vorgaben</v>
      </c>
      <c r="S10" s="89" t="str">
        <f t="array" aca="1" ref="S10" ca="1">IF(ROW()-ROW($H$2:$H$26)+1&gt;ROWS($G$2:$G$26)-COUNTBLANK($G$2:$G$26),"",INDIRECT(ADDRESS(SMALL((IF($G$2:$G$26&lt;&gt;"",ROW($G$2:$G$26),ROW()+ROWS($G$2:$G$26))),ROW()-ROW($H$2:$H$26)+1),COLUMN($G$2:$G$26),4)))</f>
        <v>-----</v>
      </c>
      <c r="T10" s="90" t="str">
        <f t="array" aca="1" ref="T10" ca="1">IF(ROW()-ROW($I$2:$I$26)+1&gt;ROWS($H$2:$H$26)-COUNTBLANK($H$2:$H$26),"",INDIRECT(ADDRESS(SMALL((IF($H$2:$H$26&lt;&gt;"",ROW($H$2:$H$26),ROW()+ROWS($H$2:$H$26))),ROW()-ROW($I$2:$I$26)+1),COLUMN($H$2:$H$26),4)))</f>
        <v>-----</v>
      </c>
      <c r="U10" s="90">
        <f t="array" aca="1" ref="U10" ca="1">IF(ROW()-ROW($J$2:$J$26)+1&gt;ROWS($I$2:$I$26)-COUNTBLANK($I$2:$I$26),"",INDIRECT(ADDRESS(SMALL((IF($I$2:$I$26&lt;&gt;"",ROW($I$2:$I$26),ROW()+ROWS($I$2:$I$26))),ROW()-ROW($J$2:$J$26)+1),COLUMN($I$2:$I$26),4)))</f>
        <v>0</v>
      </c>
      <c r="V10" s="86" t="str">
        <f t="array" aca="1" ref="V10" ca="1">IF(ROW()-ROW($K$2:$K$26)+1&gt;ROWS($J$2:$J$26)-COUNTBLANK($J$2:$J$26),"",INDIRECT(ADDRESS(SMALL((IF($J$2:$J$26&lt;&gt;"",ROW($J$2:$J$26),ROW()+ROWS($J$2:$J$26))),ROW()-ROW($K$2:$K$26)+1),COLUMN($J$2:$J$26),4)))</f>
        <v>n.d.</v>
      </c>
      <c r="W10" s="81" t="str">
        <f t="array" aca="1" ref="W10" ca="1">IF(ROW()-ROW($L$2:$L$26)+1&gt;ROWS($K$2:$K$26)-COUNTBLANK($K$2:$K$26),"",INDIRECT(ADDRESS(SMALL((IF($K$2:$K$26&lt;&gt;"",ROW($K$2:$K$26),ROW()+ROWS($K$2:$K$26))),ROW()-ROW($L$2:$L$26)+1),COLUMN($K$2:$K$26),4)))</f>
        <v>Unvollständig</v>
      </c>
      <c r="X10" s="82" t="str">
        <f t="array" aca="1" ref="X10" ca="1">IF(ROW()-ROW($M$2:$M$26)+1&gt;ROWS($L$2:$L$26)-COUNTBLANK($L$2:$L$26),"",INDIRECT(ADDRESS(SMALL((IF($L$2:$L$26&lt;&gt;"",ROW($L$2:$L$26),ROW()+ROWS($L$2:$L$26))),ROW()-ROW($M$2:$M$26)+1),COLUMN($L$2:$L$26),4)))</f>
        <v>-----</v>
      </c>
      <c r="Y10" s="82" t="str">
        <f t="array" aca="1" ref="Y10" ca="1">IF(ROW()-ROW($N$2:$N$26)+1&gt;ROWS($M$2:$M$26)-COUNTBLANK($M$2:$M$26),"",INDIRECT(ADDRESS(SMALL((IF($M$2:$M$26&lt;&gt;"",ROW($M$2:$M$26),ROW()+ROWS($M$2:$M$26))),ROW()-ROW($N$2:$N$26)+1),COLUMN($M$2:$M$26),4)))</f>
        <v>-----</v>
      </c>
    </row>
    <row r="11" spans="1:25" ht="54.95" customHeight="1" x14ac:dyDescent="0.25">
      <c r="A11" s="79" t="str">
        <f>IF('Kennzahlenbogen_(KB)'!R35=0,"",'Kennzahlenbogen_(KB)'!R35)</f>
        <v>Unvollständig</v>
      </c>
      <c r="B11" s="80"/>
      <c r="C11" s="81" t="str">
        <f>IF($A11="I.O.","",CONCATENATE('Kennzahlenbogen_(KB)'!B35,'Kennzahlenbogen_(KB)'!C35))</f>
        <v>8</v>
      </c>
      <c r="D11" s="82" t="str">
        <f>IF($A11="I.O.","",'Kennzahlenbogen_(KB)'!E35)</f>
        <v>Anteil Studienpat.</v>
      </c>
      <c r="E11" s="83" t="str">
        <f>IF(AND('Kennzahlenbogen_(KB)'!L35="",$A11&lt;&gt;"I.O."),"-----",IF($A11="I.O.","",'Kennzahlenbogen_(KB)'!L35))</f>
        <v>-----</v>
      </c>
      <c r="F11" s="84" t="str">
        <f>IF($A11="I.O.","",'Kennzahlenbogen_(KB)'!M35)</f>
        <v>≥ 5%</v>
      </c>
      <c r="G11" s="83" t="str">
        <f>IF(AND('Kennzahlenbogen_(KB)'!O35="",$A11&lt;&gt;"I.O."),"-----",IF($A11="I.O.","",'Kennzahlenbogen_(KB)'!O35))</f>
        <v>-----</v>
      </c>
      <c r="H11" s="85">
        <f>IF($A11="I.O.","",IF('Kennzahlenbogen_(KB)'!Q35="","-----",'Kennzahlenbogen_(KB)'!Q35))</f>
        <v>0</v>
      </c>
      <c r="I11" s="85">
        <f>IF($A11="I.O.","",IF('Kennzahlenbogen_(KB)'!Q36="","-----",'Kennzahlenbogen_(KB)'!Q36))</f>
        <v>0</v>
      </c>
      <c r="J11" s="86" t="str">
        <f>IF($A11="I.O.","",IF('Kennzahlenbogen_(KB)'!Q37="",0,'Kennzahlenbogen_(KB)'!Q37))</f>
        <v>n.d.</v>
      </c>
      <c r="K11" s="87" t="str">
        <f>IF($A11="I.O.","",'Kennzahlenbogen_(KB)'!R35)</f>
        <v>Unvollständig</v>
      </c>
      <c r="L11" s="88" t="str">
        <f>IF(AND('Kennzahlenbogen_(KB)'!S35="",$A11&lt;&gt;"I.O."),"-----",IF($A11="I.O.","",'Kennzahlenbogen_(KB)'!S35))</f>
        <v>-----</v>
      </c>
      <c r="M11" s="88" t="str">
        <f>IF(AND('Kennzahlenbogen_(KB)'!T35="",$A11&lt;&gt;"I.O."),"-----",IF($A11="I.O.","",'Kennzahlenbogen_(KB)'!T35))</f>
        <v>-----</v>
      </c>
      <c r="O11" s="55" t="str">
        <f t="array" aca="1" ref="O11" ca="1">IF(ROW()-ROW($D$2:$D$26)+1&gt;ROWS($C$2:$C$26)-COUNTBLANK($C$2:$C$26),"",INDIRECT(ADDRESS(SMALL((IF($C$2:$C$26&lt;&gt;"",ROW($C$2:$C$26),ROW()+ROWS($C$2:$C$26))),ROW()-ROW($D$2:$D$26)+1),COLUMN($C$2:$C$26),4)))</f>
        <v>8</v>
      </c>
      <c r="P11" s="82" t="str">
        <f t="array" aca="1" ref="P11" ca="1">IF(ROW()-ROW($E$2:$E$26)+1&gt;ROWS($D$2:$D$26)-COUNTBLANK($D$2:$D$26),"",INDIRECT(ADDRESS(SMALL((IF($D$2:$D$26&gt;"",ROW($D$2:$D$26),ROW()+ROWS($D$2:$D$26))),ROW()-ROW($E$2:$E$26)+1),COLUMN($D$2:$D$26),4)))</f>
        <v>Anteil Studienpat.</v>
      </c>
      <c r="Q11" s="89" t="str">
        <f t="array" aca="1" ref="Q11" ca="1">IF(ROW()-ROW($F$2:$F$26)+1&gt;ROWS($E$2:$E$26)-COUNTBLANK($E$2:$E$26),"",INDIRECT(ADDRESS(SMALL((IF($E$2:$E$26&gt;"",ROW($E$2:$E$26),ROW()+ROWS($E$2:$E$26))),ROW()-ROW($F$2:$F$26)+1),COLUMN($E$2:$E$26),4)))</f>
        <v>-----</v>
      </c>
      <c r="R11" s="89" t="str">
        <f t="array" aca="1" ref="R11" ca="1">IF(ROW()-ROW($G$2:$G$26)+1&gt;ROWS($F$2:$F$26)-COUNTBLANK($F$2:$F$26),"",INDIRECT(ADDRESS(SMALL((IF($F$2:$F$26&gt;"",ROW($F$2:$F$26),ROW()+ROWS($F$2:$F$26))),ROW()-ROW($G$2:$G$26)+1),COLUMN($F$2:$F$26),4)))</f>
        <v>≥ 5%</v>
      </c>
      <c r="S11" s="89" t="str">
        <f t="array" aca="1" ref="S11" ca="1">IF(ROW()-ROW($H$2:$H$26)+1&gt;ROWS($G$2:$G$26)-COUNTBLANK($G$2:$G$26),"",INDIRECT(ADDRESS(SMALL((IF($G$2:$G$26&lt;&gt;"",ROW($G$2:$G$26),ROW()+ROWS($G$2:$G$26))),ROW()-ROW($H$2:$H$26)+1),COLUMN($G$2:$G$26),4)))</f>
        <v>-----</v>
      </c>
      <c r="T11" s="90">
        <f t="array" aca="1" ref="T11" ca="1">IF(ROW()-ROW($I$2:$I$26)+1&gt;ROWS($H$2:$H$26)-COUNTBLANK($H$2:$H$26),"",INDIRECT(ADDRESS(SMALL((IF($H$2:$H$26&lt;&gt;"",ROW($H$2:$H$26),ROW()+ROWS($H$2:$H$26))),ROW()-ROW($I$2:$I$26)+1),COLUMN($H$2:$H$26),4)))</f>
        <v>0</v>
      </c>
      <c r="U11" s="90">
        <f t="array" aca="1" ref="U11" ca="1">IF(ROW()-ROW($J$2:$J$26)+1&gt;ROWS($I$2:$I$26)-COUNTBLANK($I$2:$I$26),"",INDIRECT(ADDRESS(SMALL((IF($I$2:$I$26&lt;&gt;"",ROW($I$2:$I$26),ROW()+ROWS($I$2:$I$26))),ROW()-ROW($J$2:$J$26)+1),COLUMN($I$2:$I$26),4)))</f>
        <v>0</v>
      </c>
      <c r="V11" s="86" t="str">
        <f t="array" aca="1" ref="V11" ca="1">IF(ROW()-ROW($K$2:$K$26)+1&gt;ROWS($J$2:$J$26)-COUNTBLANK($J$2:$J$26),"",INDIRECT(ADDRESS(SMALL((IF($J$2:$J$26&lt;&gt;"",ROW($J$2:$J$26),ROW()+ROWS($J$2:$J$26))),ROW()-ROW($K$2:$K$26)+1),COLUMN($J$2:$J$26),4)))</f>
        <v>n.d.</v>
      </c>
      <c r="W11" s="81" t="str">
        <f t="array" aca="1" ref="W11" ca="1">IF(ROW()-ROW($L$2:$L$26)+1&gt;ROWS($K$2:$K$26)-COUNTBLANK($K$2:$K$26),"",INDIRECT(ADDRESS(SMALL((IF($K$2:$K$26&lt;&gt;"",ROW($K$2:$K$26),ROW()+ROWS($K$2:$K$26))),ROW()-ROW($L$2:$L$26)+1),COLUMN($K$2:$K$26),4)))</f>
        <v>Unvollständig</v>
      </c>
      <c r="X11" s="82" t="str">
        <f t="array" aca="1" ref="X11" ca="1">IF(ROW()-ROW($M$2:$M$26)+1&gt;ROWS($L$2:$L$26)-COUNTBLANK($L$2:$L$26),"",INDIRECT(ADDRESS(SMALL((IF($L$2:$L$26&lt;&gt;"",ROW($L$2:$L$26),ROW()+ROWS($L$2:$L$26))),ROW()-ROW($M$2:$M$26)+1),COLUMN($L$2:$L$26),4)))</f>
        <v>-----</v>
      </c>
      <c r="Y11" s="82" t="str">
        <f t="array" aca="1" ref="Y11" ca="1">IF(ROW()-ROW($N$2:$N$26)+1&gt;ROWS($M$2:$M$26)-COUNTBLANK($M$2:$M$26),"",INDIRECT(ADDRESS(SMALL((IF($M$2:$M$26&lt;&gt;"",ROW($M$2:$M$26),ROW()+ROWS($M$2:$M$26))),ROW()-ROW($N$2:$N$26)+1),COLUMN($M$2:$M$26),4)))</f>
        <v>-----</v>
      </c>
    </row>
    <row r="12" spans="1:25" ht="54.95" customHeight="1" x14ac:dyDescent="0.25">
      <c r="A12" s="79" t="str">
        <f>IF('Kennzahlenbogen_(KB)'!R38=0,"",'Kennzahlenbogen_(KB)'!R38)</f>
        <v>Unvollständig</v>
      </c>
      <c r="B12" s="80"/>
      <c r="C12" s="81" t="str">
        <f>IF($A12="I.O.","",CONCATENATE('Kennzahlenbogen_(KB)'!B38,'Kennzahlenbogen_(KB)'!C38))</f>
        <v>9</v>
      </c>
      <c r="D12" s="82" t="str">
        <f>IF($A12="I.O.","",'Kennzahlenbogen_(KB)'!E38)</f>
        <v>Inhalt Pathologiebericht Biopsie</v>
      </c>
      <c r="E12" s="83" t="str">
        <f>IF(AND('Kennzahlenbogen_(KB)'!L38="",$A12&lt;&gt;"I.O."),"-----",IF($A12="I.O.","",'Kennzahlenbogen_(KB)'!L38))</f>
        <v>-----</v>
      </c>
      <c r="F12" s="84" t="str">
        <f>IF($A12="I.O.","",'Kennzahlenbogen_(KB)'!M38)</f>
        <v>≥  90%</v>
      </c>
      <c r="G12" s="83" t="str">
        <f>IF(AND('Kennzahlenbogen_(KB)'!O38="",$A12&lt;&gt;"I.O."),"-----",IF($A12="I.O.","",'Kennzahlenbogen_(KB)'!O38))</f>
        <v>-----</v>
      </c>
      <c r="H12" s="85" t="str">
        <f>IF($A12="I.O.","",IF('Kennzahlenbogen_(KB)'!Q38="","-----",'Kennzahlenbogen_(KB)'!Q38))</f>
        <v>-----</v>
      </c>
      <c r="I12" s="85" t="str">
        <f>IF($A12="I.O.","",IF('Kennzahlenbogen_(KB)'!Q39="","-----",'Kennzahlenbogen_(KB)'!Q39))</f>
        <v>-----</v>
      </c>
      <c r="J12" s="86" t="str">
        <f>IF($A12="I.O.","",IF('Kennzahlenbogen_(KB)'!Q40="",0,'Kennzahlenbogen_(KB)'!Q40))</f>
        <v>n.d.</v>
      </c>
      <c r="K12" s="87" t="str">
        <f>IF($A12="I.O.","",'Kennzahlenbogen_(KB)'!R38)</f>
        <v>Unvollständig</v>
      </c>
      <c r="L12" s="88" t="str">
        <f>IF(AND('Kennzahlenbogen_(KB)'!S38="",$A12&lt;&gt;"I.O."),"-----",IF($A12="I.O.","",'Kennzahlenbogen_(KB)'!S38))</f>
        <v>-----</v>
      </c>
      <c r="M12" s="88" t="str">
        <f>IF(AND('Kennzahlenbogen_(KB)'!T38="",$A12&lt;&gt;"I.O."),"-----",IF($A12="I.O.","",'Kennzahlenbogen_(KB)'!T38))</f>
        <v>-----</v>
      </c>
      <c r="O12" s="55" t="str">
        <f t="array" aca="1" ref="O12" ca="1">IF(ROW()-ROW($D$2:$D$26)+1&gt;ROWS($C$2:$C$26)-COUNTBLANK($C$2:$C$26),"",INDIRECT(ADDRESS(SMALL((IF($C$2:$C$26&lt;&gt;"",ROW($C$2:$C$26),ROW()+ROWS($C$2:$C$26))),ROW()-ROW($D$2:$D$26)+1),COLUMN($C$2:$C$26),4)))</f>
        <v>9</v>
      </c>
      <c r="P12" s="82" t="str">
        <f t="array" aca="1" ref="P12" ca="1">IF(ROW()-ROW($E$2:$E$26)+1&gt;ROWS($D$2:$D$26)-COUNTBLANK($D$2:$D$26),"",INDIRECT(ADDRESS(SMALL((IF($D$2:$D$26&gt;"",ROW($D$2:$D$26),ROW()+ROWS($D$2:$D$26))),ROW()-ROW($E$2:$E$26)+1),COLUMN($D$2:$D$26),4)))</f>
        <v>Inhalt Pathologiebericht Biopsie</v>
      </c>
      <c r="Q12" s="89" t="str">
        <f t="array" aca="1" ref="Q12" ca="1">IF(ROW()-ROW($F$2:$F$26)+1&gt;ROWS($E$2:$E$26)-COUNTBLANK($E$2:$E$26),"",INDIRECT(ADDRESS(SMALL((IF($E$2:$E$26&gt;"",ROW($E$2:$E$26),ROW()+ROWS($E$2:$E$26))),ROW()-ROW($F$2:$F$26)+1),COLUMN($E$2:$E$26),4)))</f>
        <v>-----</v>
      </c>
      <c r="R12" s="89" t="str">
        <f t="array" aca="1" ref="R12" ca="1">IF(ROW()-ROW($G$2:$G$26)+1&gt;ROWS($F$2:$F$26)-COUNTBLANK($F$2:$F$26),"",INDIRECT(ADDRESS(SMALL((IF($F$2:$F$26&gt;"",ROW($F$2:$F$26),ROW()+ROWS($F$2:$F$26))),ROW()-ROW($G$2:$G$26)+1),COLUMN($F$2:$F$26),4)))</f>
        <v>≥  90%</v>
      </c>
      <c r="S12" s="89" t="str">
        <f t="array" aca="1" ref="S12" ca="1">IF(ROW()-ROW($H$2:$H$26)+1&gt;ROWS($G$2:$G$26)-COUNTBLANK($G$2:$G$26),"",INDIRECT(ADDRESS(SMALL((IF($G$2:$G$26&lt;&gt;"",ROW($G$2:$G$26),ROW()+ROWS($G$2:$G$26))),ROW()-ROW($H$2:$H$26)+1),COLUMN($G$2:$G$26),4)))</f>
        <v>-----</v>
      </c>
      <c r="T12" s="90" t="str">
        <f t="array" aca="1" ref="T12" ca="1">IF(ROW()-ROW($I$2:$I$26)+1&gt;ROWS($H$2:$H$26)-COUNTBLANK($H$2:$H$26),"",INDIRECT(ADDRESS(SMALL((IF($H$2:$H$26&lt;&gt;"",ROW($H$2:$H$26),ROW()+ROWS($H$2:$H$26))),ROW()-ROW($I$2:$I$26)+1),COLUMN($H$2:$H$26),4)))</f>
        <v>-----</v>
      </c>
      <c r="U12" s="90" t="str">
        <f t="array" aca="1" ref="U12" ca="1">IF(ROW()-ROW($J$2:$J$26)+1&gt;ROWS($I$2:$I$26)-COUNTBLANK($I$2:$I$26),"",INDIRECT(ADDRESS(SMALL((IF($I$2:$I$26&lt;&gt;"",ROW($I$2:$I$26),ROW()+ROWS($I$2:$I$26))),ROW()-ROW($J$2:$J$26)+1),COLUMN($I$2:$I$26),4)))</f>
        <v>-----</v>
      </c>
      <c r="V12" s="86" t="str">
        <f t="array" aca="1" ref="V12" ca="1">IF(ROW()-ROW($K$2:$K$26)+1&gt;ROWS($J$2:$J$26)-COUNTBLANK($J$2:$J$26),"",INDIRECT(ADDRESS(SMALL((IF($J$2:$J$26&lt;&gt;"",ROW($J$2:$J$26),ROW()+ROWS($J$2:$J$26))),ROW()-ROW($K$2:$K$26)+1),COLUMN($J$2:$J$26),4)))</f>
        <v>n.d.</v>
      </c>
      <c r="W12" s="81" t="str">
        <f t="array" aca="1" ref="W12" ca="1">IF(ROW()-ROW($L$2:$L$26)+1&gt;ROWS($K$2:$K$26)-COUNTBLANK($K$2:$K$26),"",INDIRECT(ADDRESS(SMALL((IF($K$2:$K$26&lt;&gt;"",ROW($K$2:$K$26),ROW()+ROWS($K$2:$K$26))),ROW()-ROW($L$2:$L$26)+1),COLUMN($K$2:$K$26),4)))</f>
        <v>Unvollständig</v>
      </c>
      <c r="X12" s="82" t="str">
        <f t="array" aca="1" ref="X12" ca="1">IF(ROW()-ROW($M$2:$M$26)+1&gt;ROWS($L$2:$L$26)-COUNTBLANK($L$2:$L$26),"",INDIRECT(ADDRESS(SMALL((IF($L$2:$L$26&lt;&gt;"",ROW($L$2:$L$26),ROW()+ROWS($L$2:$L$26))),ROW()-ROW($M$2:$M$26)+1),COLUMN($L$2:$L$26),4)))</f>
        <v>-----</v>
      </c>
      <c r="Y12" s="82" t="str">
        <f t="array" aca="1" ref="Y12" ca="1">IF(ROW()-ROW($N$2:$N$26)+1&gt;ROWS($M$2:$M$26)-COUNTBLANK($M$2:$M$26),"",INDIRECT(ADDRESS(SMALL((IF($M$2:$M$26&lt;&gt;"",ROW($M$2:$M$26),ROW()+ROWS($M$2:$M$26))),ROW()-ROW($N$2:$N$26)+1),COLUMN($M$2:$M$26),4)))</f>
        <v>-----</v>
      </c>
    </row>
    <row r="13" spans="1:25" ht="54.95" customHeight="1" x14ac:dyDescent="0.25">
      <c r="A13" s="79" t="str">
        <f>IF('Kennzahlenbogen_(KB)'!R41=0,"",'Kennzahlenbogen_(KB)'!R41)</f>
        <v>Unvollständig</v>
      </c>
      <c r="B13" s="80"/>
      <c r="C13" s="165" t="str">
        <f>IF($A13="I.O.","",CONCATENATE('Kennzahlenbogen_(KB)'!B41,'Kennzahlenbogen_(KB)'!C41))</f>
        <v>10</v>
      </c>
      <c r="D13" s="82" t="str">
        <f>IF($A13="I.O.","",'Kennzahlenbogen_(KB)'!E41)</f>
        <v>Inhalt Pathologiebericht lokale Exzidate</v>
      </c>
      <c r="E13" s="83" t="str">
        <f>IF(AND('Kennzahlenbogen_(KB)'!L41="",$A13&lt;&gt;"I.O."),"-----",IF($A13="I.O.","",'Kennzahlenbogen_(KB)'!L41))</f>
        <v>-----</v>
      </c>
      <c r="F13" s="84" t="str">
        <f>IF($A13="I.O.","",'Kennzahlenbogen_(KB)'!M41)</f>
        <v>≥  90%</v>
      </c>
      <c r="G13" s="83" t="str">
        <f>IF(AND('Kennzahlenbogen_(KB)'!O41="",$A13&lt;&gt;"I.O."),"-----",IF($A13="I.O.","",'Kennzahlenbogen_(KB)'!O41))</f>
        <v>-----</v>
      </c>
      <c r="H13" s="85" t="str">
        <f>IF($A13="I.O.","",IF('Kennzahlenbogen_(KB)'!Q41="","-----",'Kennzahlenbogen_(KB)'!Q41))</f>
        <v>-----</v>
      </c>
      <c r="I13" s="85">
        <f>IF($A13="I.O.","",IF('Kennzahlenbogen_(KB)'!Q42="","-----",'Kennzahlenbogen_(KB)'!Q42))</f>
        <v>0</v>
      </c>
      <c r="J13" s="86" t="str">
        <f>IF($A13="I.O.","",IF('Kennzahlenbogen_(KB)'!Q43="","-----",'Kennzahlenbogen_(KB)'!Q43))</f>
        <v>n.d.</v>
      </c>
      <c r="K13" s="87" t="str">
        <f>IF($A13="I.O.","",'Kennzahlenbogen_(KB)'!R41)</f>
        <v>Unvollständig</v>
      </c>
      <c r="L13" s="88" t="str">
        <f>IF(AND('Kennzahlenbogen_(KB)'!S41="",$A13&lt;&gt;"I.O."),"-----",IF($A13="I.O.","",'Kennzahlenbogen_(KB)'!S41))</f>
        <v>-----</v>
      </c>
      <c r="M13" s="88" t="str">
        <f>IF(AND('Kennzahlenbogen_(KB)'!T41="",$A13&lt;&gt;"I.O."),"-----",IF($A13="I.O.","",'Kennzahlenbogen_(KB)'!T41))</f>
        <v>-----</v>
      </c>
      <c r="O13" s="55" t="str">
        <f t="array" aca="1" ref="O13" ca="1">IF(ROW()-ROW($D$2:$D$26)+1&gt;ROWS($C$2:$C$26)-COUNTBLANK($C$2:$C$26),"",INDIRECT(ADDRESS(SMALL((IF($C$2:$C$26&lt;&gt;"",ROW($C$2:$C$26),ROW()+ROWS($C$2:$C$26))),ROW()-ROW($D$2:$D$26)+1),COLUMN($C$2:$C$26),4)))</f>
        <v>10</v>
      </c>
      <c r="P13" s="82" t="str">
        <f t="array" aca="1" ref="P13" ca="1">IF(ROW()-ROW($E$2:$E$26)+1&gt;ROWS($D$2:$D$26)-COUNTBLANK($D$2:$D$26),"",INDIRECT(ADDRESS(SMALL((IF($D$2:$D$26&gt;"",ROW($D$2:$D$26),ROW()+ROWS($D$2:$D$26))),ROW()-ROW($E$2:$E$26)+1),COLUMN($D$2:$D$26),4)))</f>
        <v>Inhalt Pathologiebericht lokale Exzidate</v>
      </c>
      <c r="Q13" s="89" t="str">
        <f t="array" aca="1" ref="Q13" ca="1">IF(ROW()-ROW($F$2:$F$26)+1&gt;ROWS($E$2:$E$26)-COUNTBLANK($E$2:$E$26),"",INDIRECT(ADDRESS(SMALL((IF($E$2:$E$26&gt;"",ROW($E$2:$E$26),ROW()+ROWS($E$2:$E$26))),ROW()-ROW($F$2:$F$26)+1),COLUMN($E$2:$E$26),4)))</f>
        <v>-----</v>
      </c>
      <c r="R13" s="89" t="str">
        <f t="array" aca="1" ref="R13" ca="1">IF(ROW()-ROW($G$2:$G$26)+1&gt;ROWS($F$2:$F$26)-COUNTBLANK($F$2:$F$26),"",INDIRECT(ADDRESS(SMALL((IF($F$2:$F$26&gt;"",ROW($F$2:$F$26),ROW()+ROWS($F$2:$F$26))),ROW()-ROW($G$2:$G$26)+1),COLUMN($F$2:$F$26),4)))</f>
        <v>≥  90%</v>
      </c>
      <c r="S13" s="89" t="str">
        <f t="array" aca="1" ref="S13" ca="1">IF(ROW()-ROW($H$2:$H$26)+1&gt;ROWS($G$2:$G$26)-COUNTBLANK($G$2:$G$26),"",INDIRECT(ADDRESS(SMALL((IF($G$2:$G$26&lt;&gt;"",ROW($G$2:$G$26),ROW()+ROWS($G$2:$G$26))),ROW()-ROW($H$2:$H$26)+1),COLUMN($G$2:$G$26),4)))</f>
        <v>-----</v>
      </c>
      <c r="T13" s="90" t="str">
        <f t="array" aca="1" ref="T13" ca="1">IF(ROW()-ROW($I$2:$I$26)+1&gt;ROWS($H$2:$H$26)-COUNTBLANK($H$2:$H$26),"",INDIRECT(ADDRESS(SMALL((IF($H$2:$H$26&lt;&gt;"",ROW($H$2:$H$26),ROW()+ROWS($H$2:$H$26))),ROW()-ROW($I$2:$I$26)+1),COLUMN($H$2:$H$26),4)))</f>
        <v>-----</v>
      </c>
      <c r="U13" s="90">
        <f t="array" aca="1" ref="U13" ca="1">IF(ROW()-ROW($J$2:$J$26)+1&gt;ROWS($I$2:$I$26)-COUNTBLANK($I$2:$I$26),"",INDIRECT(ADDRESS(SMALL((IF($I$2:$I$26&lt;&gt;"",ROW($I$2:$I$26),ROW()+ROWS($I$2:$I$26))),ROW()-ROW($J$2:$J$26)+1),COLUMN($I$2:$I$26),4)))</f>
        <v>0</v>
      </c>
      <c r="V13" s="86" t="str">
        <f t="array" aca="1" ref="V13" ca="1">IF(ROW()-ROW($K$2:$K$26)+1&gt;ROWS($J$2:$J$26)-COUNTBLANK($J$2:$J$26),"",INDIRECT(ADDRESS(SMALL((IF($J$2:$J$26&lt;&gt;"",ROW($J$2:$J$26),ROW()+ROWS($J$2:$J$26))),ROW()-ROW($K$2:$K$26)+1),COLUMN($J$2:$J$26),4)))</f>
        <v>n.d.</v>
      </c>
      <c r="W13" s="81" t="str">
        <f t="array" aca="1" ref="W13" ca="1">IF(ROW()-ROW($L$2:$L$26)+1&gt;ROWS($K$2:$K$26)-COUNTBLANK($K$2:$K$26),"",INDIRECT(ADDRESS(SMALL((IF($K$2:$K$26&lt;&gt;"",ROW($K$2:$K$26),ROW()+ROWS($K$2:$K$26))),ROW()-ROW($L$2:$L$26)+1),COLUMN($K$2:$K$26),4)))</f>
        <v>Unvollständig</v>
      </c>
      <c r="X13" s="82" t="str">
        <f t="array" aca="1" ref="X13" ca="1">IF(ROW()-ROW($M$2:$M$26)+1&gt;ROWS($L$2:$L$26)-COUNTBLANK($L$2:$L$26),"",INDIRECT(ADDRESS(SMALL((IF($L$2:$L$26&lt;&gt;"",ROW($L$2:$L$26),ROW()+ROWS($L$2:$L$26))),ROW()-ROW($M$2:$M$26)+1),COLUMN($L$2:$L$26),4)))</f>
        <v>-----</v>
      </c>
      <c r="Y13" s="82" t="str">
        <f t="array" aca="1" ref="Y13" ca="1">IF(ROW()-ROW($N$2:$N$26)+1&gt;ROWS($M$2:$M$26)-COUNTBLANK($M$2:$M$26),"",INDIRECT(ADDRESS(SMALL((IF($M$2:$M$26&lt;&gt;"",ROW($M$2:$M$26),ROW()+ROWS($M$2:$M$26))),ROW()-ROW($N$2:$N$26)+1),COLUMN($M$2:$M$26),4)))</f>
        <v>-----</v>
      </c>
    </row>
    <row r="14" spans="1:25" ht="54.95" customHeight="1" x14ac:dyDescent="0.25">
      <c r="A14" s="79" t="str">
        <f>IF('Kennzahlenbogen_(KB)'!R44=0,"",'Kennzahlenbogen_(KB)'!R44)</f>
        <v>Unvollständig</v>
      </c>
      <c r="B14" s="80"/>
      <c r="C14" s="81" t="str">
        <f>IF($A14="I.O.","",CONCATENATE('Kennzahlenbogen_(KB)'!B44,'Kennzahlenbogen_(KB)'!C44))</f>
        <v>11</v>
      </c>
      <c r="D14" s="82" t="str">
        <f>IF($A14="I.O.","",'Kennzahlenbogen_(KB)'!E44)</f>
        <v>Inhalt Pathologiebericht OP-Resektat</v>
      </c>
      <c r="E14" s="83" t="str">
        <f>IF(AND('Kennzahlenbogen_(KB)'!L44="",$A14&lt;&gt;"I.O."),"-----",IF($A14="I.O.","",'Kennzahlenbogen_(KB)'!L44))</f>
        <v>-----</v>
      </c>
      <c r="F14" s="84" t="str">
        <f>IF($A14="I.O.","",'Kennzahlenbogen_(KB)'!M44)</f>
        <v>≥  90%</v>
      </c>
      <c r="G14" s="83" t="str">
        <f>IF(AND('Kennzahlenbogen_(KB)'!O44="",$A14&lt;&gt;"I.O."),"-----",IF($A14="I.O.","",'Kennzahlenbogen_(KB)'!O44))</f>
        <v>-----</v>
      </c>
      <c r="H14" s="85" t="str">
        <f>IF($A14="I.O.","",IF('Kennzahlenbogen_(KB)'!Q44="","-----",'Kennzahlenbogen_(KB)'!Q44))</f>
        <v>-----</v>
      </c>
      <c r="I14" s="85">
        <f>IF($A14="I.O.","",IF('Kennzahlenbogen_(KB)'!Q45="","-----",'Kennzahlenbogen_(KB)'!Q45))</f>
        <v>0</v>
      </c>
      <c r="J14" s="86" t="str">
        <f>IF($A14="I.O.","",IF('Kennzahlenbogen_(KB)'!Q46="",0,'Kennzahlenbogen_(KB)'!Q46))</f>
        <v>n.d.</v>
      </c>
      <c r="K14" s="87" t="str">
        <f>IF($A14="I.O.","",'Kennzahlenbogen_(KB)'!R44)</f>
        <v>Unvollständig</v>
      </c>
      <c r="L14" s="88" t="str">
        <f>IF(AND('Kennzahlenbogen_(KB)'!S44="",$A14&lt;&gt;"I.O."),"-----",IF($A14="I.O.","",'Kennzahlenbogen_(KB)'!S44))</f>
        <v>-----</v>
      </c>
      <c r="M14" s="88" t="str">
        <f>IF(AND('Kennzahlenbogen_(KB)'!T44="",$A14&lt;&gt;"I.O."),"-----",IF($A14="I.O.","",'Kennzahlenbogen_(KB)'!T44))</f>
        <v>-----</v>
      </c>
      <c r="O14" s="55" t="str">
        <f t="array" aca="1" ref="O14" ca="1">IF(ROW()-ROW($D$2:$D$26)+1&gt;ROWS($C$2:$C$26)-COUNTBLANK($C$2:$C$26),"",INDIRECT(ADDRESS(SMALL((IF($C$2:$C$26&lt;&gt;"",ROW($C$2:$C$26),ROW()+ROWS($C$2:$C$26))),ROW()-ROW($D$2:$D$26)+1),COLUMN($C$2:$C$26),4)))</f>
        <v>11</v>
      </c>
      <c r="P14" s="82" t="str">
        <f t="array" aca="1" ref="P14" ca="1">IF(ROW()-ROW($E$2:$E$26)+1&gt;ROWS($D$2:$D$26)-COUNTBLANK($D$2:$D$26),"",INDIRECT(ADDRESS(SMALL((IF($D$2:$D$26&gt;"",ROW($D$2:$D$26),ROW()+ROWS($D$2:$D$26))),ROW()-ROW($E$2:$E$26)+1),COLUMN($D$2:$D$26),4)))</f>
        <v>Inhalt Pathologiebericht OP-Resektat</v>
      </c>
      <c r="Q14" s="89" t="str">
        <f t="array" aca="1" ref="Q14" ca="1">IF(ROW()-ROW($F$2:$F$26)+1&gt;ROWS($E$2:$E$26)-COUNTBLANK($E$2:$E$26),"",INDIRECT(ADDRESS(SMALL((IF($E$2:$E$26&gt;"",ROW($E$2:$E$26),ROW()+ROWS($E$2:$E$26))),ROW()-ROW($F$2:$F$26)+1),COLUMN($E$2:$E$26),4)))</f>
        <v>-----</v>
      </c>
      <c r="R14" s="89" t="str">
        <f t="array" aca="1" ref="R14" ca="1">IF(ROW()-ROW($G$2:$G$26)+1&gt;ROWS($F$2:$F$26)-COUNTBLANK($F$2:$F$26),"",INDIRECT(ADDRESS(SMALL((IF($F$2:$F$26&gt;"",ROW($F$2:$F$26),ROW()+ROWS($F$2:$F$26))),ROW()-ROW($G$2:$G$26)+1),COLUMN($F$2:$F$26),4)))</f>
        <v>≥  90%</v>
      </c>
      <c r="S14" s="89" t="str">
        <f t="array" aca="1" ref="S14" ca="1">IF(ROW()-ROW($H$2:$H$26)+1&gt;ROWS($G$2:$G$26)-COUNTBLANK($G$2:$G$26),"",INDIRECT(ADDRESS(SMALL((IF($G$2:$G$26&lt;&gt;"",ROW($G$2:$G$26),ROW()+ROWS($G$2:$G$26))),ROW()-ROW($H$2:$H$26)+1),COLUMN($G$2:$G$26),4)))</f>
        <v>-----</v>
      </c>
      <c r="T14" s="90" t="str">
        <f t="array" aca="1" ref="T14" ca="1">IF(ROW()-ROW($I$2:$I$26)+1&gt;ROWS($H$2:$H$26)-COUNTBLANK($H$2:$H$26),"",INDIRECT(ADDRESS(SMALL((IF($H$2:$H$26&lt;&gt;"",ROW($H$2:$H$26),ROW()+ROWS($H$2:$H$26))),ROW()-ROW($I$2:$I$26)+1),COLUMN($H$2:$H$26),4)))</f>
        <v>-----</v>
      </c>
      <c r="U14" s="90">
        <f t="array" aca="1" ref="U14" ca="1">IF(ROW()-ROW($J$2:$J$26)+1&gt;ROWS($I$2:$I$26)-COUNTBLANK($I$2:$I$26),"",INDIRECT(ADDRESS(SMALL((IF($I$2:$I$26&lt;&gt;"",ROW($I$2:$I$26),ROW()+ROWS($I$2:$I$26))),ROW()-ROW($J$2:$J$26)+1),COLUMN($I$2:$I$26),4)))</f>
        <v>0</v>
      </c>
      <c r="V14" s="86" t="str">
        <f t="array" aca="1" ref="V14" ca="1">IF(ROW()-ROW($K$2:$K$26)+1&gt;ROWS($J$2:$J$26)-COUNTBLANK($J$2:$J$26),"",INDIRECT(ADDRESS(SMALL((IF($J$2:$J$26&lt;&gt;"",ROW($J$2:$J$26),ROW()+ROWS($J$2:$J$26))),ROW()-ROW($K$2:$K$26)+1),COLUMN($J$2:$J$26),4)))</f>
        <v>n.d.</v>
      </c>
      <c r="W14" s="81" t="str">
        <f t="array" aca="1" ref="W14" ca="1">IF(ROW()-ROW($L$2:$L$26)+1&gt;ROWS($K$2:$K$26)-COUNTBLANK($K$2:$K$26),"",INDIRECT(ADDRESS(SMALL((IF($K$2:$K$26&lt;&gt;"",ROW($K$2:$K$26),ROW()+ROWS($K$2:$K$26))),ROW()-ROW($L$2:$L$26)+1),COLUMN($K$2:$K$26),4)))</f>
        <v>Unvollständig</v>
      </c>
      <c r="X14" s="82" t="str">
        <f t="array" aca="1" ref="X14" ca="1">IF(ROW()-ROW($M$2:$M$26)+1&gt;ROWS($L$2:$L$26)-COUNTBLANK($L$2:$L$26),"",INDIRECT(ADDRESS(SMALL((IF($L$2:$L$26&lt;&gt;"",ROW($L$2:$L$26),ROW()+ROWS($L$2:$L$26))),ROW()-ROW($M$2:$M$26)+1),COLUMN($L$2:$L$26),4)))</f>
        <v>-----</v>
      </c>
      <c r="Y14" s="82" t="str">
        <f t="array" aca="1" ref="Y14" ca="1">IF(ROW()-ROW($N$2:$N$26)+1&gt;ROWS($M$2:$M$26)-COUNTBLANK($M$2:$M$26),"",INDIRECT(ADDRESS(SMALL((IF($M$2:$M$26&lt;&gt;"",ROW($M$2:$M$26),ROW()+ROWS($M$2:$M$26))),ROW()-ROW($N$2:$N$26)+1),COLUMN($M$2:$M$26),4)))</f>
        <v>-----</v>
      </c>
    </row>
    <row r="15" spans="1:25" ht="54.95" customHeight="1" x14ac:dyDescent="0.25">
      <c r="A15" s="79" t="str">
        <f>IF('Kennzahlenbogen_(KB)'!R47=0,"",'Kennzahlenbogen_(KB)'!R47)</f>
        <v>Unvollständig</v>
      </c>
      <c r="B15" s="80"/>
      <c r="C15" s="81" t="str">
        <f>IF($A15="I.O.","",CONCATENATE('Kennzahlenbogen_(KB)'!B47,'Kennzahlenbogen_(KB)'!C47))</f>
        <v>12</v>
      </c>
      <c r="D15" s="82" t="str">
        <f>IF($A15="I.O.","",'Kennzahlenbogen_(KB)'!E47)</f>
        <v>Operative chirurgische Expertise</v>
      </c>
      <c r="E15" s="83" t="str">
        <f>IF(AND('Kennzahlenbogen_(KB)'!L47="",$A15&lt;&gt;"I.O."),"-----",IF($A15="I.O.","",'Kennzahlenbogen_(KB)'!L47))</f>
        <v>-----</v>
      </c>
      <c r="F15" s="84" t="str">
        <f>IF($A15="I.O.","",'Kennzahlenbogen_(KB)'!M47)</f>
        <v>≥ 20</v>
      </c>
      <c r="G15" s="83" t="str">
        <f>IF(AND('Kennzahlenbogen_(KB)'!O47="",$A15&lt;&gt;"I.O."),"-----",IF($A15="I.O.","",'Kennzahlenbogen_(KB)'!O47))</f>
        <v>-----</v>
      </c>
      <c r="H15" s="85">
        <f>IF($A15="I.O.","",IF('Kennzahlenbogen_(KB)'!Q47="","-----",'Kennzahlenbogen_(KB)'!Q47))</f>
        <v>0</v>
      </c>
      <c r="I15" s="85" t="str">
        <f>IF($A15="I.O.","","-----")</f>
        <v>-----</v>
      </c>
      <c r="J15" s="86" t="str">
        <f>IF($A15="I.O.","","-----")</f>
        <v>-----</v>
      </c>
      <c r="K15" s="87" t="str">
        <f>IF($A15="I.O.","",'Kennzahlenbogen_(KB)'!R47)</f>
        <v>Unvollständig</v>
      </c>
      <c r="L15" s="88" t="str">
        <f>IF(AND('Kennzahlenbogen_(KB)'!S47="",$A15&lt;&gt;"I.O."),"-----",IF($A15="I.O.","",'Kennzahlenbogen_(KB)'!S47))</f>
        <v>-----</v>
      </c>
      <c r="M15" s="88" t="str">
        <f>IF(AND('Kennzahlenbogen_(KB)'!T47="",$A15&lt;&gt;"I.O."),"-----",IF($A15="I.O.","",'Kennzahlenbogen_(KB)'!T47))</f>
        <v>-----</v>
      </c>
      <c r="O15" s="55" t="str">
        <f t="array" aca="1" ref="O15" ca="1">IF(ROW()-ROW($D$2:$D$26)+1&gt;ROWS($C$2:$C$26)-COUNTBLANK($C$2:$C$26),"",INDIRECT(ADDRESS(SMALL((IF($C$2:$C$26&lt;&gt;"",ROW($C$2:$C$26),ROW()+ROWS($C$2:$C$26))),ROW()-ROW($D$2:$D$26)+1),COLUMN($C$2:$C$26),4)))</f>
        <v>12</v>
      </c>
      <c r="P15" s="82" t="str">
        <f t="array" aca="1" ref="P15" ca="1">IF(ROW()-ROW($E$2:$E$26)+1&gt;ROWS($D$2:$D$26)-COUNTBLANK($D$2:$D$26),"",INDIRECT(ADDRESS(SMALL((IF($D$2:$D$26&gt;"",ROW($D$2:$D$26),ROW()+ROWS($D$2:$D$26))),ROW()-ROW($E$2:$E$26)+1),COLUMN($D$2:$D$26),4)))</f>
        <v>Operative chirurgische Expertise</v>
      </c>
      <c r="Q15" s="89" t="str">
        <f t="array" aca="1" ref="Q15" ca="1">IF(ROW()-ROW($F$2:$F$26)+1&gt;ROWS($E$2:$E$26)-COUNTBLANK($E$2:$E$26),"",INDIRECT(ADDRESS(SMALL((IF($E$2:$E$26&gt;"",ROW($E$2:$E$26),ROW()+ROWS($E$2:$E$26))),ROW()-ROW($F$2:$F$26)+1),COLUMN($E$2:$E$26),4)))</f>
        <v>-----</v>
      </c>
      <c r="R15" s="89" t="str">
        <f t="array" aca="1" ref="R15" ca="1">IF(ROW()-ROW($G$2:$G$26)+1&gt;ROWS($F$2:$F$26)-COUNTBLANK($F$2:$F$26),"",INDIRECT(ADDRESS(SMALL((IF($F$2:$F$26&gt;"",ROW($F$2:$F$26),ROW()+ROWS($F$2:$F$26))),ROW()-ROW($G$2:$G$26)+1),COLUMN($F$2:$F$26),4)))</f>
        <v>≥ 20</v>
      </c>
      <c r="S15" s="89" t="str">
        <f t="array" aca="1" ref="S15" ca="1">IF(ROW()-ROW($H$2:$H$26)+1&gt;ROWS($G$2:$G$26)-COUNTBLANK($G$2:$G$26),"",INDIRECT(ADDRESS(SMALL((IF($G$2:$G$26&lt;&gt;"",ROW($G$2:$G$26),ROW()+ROWS($G$2:$G$26))),ROW()-ROW($H$2:$H$26)+1),COLUMN($G$2:$G$26),4)))</f>
        <v>-----</v>
      </c>
      <c r="T15" s="90">
        <f t="array" aca="1" ref="T15" ca="1">IF(ROW()-ROW($I$2:$I$26)+1&gt;ROWS($H$2:$H$26)-COUNTBLANK($H$2:$H$26),"",INDIRECT(ADDRESS(SMALL((IF($H$2:$H$26&lt;&gt;"",ROW($H$2:$H$26),ROW()+ROWS($H$2:$H$26))),ROW()-ROW($I$2:$I$26)+1),COLUMN($H$2:$H$26),4)))</f>
        <v>0</v>
      </c>
      <c r="U15" s="90" t="str">
        <f t="array" aca="1" ref="U15" ca="1">IF(ROW()-ROW($J$2:$J$26)+1&gt;ROWS($I$2:$I$26)-COUNTBLANK($I$2:$I$26),"",INDIRECT(ADDRESS(SMALL((IF($I$2:$I$26&lt;&gt;"",ROW($I$2:$I$26),ROW()+ROWS($I$2:$I$26))),ROW()-ROW($J$2:$J$26)+1),COLUMN($I$2:$I$26),4)))</f>
        <v>-----</v>
      </c>
      <c r="V15" s="86" t="str">
        <f t="array" aca="1" ref="V15" ca="1">IF(ROW()-ROW($K$2:$K$26)+1&gt;ROWS($J$2:$J$26)-COUNTBLANK($J$2:$J$26),"",INDIRECT(ADDRESS(SMALL((IF($J$2:$J$26&lt;&gt;"",ROW($J$2:$J$26),ROW()+ROWS($J$2:$J$26))),ROW()-ROW($K$2:$K$26)+1),COLUMN($J$2:$J$26),4)))</f>
        <v>-----</v>
      </c>
      <c r="W15" s="81" t="str">
        <f t="array" aca="1" ref="W15" ca="1">IF(ROW()-ROW($L$2:$L$26)+1&gt;ROWS($K$2:$K$26)-COUNTBLANK($K$2:$K$26),"",INDIRECT(ADDRESS(SMALL((IF($K$2:$K$26&lt;&gt;"",ROW($K$2:$K$26),ROW()+ROWS($K$2:$K$26))),ROW()-ROW($L$2:$L$26)+1),COLUMN($K$2:$K$26),4)))</f>
        <v>Unvollständig</v>
      </c>
      <c r="X15" s="82" t="str">
        <f t="array" aca="1" ref="X15" ca="1">IF(ROW()-ROW($M$2:$M$26)+1&gt;ROWS($L$2:$L$26)-COUNTBLANK($L$2:$L$26),"",INDIRECT(ADDRESS(SMALL((IF($L$2:$L$26&lt;&gt;"",ROW($L$2:$L$26),ROW()+ROWS($L$2:$L$26))),ROW()-ROW($M$2:$M$26)+1),COLUMN($L$2:$L$26),4)))</f>
        <v>-----</v>
      </c>
      <c r="Y15" s="82" t="str">
        <f t="array" aca="1" ref="Y15" ca="1">IF(ROW()-ROW($N$2:$N$26)+1&gt;ROWS($M$2:$M$26)-COUNTBLANK($M$2:$M$26),"",INDIRECT(ADDRESS(SMALL((IF($M$2:$M$26&lt;&gt;"",ROW($M$2:$M$26),ROW()+ROWS($M$2:$M$26))),ROW()-ROW($N$2:$N$26)+1),COLUMN($M$2:$M$26),4)))</f>
        <v>-----</v>
      </c>
    </row>
    <row r="16" spans="1:25" ht="54.95" customHeight="1" x14ac:dyDescent="0.25">
      <c r="A16" s="79" t="str">
        <f>IF('Kennzahlenbogen_(KB)'!R50=0,"",'Kennzahlenbogen_(KB)'!R50)</f>
        <v>Unvollständig</v>
      </c>
      <c r="B16" s="80"/>
      <c r="C16" s="81" t="str">
        <f>IF($A16="I.O.","",CONCATENATE('Kennzahlenbogen_(KB)'!B50,'Kennzahlenbogen_(KB)'!C50))</f>
        <v>13</v>
      </c>
      <c r="D16" s="82" t="str">
        <f>IF($A16="I.O.","",'Kennzahlenbogen_(KB)'!E50)</f>
        <v>Revisions-OPs</v>
      </c>
      <c r="E16" s="83" t="str">
        <f>IF(AND('Kennzahlenbogen_(KB)'!L50="",$A16&lt;&gt;"I.O."),"-----",IF($A16="I.O.","",'Kennzahlenbogen_(KB)'!L50))</f>
        <v>&lt; 0,01%</v>
      </c>
      <c r="F16" s="84" t="str">
        <f>IF($A16="I.O.","",'Kennzahlenbogen_(KB)'!M50)</f>
        <v>≤ 10%</v>
      </c>
      <c r="G16" s="83" t="str">
        <f>IF(AND('Kennzahlenbogen_(KB)'!O50="",$A16&lt;&gt;"I.O."),"-----",IF($A16="I.O.","",'Kennzahlenbogen_(KB)'!O50))</f>
        <v>-----</v>
      </c>
      <c r="H16" s="85" t="str">
        <f>IF($A16="I.O.","",IF('Kennzahlenbogen_(KB)'!Q50="","-----",'Kennzahlenbogen_(KB)'!Q50))</f>
        <v>-----</v>
      </c>
      <c r="I16" s="85">
        <f>IF($A16="I.O.","",IF('Kennzahlenbogen_(KB)'!Q51="","-----",'Kennzahlenbogen_(KB)'!Q51))</f>
        <v>0</v>
      </c>
      <c r="J16" s="86" t="str">
        <f>IF($A16="I.O.","",IF('Kennzahlenbogen_(KB)'!Q52="",0,'Kennzahlenbogen_(KB)'!Q52))</f>
        <v>n.d.</v>
      </c>
      <c r="K16" s="87" t="str">
        <f>IF($A16="I.O.","",'Kennzahlenbogen_(KB)'!R50)</f>
        <v>Unvollständig</v>
      </c>
      <c r="L16" s="88" t="str">
        <f>IF(AND('Kennzahlenbogen_(KB)'!S50="",$A16&lt;&gt;"I.O."),"-----",IF($A16="I.O.","",'Kennzahlenbogen_(KB)'!S50))</f>
        <v>-----</v>
      </c>
      <c r="M16" s="88" t="str">
        <f>IF(AND('Kennzahlenbogen_(KB)'!T50="",$A16&lt;&gt;"I.O."),"-----",IF($A16="I.O.","",'Kennzahlenbogen_(KB)'!T50))</f>
        <v>-----</v>
      </c>
      <c r="O16" s="55" t="str">
        <f t="array" aca="1" ref="O16" ca="1">IF(ROW()-ROW($D$2:$D$26)+1&gt;ROWS($C$2:$C$26)-COUNTBLANK($C$2:$C$26),"",INDIRECT(ADDRESS(SMALL((IF($C$2:$C$26&lt;&gt;"",ROW($C$2:$C$26),ROW()+ROWS($C$2:$C$26))),ROW()-ROW($D$2:$D$26)+1),COLUMN($C$2:$C$26),4)))</f>
        <v>13</v>
      </c>
      <c r="P16" s="82" t="str">
        <f t="array" aca="1" ref="P16" ca="1">IF(ROW()-ROW($E$2:$E$26)+1&gt;ROWS($D$2:$D$26)-COUNTBLANK($D$2:$D$26),"",INDIRECT(ADDRESS(SMALL((IF($D$2:$D$26&gt;"",ROW($D$2:$D$26),ROW()+ROWS($D$2:$D$26))),ROW()-ROW($E$2:$E$26)+1),COLUMN($D$2:$D$26),4)))</f>
        <v>Revisions-OPs</v>
      </c>
      <c r="Q16" s="89" t="str">
        <f t="array" aca="1" ref="Q16" ca="1">IF(ROW()-ROW($F$2:$F$26)+1&gt;ROWS($E$2:$E$26)-COUNTBLANK($E$2:$E$26),"",INDIRECT(ADDRESS(SMALL((IF($E$2:$E$26&gt;"",ROW($E$2:$E$26),ROW()+ROWS($E$2:$E$26))),ROW()-ROW($F$2:$F$26)+1),COLUMN($E$2:$E$26),4)))</f>
        <v>&lt; 0,01%</v>
      </c>
      <c r="R16" s="89" t="str">
        <f t="array" aca="1" ref="R16" ca="1">IF(ROW()-ROW($G$2:$G$26)+1&gt;ROWS($F$2:$F$26)-COUNTBLANK($F$2:$F$26),"",INDIRECT(ADDRESS(SMALL((IF($F$2:$F$26&gt;"",ROW($F$2:$F$26),ROW()+ROWS($F$2:$F$26))),ROW()-ROW($G$2:$G$26)+1),COLUMN($F$2:$F$26),4)))</f>
        <v>≤ 10%</v>
      </c>
      <c r="S16" s="89" t="str">
        <f t="array" aca="1" ref="S16" ca="1">IF(ROW()-ROW($H$2:$H$26)+1&gt;ROWS($G$2:$G$26)-COUNTBLANK($G$2:$G$26),"",INDIRECT(ADDRESS(SMALL((IF($G$2:$G$26&lt;&gt;"",ROW($G$2:$G$26),ROW()+ROWS($G$2:$G$26))),ROW()-ROW($H$2:$H$26)+1),COLUMN($G$2:$G$26),4)))</f>
        <v>-----</v>
      </c>
      <c r="T16" s="90" t="str">
        <f t="array" aca="1" ref="T16" ca="1">IF(ROW()-ROW($I$2:$I$26)+1&gt;ROWS($H$2:$H$26)-COUNTBLANK($H$2:$H$26),"",INDIRECT(ADDRESS(SMALL((IF($H$2:$H$26&lt;&gt;"",ROW($H$2:$H$26),ROW()+ROWS($H$2:$H$26))),ROW()-ROW($I$2:$I$26)+1),COLUMN($H$2:$H$26),4)))</f>
        <v>-----</v>
      </c>
      <c r="U16" s="90">
        <f t="array" aca="1" ref="U16" ca="1">IF(ROW()-ROW($J$2:$J$26)+1&gt;ROWS($I$2:$I$26)-COUNTBLANK($I$2:$I$26),"",INDIRECT(ADDRESS(SMALL((IF($I$2:$I$26&lt;&gt;"",ROW($I$2:$I$26),ROW()+ROWS($I$2:$I$26))),ROW()-ROW($J$2:$J$26)+1),COLUMN($I$2:$I$26),4)))</f>
        <v>0</v>
      </c>
      <c r="V16" s="86" t="str">
        <f t="array" aca="1" ref="V16" ca="1">IF(ROW()-ROW($K$2:$K$26)+1&gt;ROWS($J$2:$J$26)-COUNTBLANK($J$2:$J$26),"",INDIRECT(ADDRESS(SMALL((IF($J$2:$J$26&lt;&gt;"",ROW($J$2:$J$26),ROW()+ROWS($J$2:$J$26))),ROW()-ROW($K$2:$K$26)+1),COLUMN($J$2:$J$26),4)))</f>
        <v>n.d.</v>
      </c>
      <c r="W16" s="81" t="str">
        <f t="array" aca="1" ref="W16" ca="1">IF(ROW()-ROW($L$2:$L$26)+1&gt;ROWS($K$2:$K$26)-COUNTBLANK($K$2:$K$26),"",INDIRECT(ADDRESS(SMALL((IF($K$2:$K$26&lt;&gt;"",ROW($K$2:$K$26),ROW()+ROWS($K$2:$K$26))),ROW()-ROW($L$2:$L$26)+1),COLUMN($K$2:$K$26),4)))</f>
        <v>Unvollständig</v>
      </c>
      <c r="X16" s="82" t="str">
        <f t="array" aca="1" ref="X16" ca="1">IF(ROW()-ROW($M$2:$M$26)+1&gt;ROWS($L$2:$L$26)-COUNTBLANK($L$2:$L$26),"",INDIRECT(ADDRESS(SMALL((IF($L$2:$L$26&lt;&gt;"",ROW($L$2:$L$26),ROW()+ROWS($L$2:$L$26))),ROW()-ROW($M$2:$M$26)+1),COLUMN($L$2:$L$26),4)))</f>
        <v>-----</v>
      </c>
      <c r="Y16" s="82" t="str">
        <f t="array" aca="1" ref="Y16" ca="1">IF(ROW()-ROW($N$2:$N$26)+1&gt;ROWS($M$2:$M$26)-COUNTBLANK($M$2:$M$26),"",INDIRECT(ADDRESS(SMALL((IF($M$2:$M$26&lt;&gt;"",ROW($M$2:$M$26),ROW()+ROWS($M$2:$M$26))),ROW()-ROW($N$2:$N$26)+1),COLUMN($M$2:$M$26),4)))</f>
        <v>-----</v>
      </c>
    </row>
    <row r="17" spans="1:25" ht="54.95" customHeight="1" x14ac:dyDescent="0.25">
      <c r="A17" s="79" t="str">
        <f>IF('Kennzahlenbogen_(KB)'!R53=0,"",'Kennzahlenbogen_(KB)'!R53)</f>
        <v>Unvollständig</v>
      </c>
      <c r="B17" s="80"/>
      <c r="C17" s="165" t="str">
        <f>IF($A17="I.O.","",CONCATENATE('Kennzahlenbogen_(KB)'!B53,'Kennzahlenbogen_(KB)'!C53))</f>
        <v>14</v>
      </c>
      <c r="D17" s="82" t="str">
        <f>IF($A17="I.O.","",'Kennzahlenbogen_(KB)'!E53)</f>
        <v>Endoskopische R0-Resektion</v>
      </c>
      <c r="E17" s="83" t="str">
        <f>IF(AND('Kennzahlenbogen_(KB)'!L53="",$A17&lt;&gt;"I.O."),"-----",IF($A17="I.O.","",'Kennzahlenbogen_(KB)'!L53))</f>
        <v>-----</v>
      </c>
      <c r="F17" s="84" t="str">
        <f>IF($A17="I.O.","",'Kennzahlenbogen_(KB)'!M53)</f>
        <v>≥ 40%</v>
      </c>
      <c r="G17" s="83" t="str">
        <f>IF(AND('Kennzahlenbogen_(KB)'!O53="",$A17&lt;&gt;"I.O."),"-----",IF($A17="I.O.","",'Kennzahlenbogen_(KB)'!O53))</f>
        <v>-----</v>
      </c>
      <c r="H17" s="85" t="str">
        <f>IF($A17="I.O.","",IF('Kennzahlenbogen_(KB)'!Q53="","-----",'Kennzahlenbogen_(KB)'!Q53))</f>
        <v>-----</v>
      </c>
      <c r="I17" s="85" t="str">
        <f>IF($A17="I.O.","",IF('Kennzahlenbogen_(KB)'!Q54="","-----",'Kennzahlenbogen_(KB)'!Q54))</f>
        <v>-----</v>
      </c>
      <c r="J17" s="86" t="str">
        <f>IF($A17="I.O.","",IF('Kennzahlenbogen_(KB)'!Q55="","-----",'Kennzahlenbogen_(KB)'!Q55))</f>
        <v>n.d.</v>
      </c>
      <c r="K17" s="87" t="str">
        <f>IF($A17="I.O.","",'Kennzahlenbogen_(KB)'!R53)</f>
        <v>Unvollständig</v>
      </c>
      <c r="L17" s="88" t="str">
        <f>IF(AND('Kennzahlenbogen_(KB)'!S53="",$A17&lt;&gt;"I.O."),"-----",IF($A17="I.O.","",'Kennzahlenbogen_(KB)'!S53))</f>
        <v>-----</v>
      </c>
      <c r="M17" s="88" t="str">
        <f>IF(AND('Kennzahlenbogen_(KB)'!T53="",$A17&lt;&gt;"I.O."),"-----",IF($A17="I.O.","",'Kennzahlenbogen_(KB)'!T53))</f>
        <v>-----</v>
      </c>
      <c r="O17" s="55" t="str">
        <f t="array" aca="1" ref="O17" ca="1">IF(ROW()-ROW($D$2:$D$26)+1&gt;ROWS($C$2:$C$26)-COUNTBLANK($C$2:$C$26),"",INDIRECT(ADDRESS(SMALL((IF($C$2:$C$26&lt;&gt;"",ROW($C$2:$C$26),ROW()+ROWS($C$2:$C$26))),ROW()-ROW($D$2:$D$26)+1),COLUMN($C$2:$C$26),4)))</f>
        <v>14</v>
      </c>
      <c r="P17" s="82" t="str">
        <f t="array" aca="1" ref="P17" ca="1">IF(ROW()-ROW($E$2:$E$26)+1&gt;ROWS($D$2:$D$26)-COUNTBLANK($D$2:$D$26),"",INDIRECT(ADDRESS(SMALL((IF($D$2:$D$26&gt;"",ROW($D$2:$D$26),ROW()+ROWS($D$2:$D$26))),ROW()-ROW($E$2:$E$26)+1),COLUMN($D$2:$D$26),4)))</f>
        <v>Endoskopische R0-Resektion</v>
      </c>
      <c r="Q17" s="89" t="str">
        <f t="array" aca="1" ref="Q17" ca="1">IF(ROW()-ROW($F$2:$F$26)+1&gt;ROWS($E$2:$E$26)-COUNTBLANK($E$2:$E$26),"",INDIRECT(ADDRESS(SMALL((IF($E$2:$E$26&gt;"",ROW($E$2:$E$26),ROW()+ROWS($E$2:$E$26))),ROW()-ROW($F$2:$F$26)+1),COLUMN($E$2:$E$26),4)))</f>
        <v>-----</v>
      </c>
      <c r="R17" s="89" t="str">
        <f t="array" aca="1" ref="R17" ca="1">IF(ROW()-ROW($G$2:$G$26)+1&gt;ROWS($F$2:$F$26)-COUNTBLANK($F$2:$F$26),"",INDIRECT(ADDRESS(SMALL((IF($F$2:$F$26&gt;"",ROW($F$2:$F$26),ROW()+ROWS($F$2:$F$26))),ROW()-ROW($G$2:$G$26)+1),COLUMN($F$2:$F$26),4)))</f>
        <v>≥ 40%</v>
      </c>
      <c r="S17" s="89" t="str">
        <f t="array" aca="1" ref="S17" ca="1">IF(ROW()-ROW($H$2:$H$26)+1&gt;ROWS($G$2:$G$26)-COUNTBLANK($G$2:$G$26),"",INDIRECT(ADDRESS(SMALL((IF($G$2:$G$26&lt;&gt;"",ROW($G$2:$G$26),ROW()+ROWS($G$2:$G$26))),ROW()-ROW($H$2:$H$26)+1),COLUMN($G$2:$G$26),4)))</f>
        <v>-----</v>
      </c>
      <c r="T17" s="90" t="str">
        <f t="array" aca="1" ref="T17" ca="1">IF(ROW()-ROW($I$2:$I$26)+1&gt;ROWS($H$2:$H$26)-COUNTBLANK($H$2:$H$26),"",INDIRECT(ADDRESS(SMALL((IF($H$2:$H$26&lt;&gt;"",ROW($H$2:$H$26),ROW()+ROWS($H$2:$H$26))),ROW()-ROW($I$2:$I$26)+1),COLUMN($H$2:$H$26),4)))</f>
        <v>-----</v>
      </c>
      <c r="U17" s="90" t="str">
        <f t="array" aca="1" ref="U17" ca="1">IF(ROW()-ROW($J$2:$J$26)+1&gt;ROWS($I$2:$I$26)-COUNTBLANK($I$2:$I$26),"",INDIRECT(ADDRESS(SMALL((IF($I$2:$I$26&lt;&gt;"",ROW($I$2:$I$26),ROW()+ROWS($I$2:$I$26))),ROW()-ROW($J$2:$J$26)+1),COLUMN($I$2:$I$26),4)))</f>
        <v>-----</v>
      </c>
      <c r="V17" s="86" t="str">
        <f t="array" aca="1" ref="V17" ca="1">IF(ROW()-ROW($K$2:$K$26)+1&gt;ROWS($J$2:$J$26)-COUNTBLANK($J$2:$J$26),"",INDIRECT(ADDRESS(SMALL((IF($J$2:$J$26&lt;&gt;"",ROW($J$2:$J$26),ROW()+ROWS($J$2:$J$26))),ROW()-ROW($K$2:$K$26)+1),COLUMN($J$2:$J$26),4)))</f>
        <v>n.d.</v>
      </c>
      <c r="W17" s="81" t="str">
        <f t="array" aca="1" ref="W17" ca="1">IF(ROW()-ROW($L$2:$L$26)+1&gt;ROWS($K$2:$K$26)-COUNTBLANK($K$2:$K$26),"",INDIRECT(ADDRESS(SMALL((IF($K$2:$K$26&lt;&gt;"",ROW($K$2:$K$26),ROW()+ROWS($K$2:$K$26))),ROW()-ROW($L$2:$L$26)+1),COLUMN($K$2:$K$26),4)))</f>
        <v>Unvollständig</v>
      </c>
      <c r="X17" s="82" t="str">
        <f t="array" aca="1" ref="X17" ca="1">IF(ROW()-ROW($M$2:$M$26)+1&gt;ROWS($L$2:$L$26)-COUNTBLANK($L$2:$L$26),"",INDIRECT(ADDRESS(SMALL((IF($L$2:$L$26&lt;&gt;"",ROW($L$2:$L$26),ROW()+ROWS($L$2:$L$26))),ROW()-ROW($M$2:$M$26)+1),COLUMN($L$2:$L$26),4)))</f>
        <v>-----</v>
      </c>
      <c r="Y17" s="82" t="str">
        <f t="array" aca="1" ref="Y17" ca="1">IF(ROW()-ROW($N$2:$N$26)+1&gt;ROWS($M$2:$M$26)-COUNTBLANK($M$2:$M$26),"",INDIRECT(ADDRESS(SMALL((IF($M$2:$M$26&lt;&gt;"",ROW($M$2:$M$26),ROW()+ROWS($M$2:$M$26))),ROW()-ROW($N$2:$N$26)+1),COLUMN($M$2:$M$26),4)))</f>
        <v>-----</v>
      </c>
    </row>
    <row r="18" spans="1:25" ht="54.95" customHeight="1" x14ac:dyDescent="0.25">
      <c r="A18" s="79" t="str">
        <f>IF('Kennzahlenbogen_(KB)'!R56=0,"",'Kennzahlenbogen_(KB)'!R56)</f>
        <v>Unvollständig</v>
      </c>
      <c r="B18" s="80"/>
      <c r="C18" s="81" t="str">
        <f>IF($A18="I.O.","",CONCATENATE('Kennzahlenbogen_(KB)'!B56,'Kennzahlenbogen_(KB)'!C56))</f>
        <v>15</v>
      </c>
      <c r="D18" s="82" t="str">
        <f>IF($A18="I.O.","",'Kennzahlenbogen_(KB)'!E56)</f>
        <v>Chirurgische R0-Resektion</v>
      </c>
      <c r="E18" s="83" t="str">
        <f>IF(AND('Kennzahlenbogen_(KB)'!L56="",$A18&lt;&gt;"I.O."),"-----",IF($A18="I.O.","",'Kennzahlenbogen_(KB)'!L56))</f>
        <v>-----</v>
      </c>
      <c r="F18" s="84" t="str">
        <f>IF($A18="I.O.","",'Kennzahlenbogen_(KB)'!M56)</f>
        <v>≥ 80%</v>
      </c>
      <c r="G18" s="83" t="str">
        <f>IF(AND('Kennzahlenbogen_(KB)'!O56="",$A18&lt;&gt;"I.O."),"-----",IF($A18="I.O.","",'Kennzahlenbogen_(KB)'!O56))</f>
        <v>-----</v>
      </c>
      <c r="H18" s="85" t="str">
        <f>IF($A18="I.O.","",IF('Kennzahlenbogen_(KB)'!Q56="","-----",'Kennzahlenbogen_(KB)'!Q56))</f>
        <v>-----</v>
      </c>
      <c r="I18" s="85">
        <f>IF($A18="I.O.","",IF('Kennzahlenbogen_(KB)'!Q57="","-----",'Kennzahlenbogen_(KB)'!Q57))</f>
        <v>0</v>
      </c>
      <c r="J18" s="86" t="str">
        <f>IF($A18="I.O.","",IF('Kennzahlenbogen_(KB)'!Q58="",0,'Kennzahlenbogen_(KB)'!Q58))</f>
        <v>n.d.</v>
      </c>
      <c r="K18" s="87" t="str">
        <f>IF($A18="I.O.","",'Kennzahlenbogen_(KB)'!R56)</f>
        <v>Unvollständig</v>
      </c>
      <c r="L18" s="88" t="str">
        <f>IF(AND('Kennzahlenbogen_(KB)'!S56="",$A18&lt;&gt;"I.O."),"-----",IF($A18="I.O.","",'Kennzahlenbogen_(KB)'!S56))</f>
        <v>-----</v>
      </c>
      <c r="M18" s="88" t="str">
        <f>IF(AND('Kennzahlenbogen_(KB)'!T56="",$A18&lt;&gt;"I.O."),"-----",IF($A18="I.O.","",'Kennzahlenbogen_(KB)'!T56))</f>
        <v>-----</v>
      </c>
      <c r="O18" s="55" t="str">
        <f t="array" aca="1" ref="O18" ca="1">IF(ROW()-ROW($D$2:$D$26)+1&gt;ROWS($C$2:$C$26)-COUNTBLANK($C$2:$C$26),"",INDIRECT(ADDRESS(SMALL((IF($C$2:$C$26&lt;&gt;"",ROW($C$2:$C$26),ROW()+ROWS($C$2:$C$26))),ROW()-ROW($D$2:$D$26)+1),COLUMN($C$2:$C$26),4)))</f>
        <v>15</v>
      </c>
      <c r="P18" s="82" t="str">
        <f t="array" aca="1" ref="P18" ca="1">IF(ROW()-ROW($E$2:$E$26)+1&gt;ROWS($D$2:$D$26)-COUNTBLANK($D$2:$D$26),"",INDIRECT(ADDRESS(SMALL((IF($D$2:$D$26&gt;"",ROW($D$2:$D$26),ROW()+ROWS($D$2:$D$26))),ROW()-ROW($E$2:$E$26)+1),COLUMN($D$2:$D$26),4)))</f>
        <v>Chirurgische R0-Resektion</v>
      </c>
      <c r="Q18" s="89" t="str">
        <f t="array" aca="1" ref="Q18" ca="1">IF(ROW()-ROW($F$2:$F$26)+1&gt;ROWS($E$2:$E$26)-COUNTBLANK($E$2:$E$26),"",INDIRECT(ADDRESS(SMALL((IF($E$2:$E$26&gt;"",ROW($E$2:$E$26),ROW()+ROWS($E$2:$E$26))),ROW()-ROW($F$2:$F$26)+1),COLUMN($E$2:$E$26),4)))</f>
        <v>-----</v>
      </c>
      <c r="R18" s="89" t="str">
        <f t="array" aca="1" ref="R18" ca="1">IF(ROW()-ROW($G$2:$G$26)+1&gt;ROWS($F$2:$F$26)-COUNTBLANK($F$2:$F$26),"",INDIRECT(ADDRESS(SMALL((IF($F$2:$F$26&gt;"",ROW($F$2:$F$26),ROW()+ROWS($F$2:$F$26))),ROW()-ROW($G$2:$G$26)+1),COLUMN($F$2:$F$26),4)))</f>
        <v>≥ 80%</v>
      </c>
      <c r="S18" s="89" t="str">
        <f t="array" aca="1" ref="S18" ca="1">IF(ROW()-ROW($H$2:$H$26)+1&gt;ROWS($G$2:$G$26)-COUNTBLANK($G$2:$G$26),"",INDIRECT(ADDRESS(SMALL((IF($G$2:$G$26&lt;&gt;"",ROW($G$2:$G$26),ROW()+ROWS($G$2:$G$26))),ROW()-ROW($H$2:$H$26)+1),COLUMN($G$2:$G$26),4)))</f>
        <v>-----</v>
      </c>
      <c r="T18" s="90" t="str">
        <f t="array" aca="1" ref="T18" ca="1">IF(ROW()-ROW($I$2:$I$26)+1&gt;ROWS($H$2:$H$26)-COUNTBLANK($H$2:$H$26),"",INDIRECT(ADDRESS(SMALL((IF($H$2:$H$26&lt;&gt;"",ROW($H$2:$H$26),ROW()+ROWS($H$2:$H$26))),ROW()-ROW($I$2:$I$26)+1),COLUMN($H$2:$H$26),4)))</f>
        <v>-----</v>
      </c>
      <c r="U18" s="90">
        <f t="array" aca="1" ref="U18" ca="1">IF(ROW()-ROW($J$2:$J$26)+1&gt;ROWS($I$2:$I$26)-COUNTBLANK($I$2:$I$26),"",INDIRECT(ADDRESS(SMALL((IF($I$2:$I$26&lt;&gt;"",ROW($I$2:$I$26),ROW()+ROWS($I$2:$I$26))),ROW()-ROW($J$2:$J$26)+1),COLUMN($I$2:$I$26),4)))</f>
        <v>0</v>
      </c>
      <c r="V18" s="86" t="str">
        <f t="array" aca="1" ref="V18" ca="1">IF(ROW()-ROW($K$2:$K$26)+1&gt;ROWS($J$2:$J$26)-COUNTBLANK($J$2:$J$26),"",INDIRECT(ADDRESS(SMALL((IF($J$2:$J$26&lt;&gt;"",ROW($J$2:$J$26),ROW()+ROWS($J$2:$J$26))),ROW()-ROW($K$2:$K$26)+1),COLUMN($J$2:$J$26),4)))</f>
        <v>n.d.</v>
      </c>
      <c r="W18" s="81" t="str">
        <f t="array" aca="1" ref="W18" ca="1">IF(ROW()-ROW($L$2:$L$26)+1&gt;ROWS($K$2:$K$26)-COUNTBLANK($K$2:$K$26),"",INDIRECT(ADDRESS(SMALL((IF($K$2:$K$26&lt;&gt;"",ROW($K$2:$K$26),ROW()+ROWS($K$2:$K$26))),ROW()-ROW($L$2:$L$26)+1),COLUMN($K$2:$K$26),4)))</f>
        <v>Unvollständig</v>
      </c>
      <c r="X18" s="82" t="str">
        <f t="array" aca="1" ref="X18" ca="1">IF(ROW()-ROW($M$2:$M$26)+1&gt;ROWS($L$2:$L$26)-COUNTBLANK($L$2:$L$26),"",INDIRECT(ADDRESS(SMALL((IF($L$2:$L$26&lt;&gt;"",ROW($L$2:$L$26),ROW()+ROWS($L$2:$L$26))),ROW()-ROW($M$2:$M$26)+1),COLUMN($L$2:$L$26),4)))</f>
        <v>-----</v>
      </c>
      <c r="Y18" s="82" t="str">
        <f t="array" aca="1" ref="Y18" ca="1">IF(ROW()-ROW($N$2:$N$26)+1&gt;ROWS($M$2:$M$26)-COUNTBLANK($M$2:$M$26),"",INDIRECT(ADDRESS(SMALL((IF($M$2:$M$26&lt;&gt;"",ROW($M$2:$M$26),ROW()+ROWS($M$2:$M$26))),ROW()-ROW($N$2:$N$26)+1),COLUMN($M$2:$M$26),4)))</f>
        <v>-----</v>
      </c>
    </row>
    <row r="19" spans="1:25" ht="54.95" customHeight="1" x14ac:dyDescent="0.25">
      <c r="A19" s="79" t="str">
        <f>IF('Kennzahlenbogen_(KB)'!R59=0,"",'Kennzahlenbogen_(KB)'!R59)</f>
        <v>Unvollständig</v>
      </c>
      <c r="B19" s="80"/>
      <c r="C19" s="81" t="str">
        <f>IF($A19="I.O.","",CONCATENATE('Kennzahlenbogen_(KB)'!B59,'Kennzahlenbogen_(KB)'!C59))</f>
        <v>16</v>
      </c>
      <c r="D19" s="82" t="str">
        <f>IF($A19="I.O.","",'Kennzahlenbogen_(KB)'!E59)</f>
        <v>Anastomoseninsuffizienz</v>
      </c>
      <c r="E19" s="83" t="str">
        <f>IF(AND('Kennzahlenbogen_(KB)'!L59="",$A19&lt;&gt;"I.O."),"-----",IF($A19="I.O.","",'Kennzahlenbogen_(KB)'!L59))</f>
        <v>&lt; 0,01%</v>
      </c>
      <c r="F19" s="84" t="str">
        <f>IF($A19="I.O.","",'Kennzahlenbogen_(KB)'!M59)</f>
        <v>≤ 15%</v>
      </c>
      <c r="G19" s="83" t="str">
        <f>IF(AND('Kennzahlenbogen_(KB)'!O59="",$A19&lt;&gt;"I.O."),"-----",IF($A19="I.O.","",'Kennzahlenbogen_(KB)'!O59))</f>
        <v>-----</v>
      </c>
      <c r="H19" s="85" t="str">
        <f>IF($A19="I.O.","",IF('Kennzahlenbogen_(KB)'!Q59="","-----",'Kennzahlenbogen_(KB)'!Q59))</f>
        <v>-----</v>
      </c>
      <c r="I19" s="85">
        <f>IF($A19="I.O.","",IF('Kennzahlenbogen_(KB)'!Q60="","-----",'Kennzahlenbogen_(KB)'!Q60))</f>
        <v>0</v>
      </c>
      <c r="J19" s="86" t="str">
        <f>IF($A19="I.O.","",IF('Kennzahlenbogen_(KB)'!Q61="",0,'Kennzahlenbogen_(KB)'!Q61))</f>
        <v>n.d.</v>
      </c>
      <c r="K19" s="87" t="str">
        <f>IF($A19="I.O.","",'Kennzahlenbogen_(KB)'!R59)</f>
        <v>Unvollständig</v>
      </c>
      <c r="L19" s="88" t="str">
        <f>IF(AND('Kennzahlenbogen_(KB)'!S59="",$A19&lt;&gt;"I.O."),"-----",IF($A19="I.O.","",'Kennzahlenbogen_(KB)'!S59))</f>
        <v>-----</v>
      </c>
      <c r="M19" s="88" t="str">
        <f>IF(AND('Kennzahlenbogen_(KB)'!T59="",$A19&lt;&gt;"I.O."),"-----",IF($A19="I.O.","",'Kennzahlenbogen_(KB)'!T59))</f>
        <v>-----</v>
      </c>
      <c r="O19" s="55" t="str">
        <f t="array" aca="1" ref="O19" ca="1">IF(ROW()-ROW($D$2:$D$26)+1&gt;ROWS($C$2:$C$26)-COUNTBLANK($C$2:$C$26),"",INDIRECT(ADDRESS(SMALL((IF($C$2:$C$26&lt;&gt;"",ROW($C$2:$C$26),ROW()+ROWS($C$2:$C$26))),ROW()-ROW($D$2:$D$26)+1),COLUMN($C$2:$C$26),4)))</f>
        <v>16</v>
      </c>
      <c r="P19" s="82" t="str">
        <f t="array" aca="1" ref="P19" ca="1">IF(ROW()-ROW($E$2:$E$26)+1&gt;ROWS($D$2:$D$26)-COUNTBLANK($D$2:$D$26),"",INDIRECT(ADDRESS(SMALL((IF($D$2:$D$26&gt;"",ROW($D$2:$D$26),ROW()+ROWS($D$2:$D$26))),ROW()-ROW($E$2:$E$26)+1),COLUMN($D$2:$D$26),4)))</f>
        <v>Anastomoseninsuffizienz</v>
      </c>
      <c r="Q19" s="89" t="str">
        <f t="array" aca="1" ref="Q19" ca="1">IF(ROW()-ROW($F$2:$F$26)+1&gt;ROWS($E$2:$E$26)-COUNTBLANK($E$2:$E$26),"",INDIRECT(ADDRESS(SMALL((IF($E$2:$E$26&gt;"",ROW($E$2:$E$26),ROW()+ROWS($E$2:$E$26))),ROW()-ROW($F$2:$F$26)+1),COLUMN($E$2:$E$26),4)))</f>
        <v>&lt; 0,01%</v>
      </c>
      <c r="R19" s="89" t="str">
        <f t="array" aca="1" ref="R19" ca="1">IF(ROW()-ROW($G$2:$G$26)+1&gt;ROWS($F$2:$F$26)-COUNTBLANK($F$2:$F$26),"",INDIRECT(ADDRESS(SMALL((IF($F$2:$F$26&gt;"",ROW($F$2:$F$26),ROW()+ROWS($F$2:$F$26))),ROW()-ROW($G$2:$G$26)+1),COLUMN($F$2:$F$26),4)))</f>
        <v>≤ 15%</v>
      </c>
      <c r="S19" s="89" t="str">
        <f t="array" aca="1" ref="S19" ca="1">IF(ROW()-ROW($H$2:$H$26)+1&gt;ROWS($G$2:$G$26)-COUNTBLANK($G$2:$G$26),"",INDIRECT(ADDRESS(SMALL((IF($G$2:$G$26&lt;&gt;"",ROW($G$2:$G$26),ROW()+ROWS($G$2:$G$26))),ROW()-ROW($H$2:$H$26)+1),COLUMN($G$2:$G$26),4)))</f>
        <v>-----</v>
      </c>
      <c r="T19" s="90" t="str">
        <f t="array" aca="1" ref="T19" ca="1">IF(ROW()-ROW($I$2:$I$26)+1&gt;ROWS($H$2:$H$26)-COUNTBLANK($H$2:$H$26),"",INDIRECT(ADDRESS(SMALL((IF($H$2:$H$26&lt;&gt;"",ROW($H$2:$H$26),ROW()+ROWS($H$2:$H$26))),ROW()-ROW($I$2:$I$26)+1),COLUMN($H$2:$H$26),4)))</f>
        <v>-----</v>
      </c>
      <c r="U19" s="90">
        <f t="array" aca="1" ref="U19" ca="1">IF(ROW()-ROW($J$2:$J$26)+1&gt;ROWS($I$2:$I$26)-COUNTBLANK($I$2:$I$26),"",INDIRECT(ADDRESS(SMALL((IF($I$2:$I$26&lt;&gt;"",ROW($I$2:$I$26),ROW()+ROWS($I$2:$I$26))),ROW()-ROW($J$2:$J$26)+1),COLUMN($I$2:$I$26),4)))</f>
        <v>0</v>
      </c>
      <c r="V19" s="86" t="str">
        <f t="array" aca="1" ref="V19" ca="1">IF(ROW()-ROW($K$2:$K$26)+1&gt;ROWS($J$2:$J$26)-COUNTBLANK($J$2:$J$26),"",INDIRECT(ADDRESS(SMALL((IF($J$2:$J$26&lt;&gt;"",ROW($J$2:$J$26),ROW()+ROWS($J$2:$J$26))),ROW()-ROW($K$2:$K$26)+1),COLUMN($J$2:$J$26),4)))</f>
        <v>n.d.</v>
      </c>
      <c r="W19" s="81" t="str">
        <f t="array" aca="1" ref="W19" ca="1">IF(ROW()-ROW($L$2:$L$26)+1&gt;ROWS($K$2:$K$26)-COUNTBLANK($K$2:$K$26),"",INDIRECT(ADDRESS(SMALL((IF($K$2:$K$26&lt;&gt;"",ROW($K$2:$K$26),ROW()+ROWS($K$2:$K$26))),ROW()-ROW($L$2:$L$26)+1),COLUMN($K$2:$K$26),4)))</f>
        <v>Unvollständig</v>
      </c>
      <c r="X19" s="82" t="str">
        <f t="array" aca="1" ref="X19" ca="1">IF(ROW()-ROW($M$2:$M$26)+1&gt;ROWS($L$2:$L$26)-COUNTBLANK($L$2:$L$26),"",INDIRECT(ADDRESS(SMALL((IF($L$2:$L$26&lt;&gt;"",ROW($L$2:$L$26),ROW()+ROWS($L$2:$L$26))),ROW()-ROW($M$2:$M$26)+1),COLUMN($L$2:$L$26),4)))</f>
        <v>-----</v>
      </c>
      <c r="Y19" s="82" t="str">
        <f t="array" aca="1" ref="Y19" ca="1">IF(ROW()-ROW($N$2:$N$26)+1&gt;ROWS($M$2:$M$26)-COUNTBLANK($M$2:$M$26),"",INDIRECT(ADDRESS(SMALL((IF($M$2:$M$26&lt;&gt;"",ROW($M$2:$M$26),ROW()+ROWS($M$2:$M$26))),ROW()-ROW($N$2:$N$26)+1),COLUMN($M$2:$M$26),4)))</f>
        <v>-----</v>
      </c>
    </row>
    <row r="20" spans="1:25" ht="54.95" customHeight="1" x14ac:dyDescent="0.25">
      <c r="A20" s="79" t="str">
        <f>IF('Kennzahlenbogen_(KB)'!R62=0,"",'Kennzahlenbogen_(KB)'!R62)</f>
        <v>Unvollständig</v>
      </c>
      <c r="B20" s="80"/>
      <c r="C20" s="81" t="str">
        <f>IF($A20="I.O.","",CONCATENATE('Kennzahlenbogen_(KB)'!B62,'Kennzahlenbogen_(KB)'!C62))</f>
        <v>17a)</v>
      </c>
      <c r="D20" s="82" t="str">
        <f>IF($A20="I.O.","",'Kennzahlenbogen_(KB)'!E62)</f>
        <v>30d-Mortalität postoperativ</v>
      </c>
      <c r="E20" s="83" t="str">
        <f>IF(AND('Kennzahlenbogen_(KB)'!L62="",$A20&lt;&gt;"I.O."),"-----",IF($A20="I.O.","",'Kennzahlenbogen_(KB)'!L62))</f>
        <v>&lt; 0,01%</v>
      </c>
      <c r="F20" s="84" t="str">
        <f>IF($A20="I.O.","",'Kennzahlenbogen_(KB)'!M62)</f>
        <v>≤ 10%</v>
      </c>
      <c r="G20" s="83" t="str">
        <f>IF(AND('Kennzahlenbogen_(KB)'!O62="",$A20&lt;&gt;"I.O."),"-----",IF($A20="I.O.","",'Kennzahlenbogen_(KB)'!O62))</f>
        <v>-----</v>
      </c>
      <c r="H20" s="85" t="str">
        <f>IF($A20="I.O.","",IF('Kennzahlenbogen_(KB)'!Q62="","-----",'Kennzahlenbogen_(KB)'!Q62))</f>
        <v>-----</v>
      </c>
      <c r="I20" s="85">
        <f>IF($A20="I.O.","",IF('Kennzahlenbogen_(KB)'!Q63="","-----",'Kennzahlenbogen_(KB)'!Q63))</f>
        <v>0</v>
      </c>
      <c r="J20" s="86" t="str">
        <f>IF($A20="I.O.","",IF('Kennzahlenbogen_(KB)'!Q64="",0,'Kennzahlenbogen_(KB)'!Q64))</f>
        <v>n.d.</v>
      </c>
      <c r="K20" s="87" t="str">
        <f>IF($A20="I.O.","",'Kennzahlenbogen_(KB)'!R62)</f>
        <v>Unvollständig</v>
      </c>
      <c r="L20" s="88" t="str">
        <f>IF(AND('Kennzahlenbogen_(KB)'!S62="",$A20&lt;&gt;"I.O."),"-----",IF($A20="I.O.","",'Kennzahlenbogen_(KB)'!S62))</f>
        <v>-----</v>
      </c>
      <c r="M20" s="88" t="str">
        <f>IF(AND('Kennzahlenbogen_(KB)'!T62="",$A20&lt;&gt;"I.O."),"-----",IF($A20="I.O.","",'Kennzahlenbogen_(KB)'!T62))</f>
        <v>-----</v>
      </c>
      <c r="O20" s="55" t="str">
        <f t="array" aca="1" ref="O20" ca="1">IF(ROW()-ROW($D$2:$D$26)+1&gt;ROWS($C$2:$C$26)-COUNTBLANK($C$2:$C$26),"",INDIRECT(ADDRESS(SMALL((IF($C$2:$C$26&lt;&gt;"",ROW($C$2:$C$26),ROW()+ROWS($C$2:$C$26))),ROW()-ROW($D$2:$D$26)+1),COLUMN($C$2:$C$26),4)))</f>
        <v>17a)</v>
      </c>
      <c r="P20" s="82" t="str">
        <f t="array" aca="1" ref="P20" ca="1">IF(ROW()-ROW($E$2:$E$26)+1&gt;ROWS($D$2:$D$26)-COUNTBLANK($D$2:$D$26),"",INDIRECT(ADDRESS(SMALL((IF($D$2:$D$26&gt;"",ROW($D$2:$D$26),ROW()+ROWS($D$2:$D$26))),ROW()-ROW($E$2:$E$26)+1),COLUMN($D$2:$D$26),4)))</f>
        <v>30d-Mortalität postoperativ</v>
      </c>
      <c r="Q20" s="89" t="str">
        <f t="array" aca="1" ref="Q20" ca="1">IF(ROW()-ROW($F$2:$F$26)+1&gt;ROWS($E$2:$E$26)-COUNTBLANK($E$2:$E$26),"",INDIRECT(ADDRESS(SMALL((IF($E$2:$E$26&gt;"",ROW($E$2:$E$26),ROW()+ROWS($E$2:$E$26))),ROW()-ROW($F$2:$F$26)+1),COLUMN($E$2:$E$26),4)))</f>
        <v>&lt; 0,01%</v>
      </c>
      <c r="R20" s="89" t="str">
        <f t="array" aca="1" ref="R20" ca="1">IF(ROW()-ROW($G$2:$G$26)+1&gt;ROWS($F$2:$F$26)-COUNTBLANK($F$2:$F$26),"",INDIRECT(ADDRESS(SMALL((IF($F$2:$F$26&gt;"",ROW($F$2:$F$26),ROW()+ROWS($F$2:$F$26))),ROW()-ROW($G$2:$G$26)+1),COLUMN($F$2:$F$26),4)))</f>
        <v>≤ 10%</v>
      </c>
      <c r="S20" s="89" t="str">
        <f t="array" aca="1" ref="S20" ca="1">IF(ROW()-ROW($H$2:$H$26)+1&gt;ROWS($G$2:$G$26)-COUNTBLANK($G$2:$G$26),"",INDIRECT(ADDRESS(SMALL((IF($G$2:$G$26&lt;&gt;"",ROW($G$2:$G$26),ROW()+ROWS($G$2:$G$26))),ROW()-ROW($H$2:$H$26)+1),COLUMN($G$2:$G$26),4)))</f>
        <v>-----</v>
      </c>
      <c r="T20" s="90" t="str">
        <f t="array" aca="1" ref="T20" ca="1">IF(ROW()-ROW($I$2:$I$26)+1&gt;ROWS($H$2:$H$26)-COUNTBLANK($H$2:$H$26),"",INDIRECT(ADDRESS(SMALL((IF($H$2:$H$26&lt;&gt;"",ROW($H$2:$H$26),ROW()+ROWS($H$2:$H$26))),ROW()-ROW($I$2:$I$26)+1),COLUMN($H$2:$H$26),4)))</f>
        <v>-----</v>
      </c>
      <c r="U20" s="90">
        <f t="array" aca="1" ref="U20" ca="1">IF(ROW()-ROW($J$2:$J$26)+1&gt;ROWS($I$2:$I$26)-COUNTBLANK($I$2:$I$26),"",INDIRECT(ADDRESS(SMALL((IF($I$2:$I$26&lt;&gt;"",ROW($I$2:$I$26),ROW()+ROWS($I$2:$I$26))),ROW()-ROW($J$2:$J$26)+1),COLUMN($I$2:$I$26),4)))</f>
        <v>0</v>
      </c>
      <c r="V20" s="86" t="str">
        <f t="array" aca="1" ref="V20" ca="1">IF(ROW()-ROW($K$2:$K$26)+1&gt;ROWS($J$2:$J$26)-COUNTBLANK($J$2:$J$26),"",INDIRECT(ADDRESS(SMALL((IF($J$2:$J$26&lt;&gt;"",ROW($J$2:$J$26),ROW()+ROWS($J$2:$J$26))),ROW()-ROW($K$2:$K$26)+1),COLUMN($J$2:$J$26),4)))</f>
        <v>n.d.</v>
      </c>
      <c r="W20" s="81" t="str">
        <f t="array" aca="1" ref="W20" ca="1">IF(ROW()-ROW($L$2:$L$26)+1&gt;ROWS($K$2:$K$26)-COUNTBLANK($K$2:$K$26),"",INDIRECT(ADDRESS(SMALL((IF($K$2:$K$26&lt;&gt;"",ROW($K$2:$K$26),ROW()+ROWS($K$2:$K$26))),ROW()-ROW($L$2:$L$26)+1),COLUMN($K$2:$K$26),4)))</f>
        <v>Unvollständig</v>
      </c>
      <c r="X20" s="82" t="str">
        <f t="array" aca="1" ref="X20" ca="1">IF(ROW()-ROW($M$2:$M$26)+1&gt;ROWS($L$2:$L$26)-COUNTBLANK($L$2:$L$26),"",INDIRECT(ADDRESS(SMALL((IF($L$2:$L$26&lt;&gt;"",ROW($L$2:$L$26),ROW()+ROWS($L$2:$L$26))),ROW()-ROW($M$2:$M$26)+1),COLUMN($L$2:$L$26),4)))</f>
        <v>-----</v>
      </c>
      <c r="Y20" s="82" t="str">
        <f t="array" aca="1" ref="Y20" ca="1">IF(ROW()-ROW($N$2:$N$26)+1&gt;ROWS($M$2:$M$26)-COUNTBLANK($M$2:$M$26),"",INDIRECT(ADDRESS(SMALL((IF($M$2:$M$26&lt;&gt;"",ROW($M$2:$M$26),ROW()+ROWS($M$2:$M$26))),ROW()-ROW($N$2:$N$26)+1),COLUMN($M$2:$M$26),4)))</f>
        <v>-----</v>
      </c>
    </row>
    <row r="21" spans="1:25" ht="54.95" customHeight="1" x14ac:dyDescent="0.25">
      <c r="A21" s="79" t="str">
        <f>IF('Kennzahlenbogen_(KB)'!R65=0,"",'Kennzahlenbogen_(KB)'!R65)</f>
        <v>Unvollständig</v>
      </c>
      <c r="B21" s="80"/>
      <c r="C21" s="81" t="str">
        <f>IF($A21="I.O.","",CONCATENATE('Kennzahlenbogen_(KB)'!B62,'Kennzahlenbogen_(KB)'!C65))</f>
        <v>17b)</v>
      </c>
      <c r="D21" s="82" t="str">
        <f>IF($A21="I.O.","",'Kennzahlenbogen_(KB)'!E65)</f>
        <v>90d-Mortalität postoperativ</v>
      </c>
      <c r="E21" s="83" t="str">
        <f>IF(AND('Kennzahlenbogen_(KB)'!L65="",$A21&lt;&gt;"I.O."),"-----",IF($A21="I.O.","",'Kennzahlenbogen_(KB)'!L65))</f>
        <v>-----</v>
      </c>
      <c r="F21" s="84" t="str">
        <f>IF($A21="I.O.","",'Kennzahlenbogen_(KB)'!M65)</f>
        <v>Derzeit keine Vorgaben</v>
      </c>
      <c r="G21" s="83" t="str">
        <f>IF(AND('Kennzahlenbogen_(KB)'!O65="",$A21&lt;&gt;"I.O."),"-----",IF($A21="I.O.","",'Kennzahlenbogen_(KB)'!O65))</f>
        <v>-----</v>
      </c>
      <c r="H21" s="85" t="str">
        <f>IF($A21="I.O.","",IF('Kennzahlenbogen_(KB)'!Q65="","-----",'Kennzahlenbogen_(KB)'!Q65))</f>
        <v>-----</v>
      </c>
      <c r="I21" s="85" t="str">
        <f>IF($A21="I.O.","",IF('Kennzahlenbogen_(KB)'!Q66="","-----",'Kennzahlenbogen_(KB)'!Q66))</f>
        <v>-----</v>
      </c>
      <c r="J21" s="86" t="str">
        <f>IF($A21="I.O.","",IF('Kennzahlenbogen_(KB)'!Q67="",0,'Kennzahlenbogen_(KB)'!Q67))</f>
        <v>n.d.</v>
      </c>
      <c r="K21" s="87" t="str">
        <f>IF($A21="I.O.","",'Kennzahlenbogen_(KB)'!R65)</f>
        <v>Unvollständig</v>
      </c>
      <c r="L21" s="88" t="str">
        <f>IF(AND('Kennzahlenbogen_(KB)'!S65="",$A21&lt;&gt;"I.O."),"-----",IF($A21="I.O.","",'Kennzahlenbogen_(KB)'!S65))</f>
        <v>-----</v>
      </c>
      <c r="M21" s="88" t="str">
        <f>IF(AND('Kennzahlenbogen_(KB)'!T65="",$A21&lt;&gt;"I.O."),"-----",IF($A21="I.O.","",'Kennzahlenbogen_(KB)'!T65))</f>
        <v>-----</v>
      </c>
      <c r="O21" s="55" t="str">
        <f t="array" aca="1" ref="O21" ca="1">IF(ROW()-ROW($D$2:$D$26)+1&gt;ROWS($C$2:$C$26)-COUNTBLANK($C$2:$C$26),"",INDIRECT(ADDRESS(SMALL((IF($C$2:$C$26&lt;&gt;"",ROW($C$2:$C$26),ROW()+ROWS($C$2:$C$26))),ROW()-ROW($D$2:$D$26)+1),COLUMN($C$2:$C$26),4)))</f>
        <v>17b)</v>
      </c>
      <c r="P21" s="82" t="str">
        <f t="array" aca="1" ref="P21" ca="1">IF(ROW()-ROW($E$2:$E$26)+1&gt;ROWS($D$2:$D$26)-COUNTBLANK($D$2:$D$26),"",INDIRECT(ADDRESS(SMALL((IF($D$2:$D$26&gt;"",ROW($D$2:$D$26),ROW()+ROWS($D$2:$D$26))),ROW()-ROW($E$2:$E$26)+1),COLUMN($D$2:$D$26),4)))</f>
        <v>90d-Mortalität postoperativ</v>
      </c>
      <c r="Q21" s="89" t="str">
        <f t="array" aca="1" ref="Q21" ca="1">IF(ROW()-ROW($F$2:$F$26)+1&gt;ROWS($E$2:$E$26)-COUNTBLANK($E$2:$E$26),"",INDIRECT(ADDRESS(SMALL((IF($E$2:$E$26&gt;"",ROW($E$2:$E$26),ROW()+ROWS($E$2:$E$26))),ROW()-ROW($F$2:$F$26)+1),COLUMN($E$2:$E$26),4)))</f>
        <v>-----</v>
      </c>
      <c r="R21" s="89" t="str">
        <f t="array" aca="1" ref="R21" ca="1">IF(ROW()-ROW($G$2:$G$26)+1&gt;ROWS($F$2:$F$26)-COUNTBLANK($F$2:$F$26),"",INDIRECT(ADDRESS(SMALL((IF($F$2:$F$26&gt;"",ROW($F$2:$F$26),ROW()+ROWS($F$2:$F$26))),ROW()-ROW($G$2:$G$26)+1),COLUMN($F$2:$F$26),4)))</f>
        <v>Derzeit keine Vorgaben</v>
      </c>
      <c r="S21" s="89" t="str">
        <f t="array" aca="1" ref="S21" ca="1">IF(ROW()-ROW($H$2:$H$26)+1&gt;ROWS($G$2:$G$26)-COUNTBLANK($G$2:$G$26),"",INDIRECT(ADDRESS(SMALL((IF($G$2:$G$26&lt;&gt;"",ROW($G$2:$G$26),ROW()+ROWS($G$2:$G$26))),ROW()-ROW($H$2:$H$26)+1),COLUMN($G$2:$G$26),4)))</f>
        <v>-----</v>
      </c>
      <c r="T21" s="90" t="str">
        <f t="array" aca="1" ref="T21" ca="1">IF(ROW()-ROW($I$2:$I$26)+1&gt;ROWS($H$2:$H$26)-COUNTBLANK($H$2:$H$26),"",INDIRECT(ADDRESS(SMALL((IF($H$2:$H$26&lt;&gt;"",ROW($H$2:$H$26),ROW()+ROWS($H$2:$H$26))),ROW()-ROW($I$2:$I$26)+1),COLUMN($H$2:$H$26),4)))</f>
        <v>-----</v>
      </c>
      <c r="U21" s="90" t="str">
        <f t="array" aca="1" ref="U21" ca="1">IF(ROW()-ROW($J$2:$J$26)+1&gt;ROWS($I$2:$I$26)-COUNTBLANK($I$2:$I$26),"",INDIRECT(ADDRESS(SMALL((IF($I$2:$I$26&lt;&gt;"",ROW($I$2:$I$26),ROW()+ROWS($I$2:$I$26))),ROW()-ROW($J$2:$J$26)+1),COLUMN($I$2:$I$26),4)))</f>
        <v>-----</v>
      </c>
      <c r="V21" s="86" t="str">
        <f t="array" aca="1" ref="V21" ca="1">IF(ROW()-ROW($K$2:$K$26)+1&gt;ROWS($J$2:$J$26)-COUNTBLANK($J$2:$J$26),"",INDIRECT(ADDRESS(SMALL((IF($J$2:$J$26&lt;&gt;"",ROW($J$2:$J$26),ROW()+ROWS($J$2:$J$26))),ROW()-ROW($K$2:$K$26)+1),COLUMN($J$2:$J$26),4)))</f>
        <v>n.d.</v>
      </c>
      <c r="W21" s="81" t="str">
        <f t="array" aca="1" ref="W21" ca="1">IF(ROW()-ROW($L$2:$L$26)+1&gt;ROWS($K$2:$K$26)-COUNTBLANK($K$2:$K$26),"",INDIRECT(ADDRESS(SMALL((IF($K$2:$K$26&lt;&gt;"",ROW($K$2:$K$26),ROW()+ROWS($K$2:$K$26))),ROW()-ROW($L$2:$L$26)+1),COLUMN($K$2:$K$26),4)))</f>
        <v>Unvollständig</v>
      </c>
      <c r="X21" s="82" t="str">
        <f t="array" aca="1" ref="X21" ca="1">IF(ROW()-ROW($M$2:$M$26)+1&gt;ROWS($L$2:$L$26)-COUNTBLANK($L$2:$L$26),"",INDIRECT(ADDRESS(SMALL((IF($L$2:$L$26&lt;&gt;"",ROW($L$2:$L$26),ROW()+ROWS($L$2:$L$26))),ROW()-ROW($M$2:$M$26)+1),COLUMN($L$2:$L$26),4)))</f>
        <v>-----</v>
      </c>
      <c r="Y21" s="82" t="str">
        <f t="array" aca="1" ref="Y21" ca="1">IF(ROW()-ROW($N$2:$N$26)+1&gt;ROWS($M$2:$M$26)-COUNTBLANK($M$2:$M$26),"",INDIRECT(ADDRESS(SMALL((IF($M$2:$M$26&lt;&gt;"",ROW($M$2:$M$26),ROW()+ROWS($M$2:$M$26))),ROW()-ROW($N$2:$N$26)+1),COLUMN($M$2:$M$26),4)))</f>
        <v>-----</v>
      </c>
    </row>
    <row r="22" spans="1:25" ht="54.95" customHeight="1" x14ac:dyDescent="0.25">
      <c r="A22" s="79" t="str">
        <f>IF('Kennzahlenbogen_(KB)'!R68=0,"",'Kennzahlenbogen_(KB)'!R68)</f>
        <v>Unvollständig</v>
      </c>
      <c r="B22" s="80"/>
      <c r="C22" s="165" t="str">
        <f>IF($A22="I.O.","",CONCATENATE('Kennzahlenbogen_(KB)'!B68,'Kennzahlenbogen_(KB)'!C68))</f>
        <v>18</v>
      </c>
      <c r="D22" s="82" t="str">
        <f>IF($A22="I.O.","",'Kennzahlenbogen_(KB)'!E68)</f>
        <v>Präoperative Radiochemotherapie bei cT3/cT4 oder N1-3 Plattenepithelkarzinom</v>
      </c>
      <c r="E22" s="83" t="str">
        <f>IF(AND('Kennzahlenbogen_(KB)'!L68="",$A22&lt;&gt;"I.O."),"-----",IF($A22="I.O.","",'Kennzahlenbogen_(KB)'!L68))</f>
        <v>&lt; 80%</v>
      </c>
      <c r="F22" s="84" t="str">
        <f>IF($A22="I.O.","",'Kennzahlenbogen_(KB)'!M68)</f>
        <v>Derzeit keine Vorgaben</v>
      </c>
      <c r="G22" s="83" t="str">
        <f>IF(AND('Kennzahlenbogen_(KB)'!O68="",$A22&lt;&gt;"I.O."),"-----",IF($A22="I.O.","",'Kennzahlenbogen_(KB)'!O68))</f>
        <v>-----</v>
      </c>
      <c r="H22" s="85" t="str">
        <f>IF($A22="I.O.","",IF('Kennzahlenbogen_(KB)'!Q68="","-----",'Kennzahlenbogen_(KB)'!Q68))</f>
        <v>-----</v>
      </c>
      <c r="I22" s="85" t="str">
        <f>IF($A22="I.O.","",IF('Kennzahlenbogen_(KB)'!Q69="","-----",'Kennzahlenbogen_(KB)'!Q69))</f>
        <v>-----</v>
      </c>
      <c r="J22" s="86" t="str">
        <f>IF($A22="I.O.","",IF('Kennzahlenbogen_(KB)'!Q70="","-----",'Kennzahlenbogen_(KB)'!Q70))</f>
        <v>n.d.</v>
      </c>
      <c r="K22" s="87" t="str">
        <f>IF($A22="I.O.","",'Kennzahlenbogen_(KB)'!R68)</f>
        <v>Unvollständig</v>
      </c>
      <c r="L22" s="88" t="str">
        <f>IF(AND('Kennzahlenbogen_(KB)'!S68="",$A22&lt;&gt;"I.O."),"-----",IF($A22="I.O.","",'Kennzahlenbogen_(KB)'!S68))</f>
        <v>-----</v>
      </c>
      <c r="M22" s="88" t="str">
        <f>IF(AND('Kennzahlenbogen_(KB)'!T68="",$A22&lt;&gt;"I.O."),"-----",IF($A22="I.O.","",'Kennzahlenbogen_(KB)'!T68))</f>
        <v>-----</v>
      </c>
      <c r="O22" s="55" t="str">
        <f t="array" aca="1" ref="O22" ca="1">IF(ROW()-ROW($D$2:$D$26)+1&gt;ROWS($C$2:$C$26)-COUNTBLANK($C$2:$C$26),"",INDIRECT(ADDRESS(SMALL((IF($C$2:$C$26&lt;&gt;"",ROW($C$2:$C$26),ROW()+ROWS($C$2:$C$26))),ROW()-ROW($D$2:$D$26)+1),COLUMN($C$2:$C$26),4)))</f>
        <v>18</v>
      </c>
      <c r="P22" s="82" t="str">
        <f t="array" aca="1" ref="P22" ca="1">IF(ROW()-ROW($E$2:$E$26)+1&gt;ROWS($D$2:$D$26)-COUNTBLANK($D$2:$D$26),"",INDIRECT(ADDRESS(SMALL((IF($D$2:$D$26&gt;"",ROW($D$2:$D$26),ROW()+ROWS($D$2:$D$26))),ROW()-ROW($E$2:$E$26)+1),COLUMN($D$2:$D$26),4)))</f>
        <v>Präoperative Radiochemotherapie bei cT3/cT4 oder N1-3 Plattenepithelkarzinom</v>
      </c>
      <c r="Q22" s="89" t="str">
        <f t="array" aca="1" ref="Q22" ca="1">IF(ROW()-ROW($F$2:$F$26)+1&gt;ROWS($E$2:$E$26)-COUNTBLANK($E$2:$E$26),"",INDIRECT(ADDRESS(SMALL((IF($E$2:$E$26&gt;"",ROW($E$2:$E$26),ROW()+ROWS($E$2:$E$26))),ROW()-ROW($F$2:$F$26)+1),COLUMN($E$2:$E$26),4)))</f>
        <v>&lt; 80%</v>
      </c>
      <c r="R22" s="89" t="str">
        <f t="array" aca="1" ref="R22" ca="1">IF(ROW()-ROW($G$2:$G$26)+1&gt;ROWS($F$2:$F$26)-COUNTBLANK($F$2:$F$26),"",INDIRECT(ADDRESS(SMALL((IF($F$2:$F$26&gt;"",ROW($F$2:$F$26),ROW()+ROWS($F$2:$F$26))),ROW()-ROW($G$2:$G$26)+1),COLUMN($F$2:$F$26),4)))</f>
        <v>Derzeit keine Vorgaben</v>
      </c>
      <c r="S22" s="89" t="str">
        <f t="array" aca="1" ref="S22" ca="1">IF(ROW()-ROW($H$2:$H$26)+1&gt;ROWS($G$2:$G$26)-COUNTBLANK($G$2:$G$26),"",INDIRECT(ADDRESS(SMALL((IF($G$2:$G$26&lt;&gt;"",ROW($G$2:$G$26),ROW()+ROWS($G$2:$G$26))),ROW()-ROW($H$2:$H$26)+1),COLUMN($G$2:$G$26),4)))</f>
        <v>-----</v>
      </c>
      <c r="T22" s="90" t="str">
        <f t="array" aca="1" ref="T22" ca="1">IF(ROW()-ROW($I$2:$I$26)+1&gt;ROWS($H$2:$H$26)-COUNTBLANK($H$2:$H$26),"",INDIRECT(ADDRESS(SMALL((IF($H$2:$H$26&lt;&gt;"",ROW($H$2:$H$26),ROW()+ROWS($H$2:$H$26))),ROW()-ROW($I$2:$I$26)+1),COLUMN($H$2:$H$26),4)))</f>
        <v>-----</v>
      </c>
      <c r="U22" s="90" t="str">
        <f t="array" aca="1" ref="U22" ca="1">IF(ROW()-ROW($J$2:$J$26)+1&gt;ROWS($I$2:$I$26)-COUNTBLANK($I$2:$I$26),"",INDIRECT(ADDRESS(SMALL((IF($I$2:$I$26&lt;&gt;"",ROW($I$2:$I$26),ROW()+ROWS($I$2:$I$26))),ROW()-ROW($J$2:$J$26)+1),COLUMN($I$2:$I$26),4)))</f>
        <v>-----</v>
      </c>
      <c r="V22" s="86" t="str">
        <f t="array" aca="1" ref="V22" ca="1">IF(ROW()-ROW($K$2:$K$26)+1&gt;ROWS($J$2:$J$26)-COUNTBLANK($J$2:$J$26),"",INDIRECT(ADDRESS(SMALL((IF($J$2:$J$26&lt;&gt;"",ROW($J$2:$J$26),ROW()+ROWS($J$2:$J$26))),ROW()-ROW($K$2:$K$26)+1),COLUMN($J$2:$J$26),4)))</f>
        <v>n.d.</v>
      </c>
      <c r="W22" s="81" t="str">
        <f t="array" aca="1" ref="W22" ca="1">IF(ROW()-ROW($L$2:$L$26)+1&gt;ROWS($K$2:$K$26)-COUNTBLANK($K$2:$K$26),"",INDIRECT(ADDRESS(SMALL((IF($K$2:$K$26&lt;&gt;"",ROW($K$2:$K$26),ROW()+ROWS($K$2:$K$26))),ROW()-ROW($L$2:$L$26)+1),COLUMN($K$2:$K$26),4)))</f>
        <v>Unvollständig</v>
      </c>
      <c r="X22" s="82" t="str">
        <f t="array" aca="1" ref="X22" ca="1">IF(ROW()-ROW($M$2:$M$26)+1&gt;ROWS($L$2:$L$26)-COUNTBLANK($L$2:$L$26),"",INDIRECT(ADDRESS(SMALL((IF($L$2:$L$26&lt;&gt;"",ROW($L$2:$L$26),ROW()+ROWS($L$2:$L$26))),ROW()-ROW($M$2:$M$26)+1),COLUMN($L$2:$L$26),4)))</f>
        <v>-----</v>
      </c>
      <c r="Y22" s="82" t="str">
        <f t="array" aca="1" ref="Y22" ca="1">IF(ROW()-ROW($N$2:$N$26)+1&gt;ROWS($M$2:$M$26)-COUNTBLANK($M$2:$M$26),"",INDIRECT(ADDRESS(SMALL((IF($M$2:$M$26&lt;&gt;"",ROW($M$2:$M$26),ROW()+ROWS($M$2:$M$26))),ROW()-ROW($N$2:$N$26)+1),COLUMN($M$2:$M$26),4)))</f>
        <v>-----</v>
      </c>
    </row>
    <row r="23" spans="1:25" ht="54.95" customHeight="1" x14ac:dyDescent="0.25">
      <c r="A23" s="79" t="str">
        <f>IF('Kennzahlenbogen_(KB)'!R71=0,"",'Kennzahlenbogen_(KB)'!R71)</f>
        <v>Unvollständig</v>
      </c>
      <c r="B23" s="80"/>
      <c r="C23" s="165" t="str">
        <f>IF($A23="I.O.","",CONCATENATE('Kennzahlenbogen_(KB)'!B71,'Kennzahlenbogen_(KB)'!C71))</f>
        <v>19</v>
      </c>
      <c r="D23" s="82" t="str">
        <f>IF($A23="I.O.","",'Kennzahlenbogen_(KB)'!E71)</f>
        <v>Perioperative Chemotherapie oder präoperative Radiochemotherapie bei Adenokarzinom</v>
      </c>
      <c r="E23" s="83" t="str">
        <f>IF(AND('Kennzahlenbogen_(KB)'!L71="",$A23&lt;&gt;"I.O."),"-----",IF($A23="I.O.","",'Kennzahlenbogen_(KB)'!L71))</f>
        <v>&lt; 80%</v>
      </c>
      <c r="F23" s="84" t="str">
        <f>IF($A23="I.O.","",'Kennzahlenbogen_(KB)'!M71)</f>
        <v>Derzeit keine Vorgaben</v>
      </c>
      <c r="G23" s="83" t="str">
        <f>IF(AND('Kennzahlenbogen_(KB)'!O71="",$A23&lt;&gt;"I.O."),"-----",IF($A23="I.O.","",'Kennzahlenbogen_(KB)'!O71))</f>
        <v>-----</v>
      </c>
      <c r="H23" s="85" t="str">
        <f>IF($A23="I.O.","",IF('Kennzahlenbogen_(KB)'!Q71="","-----",'Kennzahlenbogen_(KB)'!Q71))</f>
        <v>-----</v>
      </c>
      <c r="I23" s="85" t="str">
        <f>IF($A23="I.O.","",IF('Kennzahlenbogen_(KB)'!Q72="","-----",'Kennzahlenbogen_(KB)'!Q72))</f>
        <v>-----</v>
      </c>
      <c r="J23" s="86" t="str">
        <f>IF($A23="I.O.","",IF('Kennzahlenbogen_(KB)'!Q73="","-----",'Kennzahlenbogen_(KB)'!Q73))</f>
        <v>n.d.</v>
      </c>
      <c r="K23" s="87" t="str">
        <f>IF($A23="I.O.","",'Kennzahlenbogen_(KB)'!R71)</f>
        <v>Unvollständig</v>
      </c>
      <c r="L23" s="88" t="str">
        <f>IF(AND('Kennzahlenbogen_(KB)'!S71="",$A23&lt;&gt;"I.O."),"-----",IF($A23="I.O.","",'Kennzahlenbogen_(KB)'!S71))</f>
        <v>-----</v>
      </c>
      <c r="M23" s="88" t="str">
        <f>IF(AND('Kennzahlenbogen_(KB)'!T71="",$A23&lt;&gt;"I.O."),"-----",IF($A23="I.O.","",'Kennzahlenbogen_(KB)'!T71))</f>
        <v>-----</v>
      </c>
      <c r="O23" s="55" t="str">
        <f t="array" aca="1" ref="O23" ca="1">IF(ROW()-ROW($D$2:$D$26)+1&gt;ROWS($C$2:$C$26)-COUNTBLANK($C$2:$C$26),"",INDIRECT(ADDRESS(SMALL((IF($C$2:$C$26&lt;&gt;"",ROW($C$2:$C$26),ROW()+ROWS($C$2:$C$26))),ROW()-ROW($D$2:$D$26)+1),COLUMN($C$2:$C$26),4)))</f>
        <v>19</v>
      </c>
      <c r="P23" s="82" t="str">
        <f t="array" aca="1" ref="P23" ca="1">IF(ROW()-ROW($E$2:$E$26)+1&gt;ROWS($D$2:$D$26)-COUNTBLANK($D$2:$D$26),"",INDIRECT(ADDRESS(SMALL((IF($D$2:$D$26&gt;"",ROW($D$2:$D$26),ROW()+ROWS($D$2:$D$26))),ROW()-ROW($E$2:$E$26)+1),COLUMN($D$2:$D$26),4)))</f>
        <v>Perioperative Chemotherapie oder präoperative Radiochemotherapie bei Adenokarzinom</v>
      </c>
      <c r="Q23" s="89" t="str">
        <f t="array" aca="1" ref="Q23" ca="1">IF(ROW()-ROW($F$2:$F$26)+1&gt;ROWS($E$2:$E$26)-COUNTBLANK($E$2:$E$26),"",INDIRECT(ADDRESS(SMALL((IF($E$2:$E$26&gt;"",ROW($E$2:$E$26),ROW()+ROWS($E$2:$E$26))),ROW()-ROW($F$2:$F$26)+1),COLUMN($E$2:$E$26),4)))</f>
        <v>&lt; 80%</v>
      </c>
      <c r="R23" s="89" t="str">
        <f t="array" aca="1" ref="R23" ca="1">IF(ROW()-ROW($G$2:$G$26)+1&gt;ROWS($F$2:$F$26)-COUNTBLANK($F$2:$F$26),"",INDIRECT(ADDRESS(SMALL((IF($F$2:$F$26&gt;"",ROW($F$2:$F$26),ROW()+ROWS($F$2:$F$26))),ROW()-ROW($G$2:$G$26)+1),COLUMN($F$2:$F$26),4)))</f>
        <v>Derzeit keine Vorgaben</v>
      </c>
      <c r="S23" s="89" t="str">
        <f t="array" aca="1" ref="S23" ca="1">IF(ROW()-ROW($H$2:$H$26)+1&gt;ROWS($G$2:$G$26)-COUNTBLANK($G$2:$G$26),"",INDIRECT(ADDRESS(SMALL((IF($G$2:$G$26&lt;&gt;"",ROW($G$2:$G$26),ROW()+ROWS($G$2:$G$26))),ROW()-ROW($H$2:$H$26)+1),COLUMN($G$2:$G$26),4)))</f>
        <v>-----</v>
      </c>
      <c r="T23" s="90" t="str">
        <f t="array" aca="1" ref="T23" ca="1">IF(ROW()-ROW($I$2:$I$26)+1&gt;ROWS($H$2:$H$26)-COUNTBLANK($H$2:$H$26),"",INDIRECT(ADDRESS(SMALL((IF($H$2:$H$26&lt;&gt;"",ROW($H$2:$H$26),ROW()+ROWS($H$2:$H$26))),ROW()-ROW($I$2:$I$26)+1),COLUMN($H$2:$H$26),4)))</f>
        <v>-----</v>
      </c>
      <c r="U23" s="90" t="str">
        <f t="array" aca="1" ref="U23" ca="1">IF(ROW()-ROW($J$2:$J$26)+1&gt;ROWS($I$2:$I$26)-COUNTBLANK($I$2:$I$26),"",INDIRECT(ADDRESS(SMALL((IF($I$2:$I$26&lt;&gt;"",ROW($I$2:$I$26),ROW()+ROWS($I$2:$I$26))),ROW()-ROW($J$2:$J$26)+1),COLUMN($I$2:$I$26),4)))</f>
        <v>-----</v>
      </c>
      <c r="V23" s="86" t="str">
        <f t="array" aca="1" ref="V23" ca="1">IF(ROW()-ROW($K$2:$K$26)+1&gt;ROWS($J$2:$J$26)-COUNTBLANK($J$2:$J$26),"",INDIRECT(ADDRESS(SMALL((IF($J$2:$J$26&lt;&gt;"",ROW($J$2:$J$26),ROW()+ROWS($J$2:$J$26))),ROW()-ROW($K$2:$K$26)+1),COLUMN($J$2:$J$26),4)))</f>
        <v>n.d.</v>
      </c>
      <c r="W23" s="81" t="str">
        <f t="array" aca="1" ref="W23" ca="1">IF(ROW()-ROW($L$2:$L$26)+1&gt;ROWS($K$2:$K$26)-COUNTBLANK($K$2:$K$26),"",INDIRECT(ADDRESS(SMALL((IF($K$2:$K$26&lt;&gt;"",ROW($K$2:$K$26),ROW()+ROWS($K$2:$K$26))),ROW()-ROW($L$2:$L$26)+1),COLUMN($K$2:$K$26),4)))</f>
        <v>Unvollständig</v>
      </c>
      <c r="X23" s="82" t="str">
        <f t="array" aca="1" ref="X23" ca="1">IF(ROW()-ROW($M$2:$M$26)+1&gt;ROWS($L$2:$L$26)-COUNTBLANK($L$2:$L$26),"",INDIRECT(ADDRESS(SMALL((IF($L$2:$L$26&lt;&gt;"",ROW($L$2:$L$26),ROW()+ROWS($L$2:$L$26))),ROW()-ROW($M$2:$M$26)+1),COLUMN($L$2:$L$26),4)))</f>
        <v>-----</v>
      </c>
      <c r="Y23" s="82" t="str">
        <f t="array" aca="1" ref="Y23" ca="1">IF(ROW()-ROW($N$2:$N$26)+1&gt;ROWS($M$2:$M$26)-COUNTBLANK($M$2:$M$26),"",INDIRECT(ADDRESS(SMALL((IF($M$2:$M$26&lt;&gt;"",ROW($M$2:$M$26),ROW()+ROWS($M$2:$M$26))),ROW()-ROW($N$2:$N$26)+1),COLUMN($M$2:$M$26),4)))</f>
        <v>-----</v>
      </c>
    </row>
    <row r="24" spans="1:25" ht="54.95" customHeight="1" x14ac:dyDescent="0.25">
      <c r="A24" s="79" t="str">
        <f>IF('Kennzahlenbogen_(KB)'!R74=0,"",'Kennzahlenbogen_(KB)'!R74)</f>
        <v>Unvollständig</v>
      </c>
      <c r="B24" s="80"/>
      <c r="C24" s="165" t="str">
        <f>IF($A24="I.O.","",CONCATENATE('Kennzahlenbogen_(KB)'!B74,'Kennzahlenbogen_(KB)'!C74))</f>
        <v>20</v>
      </c>
      <c r="D24" s="82" t="str">
        <f>IF($A24="I.O.","",'Kennzahlenbogen_(KB)'!E74)</f>
        <v>First-Line Systemtherapie bei metastasiertem Adenokarzinom</v>
      </c>
      <c r="E24" s="83" t="str">
        <f>IF(AND('Kennzahlenbogen_(KB)'!L74="",$A24&lt;&gt;"I.O."),"-----",IF($A24="I.O.","",'Kennzahlenbogen_(KB)'!L74))</f>
        <v>&lt; 80%</v>
      </c>
      <c r="F24" s="84" t="str">
        <f>IF($A24="I.O.","",'Kennzahlenbogen_(KB)'!M74)</f>
        <v>Derzeit keine Vorgaben</v>
      </c>
      <c r="G24" s="83" t="str">
        <f>IF(AND('Kennzahlenbogen_(KB)'!O74="",$A24&lt;&gt;"I.O."),"-----",IF($A24="I.O.","",'Kennzahlenbogen_(KB)'!O74))</f>
        <v>-----</v>
      </c>
      <c r="H24" s="85" t="str">
        <f>IF($A24="I.O.","",IF('Kennzahlenbogen_(KB)'!Q74="","-----",'Kennzahlenbogen_(KB)'!Q74))</f>
        <v>-----</v>
      </c>
      <c r="I24" s="85" t="str">
        <f>IF($A24="I.O.","",IF('Kennzahlenbogen_(KB)'!Q75="","-----",'Kennzahlenbogen_(KB)'!Q75))</f>
        <v>-----</v>
      </c>
      <c r="J24" s="86" t="str">
        <f>IF($A24="I.O.","",IF('Kennzahlenbogen_(KB)'!Q76="","-----",'Kennzahlenbogen_(KB)'!Q76))</f>
        <v>n.d.</v>
      </c>
      <c r="K24" s="87" t="str">
        <f>IF($A24="I.O.","",'Kennzahlenbogen_(KB)'!R74)</f>
        <v>Unvollständig</v>
      </c>
      <c r="L24" s="88" t="str">
        <f>IF(AND('Kennzahlenbogen_(KB)'!S74="",$A24&lt;&gt;"I.O."),"-----",IF($A24="I.O.","",'Kennzahlenbogen_(KB)'!S74))</f>
        <v>-----</v>
      </c>
      <c r="M24" s="88" t="str">
        <f>IF(AND('Kennzahlenbogen_(KB)'!T74="",$A24&lt;&gt;"I.O."),"-----",IF($A24="I.O.","",'Kennzahlenbogen_(KB)'!T74))</f>
        <v>-----</v>
      </c>
      <c r="O24" s="55" t="str">
        <f t="array" aca="1" ref="O24" ca="1">IF(ROW()-ROW($D$2:$D$26)+1&gt;ROWS($C$2:$C$26)-COUNTBLANK($C$2:$C$26),"",INDIRECT(ADDRESS(SMALL((IF($C$2:$C$26&lt;&gt;"",ROW($C$2:$C$26),ROW()+ROWS($C$2:$C$26))),ROW()-ROW($D$2:$D$26)+1),COLUMN($C$2:$C$26),4)))</f>
        <v>20</v>
      </c>
      <c r="P24" s="82" t="str">
        <f t="array" aca="1" ref="P24" ca="1">IF(ROW()-ROW($E$2:$E$26)+1&gt;ROWS($D$2:$D$26)-COUNTBLANK($D$2:$D$26),"",INDIRECT(ADDRESS(SMALL((IF($D$2:$D$26&gt;"",ROW($D$2:$D$26),ROW()+ROWS($D$2:$D$26))),ROW()-ROW($E$2:$E$26)+1),COLUMN($D$2:$D$26),4)))</f>
        <v>First-Line Systemtherapie bei metastasiertem Adenokarzinom</v>
      </c>
      <c r="Q24" s="89" t="str">
        <f t="array" aca="1" ref="Q24" ca="1">IF(ROW()-ROW($F$2:$F$26)+1&gt;ROWS($E$2:$E$26)-COUNTBLANK($E$2:$E$26),"",INDIRECT(ADDRESS(SMALL((IF($E$2:$E$26&gt;"",ROW($E$2:$E$26),ROW()+ROWS($E$2:$E$26))),ROW()-ROW($F$2:$F$26)+1),COLUMN($E$2:$E$26),4)))</f>
        <v>&lt; 80%</v>
      </c>
      <c r="R24" s="89" t="str">
        <f t="array" aca="1" ref="R24" ca="1">IF(ROW()-ROW($G$2:$G$26)+1&gt;ROWS($F$2:$F$26)-COUNTBLANK($F$2:$F$26),"",INDIRECT(ADDRESS(SMALL((IF($F$2:$F$26&gt;"",ROW($F$2:$F$26),ROW()+ROWS($F$2:$F$26))),ROW()-ROW($G$2:$G$26)+1),COLUMN($F$2:$F$26),4)))</f>
        <v>Derzeit keine Vorgaben</v>
      </c>
      <c r="S24" s="89" t="str">
        <f t="array" aca="1" ref="S24" ca="1">IF(ROW()-ROW($H$2:$H$26)+1&gt;ROWS($G$2:$G$26)-COUNTBLANK($G$2:$G$26),"",INDIRECT(ADDRESS(SMALL((IF($G$2:$G$26&lt;&gt;"",ROW($G$2:$G$26),ROW()+ROWS($G$2:$G$26))),ROW()-ROW($H$2:$H$26)+1),COLUMN($G$2:$G$26),4)))</f>
        <v>-----</v>
      </c>
      <c r="T24" s="90" t="str">
        <f t="array" aca="1" ref="T24" ca="1">IF(ROW()-ROW($I$2:$I$26)+1&gt;ROWS($H$2:$H$26)-COUNTBLANK($H$2:$H$26),"",INDIRECT(ADDRESS(SMALL((IF($H$2:$H$26&lt;&gt;"",ROW($H$2:$H$26),ROW()+ROWS($H$2:$H$26))),ROW()-ROW($I$2:$I$26)+1),COLUMN($H$2:$H$26),4)))</f>
        <v>-----</v>
      </c>
      <c r="U24" s="90" t="str">
        <f t="array" aca="1" ref="U24" ca="1">IF(ROW()-ROW($J$2:$J$26)+1&gt;ROWS($I$2:$I$26)-COUNTBLANK($I$2:$I$26),"",INDIRECT(ADDRESS(SMALL((IF($I$2:$I$26&lt;&gt;"",ROW($I$2:$I$26),ROW()+ROWS($I$2:$I$26))),ROW()-ROW($J$2:$J$26)+1),COLUMN($I$2:$I$26),4)))</f>
        <v>-----</v>
      </c>
      <c r="V24" s="86" t="str">
        <f t="array" aca="1" ref="V24" ca="1">IF(ROW()-ROW($K$2:$K$26)+1&gt;ROWS($J$2:$J$26)-COUNTBLANK($J$2:$J$26),"",INDIRECT(ADDRESS(SMALL((IF($J$2:$J$26&lt;&gt;"",ROW($J$2:$J$26),ROW()+ROWS($J$2:$J$26))),ROW()-ROW($K$2:$K$26)+1),COLUMN($J$2:$J$26),4)))</f>
        <v>n.d.</v>
      </c>
      <c r="W24" s="81" t="str">
        <f t="array" aca="1" ref="W24" ca="1">IF(ROW()-ROW($L$2:$L$26)+1&gt;ROWS($K$2:$K$26)-COUNTBLANK($K$2:$K$26),"",INDIRECT(ADDRESS(SMALL((IF($K$2:$K$26&lt;&gt;"",ROW($K$2:$K$26),ROW()+ROWS($K$2:$K$26))),ROW()-ROW($L$2:$L$26)+1),COLUMN($K$2:$K$26),4)))</f>
        <v>Unvollständig</v>
      </c>
      <c r="X24" s="82" t="str">
        <f t="array" aca="1" ref="X24" ca="1">IF(ROW()-ROW($M$2:$M$26)+1&gt;ROWS($L$2:$L$26)-COUNTBLANK($L$2:$L$26),"",INDIRECT(ADDRESS(SMALL((IF($L$2:$L$26&lt;&gt;"",ROW($L$2:$L$26),ROW()+ROWS($L$2:$L$26))),ROW()-ROW($M$2:$M$26)+1),COLUMN($L$2:$L$26),4)))</f>
        <v>-----</v>
      </c>
      <c r="Y24" s="82" t="str">
        <f t="array" aca="1" ref="Y24" ca="1">IF(ROW()-ROW($N$2:$N$26)+1&gt;ROWS($M$2:$M$26)-COUNTBLANK($M$2:$M$26),"",INDIRECT(ADDRESS(SMALL((IF($M$2:$M$26&lt;&gt;"",ROW($M$2:$M$26),ROW()+ROWS($M$2:$M$26))),ROW()-ROW($N$2:$N$26)+1),COLUMN($M$2:$M$26),4)))</f>
        <v>-----</v>
      </c>
    </row>
    <row r="25" spans="1:25" ht="56.25" x14ac:dyDescent="0.25">
      <c r="A25" s="79" t="str">
        <f>IF('Kennzahlenbogen_(KB)'!R77=0,"",'Kennzahlenbogen_(KB)'!R77)</f>
        <v>Unvollständig</v>
      </c>
      <c r="B25" s="80"/>
      <c r="C25" s="165" t="str">
        <f>IF($A25="I.O.","",CONCATENATE('Kennzahlenbogen_(KB)'!B77,'Kennzahlenbogen_(KB)'!C77))</f>
        <v>21</v>
      </c>
      <c r="D25" s="82" t="str">
        <f>IF($A25="I.O.","",'Kennzahlenbogen_(KB)'!E77)</f>
        <v>HER2-/PD-L1-Bestimmung 
bei metastasiertem Adenokarzinom des Ösophagus</v>
      </c>
      <c r="E25" s="83" t="str">
        <f>IF(AND('Kennzahlenbogen_(KB)'!L77="",$A25&lt;&gt;"I.O."),"-----",IF($A25="I.O.","",'Kennzahlenbogen_(KB)'!L77))</f>
        <v>-----</v>
      </c>
      <c r="F25" s="84" t="str">
        <f>IF($A25="I.O.","",'Kennzahlenbogen_(KB)'!M77)</f>
        <v>Derzeit keine Vorgaben</v>
      </c>
      <c r="G25" s="83" t="str">
        <f>IF(AND('Kennzahlenbogen_(KB)'!O77="",$A25&lt;&gt;"I.O."),"-----",IF($A25="I.O.","",'Kennzahlenbogen_(KB)'!O77))</f>
        <v>-----</v>
      </c>
      <c r="H25" s="85" t="str">
        <f>IF($A25="I.O.","",IF('Kennzahlenbogen_(KB)'!Q77="","-----",'Kennzahlenbogen_(KB)'!Q77))</f>
        <v>-----</v>
      </c>
      <c r="I25" s="85" t="str">
        <f>IF($A25="I.O.","",IF('Kennzahlenbogen_(KB)'!Q78="","-----",'Kennzahlenbogen_(KB)'!Q78))</f>
        <v>-----</v>
      </c>
      <c r="J25" s="86" t="str">
        <f>IF($A25="I.O.","",IF('Kennzahlenbogen_(KB)'!Q79="","-----",'Kennzahlenbogen_(KB)'!Q79))</f>
        <v>n.d.</v>
      </c>
      <c r="K25" s="87" t="str">
        <f>IF($A25="I.O.","",'Kennzahlenbogen_(KB)'!R77)</f>
        <v>Unvollständig</v>
      </c>
      <c r="L25" s="88" t="str">
        <f>IF(AND('Kennzahlenbogen_(KB)'!S77="",$A25&lt;&gt;"I.O."),"-----",IF($A25="I.O.","",'Kennzahlenbogen_(KB)'!S77))</f>
        <v>-----</v>
      </c>
      <c r="M25" s="88" t="str">
        <f>IF(AND('Kennzahlenbogen_(KB)'!T77="",$A25&lt;&gt;"I.O."),"-----",IF($A25="I.O.","",'Kennzahlenbogen_(KB)'!T77))</f>
        <v>-----</v>
      </c>
      <c r="O25" s="55" t="str">
        <f t="array" aca="1" ref="O25" ca="1">IF(ROW()-ROW($D$2:$D$26)+1&gt;ROWS($C$2:$C$26)-COUNTBLANK($C$2:$C$26),"",INDIRECT(ADDRESS(SMALL((IF($C$2:$C$26&lt;&gt;"",ROW($C$2:$C$26),ROW()+ROWS($C$2:$C$26))),ROW()-ROW($D$2:$D$26)+1),COLUMN($C$2:$C$26),4)))</f>
        <v>21</v>
      </c>
      <c r="P25" s="82" t="str">
        <f t="array" aca="1" ref="P25" ca="1">IF(ROW()-ROW($E$2:$E$26)+1&gt;ROWS($D$2:$D$26)-COUNTBLANK($D$2:$D$26),"",INDIRECT(ADDRESS(SMALL((IF($D$2:$D$26&gt;"",ROW($D$2:$D$26),ROW()+ROWS($D$2:$D$26))),ROW()-ROW($E$2:$E$26)+1),COLUMN($D$2:$D$26),4)))</f>
        <v>HER2-/PD-L1-Bestimmung 
bei metastasiertem Adenokarzinom des Ösophagus</v>
      </c>
      <c r="Q25" s="89" t="str">
        <f t="array" aca="1" ref="Q25" ca="1">IF(ROW()-ROW($F$2:$F$26)+1&gt;ROWS($E$2:$E$26)-COUNTBLANK($E$2:$E$26),"",INDIRECT(ADDRESS(SMALL((IF($E$2:$E$26&gt;"",ROW($E$2:$E$26),ROW()+ROWS($E$2:$E$26))),ROW()-ROW($F$2:$F$26)+1),COLUMN($E$2:$E$26),4)))</f>
        <v>-----</v>
      </c>
      <c r="R25" s="89" t="str">
        <f t="array" aca="1" ref="R25" ca="1">IF(ROW()-ROW($G$2:$G$26)+1&gt;ROWS($F$2:$F$26)-COUNTBLANK($F$2:$F$26),"",INDIRECT(ADDRESS(SMALL((IF($F$2:$F$26&gt;"",ROW($F$2:$F$26),ROW()+ROWS($F$2:$F$26))),ROW()-ROW($G$2:$G$26)+1),COLUMN($F$2:$F$26),4)))</f>
        <v>Derzeit keine Vorgaben</v>
      </c>
      <c r="S25" s="89" t="str">
        <f t="array" aca="1" ref="S25" ca="1">IF(ROW()-ROW($H$2:$H$26)+1&gt;ROWS($G$2:$G$26)-COUNTBLANK($G$2:$G$26),"",INDIRECT(ADDRESS(SMALL((IF($G$2:$G$26&lt;&gt;"",ROW($G$2:$G$26),ROW()+ROWS($G$2:$G$26))),ROW()-ROW($H$2:$H$26)+1),COLUMN($G$2:$G$26),4)))</f>
        <v>-----</v>
      </c>
      <c r="T25" s="90" t="str">
        <f t="array" aca="1" ref="T25" ca="1">IF(ROW()-ROW($I$2:$I$26)+1&gt;ROWS($H$2:$H$26)-COUNTBLANK($H$2:$H$26),"",INDIRECT(ADDRESS(SMALL((IF($H$2:$H$26&lt;&gt;"",ROW($H$2:$H$26),ROW()+ROWS($H$2:$H$26))),ROW()-ROW($I$2:$I$26)+1),COLUMN($H$2:$H$26),4)))</f>
        <v>-----</v>
      </c>
      <c r="U25" s="90" t="str">
        <f t="array" aca="1" ref="U25" ca="1">IF(ROW()-ROW($J$2:$J$26)+1&gt;ROWS($I$2:$I$26)-COUNTBLANK($I$2:$I$26),"",INDIRECT(ADDRESS(SMALL((IF($I$2:$I$26&lt;&gt;"",ROW($I$2:$I$26),ROW()+ROWS($I$2:$I$26))),ROW()-ROW($J$2:$J$26)+1),COLUMN($I$2:$I$26),4)))</f>
        <v>-----</v>
      </c>
      <c r="V25" s="86" t="str">
        <f t="array" aca="1" ref="V25" ca="1">IF(ROW()-ROW($K$2:$K$26)+1&gt;ROWS($J$2:$J$26)-COUNTBLANK($J$2:$J$26),"",INDIRECT(ADDRESS(SMALL((IF($J$2:$J$26&lt;&gt;"",ROW($J$2:$J$26),ROW()+ROWS($J$2:$J$26))),ROW()-ROW($K$2:$K$26)+1),COLUMN($J$2:$J$26),4)))</f>
        <v>n.d.</v>
      </c>
      <c r="W25" s="81" t="str">
        <f t="array" aca="1" ref="W25" ca="1">IF(ROW()-ROW($L$2:$L$26)+1&gt;ROWS($K$2:$K$26)-COUNTBLANK($K$2:$K$26),"",INDIRECT(ADDRESS(SMALL((IF($K$2:$K$26&lt;&gt;"",ROW($K$2:$K$26),ROW()+ROWS($K$2:$K$26))),ROW()-ROW($L$2:$L$26)+1),COLUMN($K$2:$K$26),4)))</f>
        <v>Unvollständig</v>
      </c>
      <c r="X25" s="82" t="str">
        <f t="array" aca="1" ref="X25" ca="1">IF(ROW()-ROW($M$2:$M$26)+1&gt;ROWS($L$2:$L$26)-COUNTBLANK($L$2:$L$26),"",INDIRECT(ADDRESS(SMALL((IF($L$2:$L$26&lt;&gt;"",ROW($L$2:$L$26),ROW()+ROWS($L$2:$L$26))),ROW()-ROW($M$2:$M$26)+1),COLUMN($L$2:$L$26),4)))</f>
        <v>-----</v>
      </c>
      <c r="Y25" s="82" t="str">
        <f t="array" aca="1" ref="Y25" ca="1">IF(ROW()-ROW($N$2:$N$26)+1&gt;ROWS($M$2:$M$26)-COUNTBLANK($M$2:$M$26),"",INDIRECT(ADDRESS(SMALL((IF($M$2:$M$26&lt;&gt;"",ROW($M$2:$M$26),ROW()+ROWS($M$2:$M$26))),ROW()-ROW($N$2:$N$26)+1),COLUMN($M$2:$M$26),4)))</f>
        <v>-----</v>
      </c>
    </row>
    <row r="26" spans="1:25" ht="33.75" x14ac:dyDescent="0.25">
      <c r="A26" s="79" t="str">
        <f>IF('Kennzahlenbogen_(KB)'!R80=0,"",'Kennzahlenbogen_(KB)'!R80)</f>
        <v>Unvollständig</v>
      </c>
      <c r="B26" s="80"/>
      <c r="C26" s="165" t="str">
        <f>IF($A26="I.O.","",CONCATENATE('Kennzahlenbogen_(KB)'!B80,'Kennzahlenbogen_(KB)'!C80))</f>
        <v>22</v>
      </c>
      <c r="D26" s="82" t="str">
        <f>IF($A26="I.O.","",'Kennzahlenbogen_(KB)'!E80)</f>
        <v>PD-L1-Bestimmung 
bei metastasiertem Plattenepithelkarzinom</v>
      </c>
      <c r="E26" s="83" t="str">
        <f>IF(AND('Kennzahlenbogen_(KB)'!L80="",$A26&lt;&gt;"I.O."),"-----",IF($A26="I.O.","",'Kennzahlenbogen_(KB)'!L80))</f>
        <v>-----</v>
      </c>
      <c r="F26" s="84" t="str">
        <f>IF($A26="I.O.","",'Kennzahlenbogen_(KB)'!M80)</f>
        <v>Derzeit keine Vorgaben</v>
      </c>
      <c r="G26" s="83" t="str">
        <f>IF(AND('Kennzahlenbogen_(KB)'!O80="",$A26&lt;&gt;"I.O."),"-----",IF($A26="I.O.","",'Kennzahlenbogen_(KB)'!O80))</f>
        <v>-----</v>
      </c>
      <c r="H26" s="85" t="str">
        <f>IF($A26="I.O.","",IF('Kennzahlenbogen_(KB)'!Q80="","-----",'Kennzahlenbogen_(KB)'!Q80))</f>
        <v>-----</v>
      </c>
      <c r="I26" s="85" t="str">
        <f>IF($A26="I.O.","",IF('Kennzahlenbogen_(KB)'!Q81="","-----",'Kennzahlenbogen_(KB)'!Q81))</f>
        <v>-----</v>
      </c>
      <c r="J26" s="86" t="str">
        <f>IF($A26="I.O.","",IF('Kennzahlenbogen_(KB)'!Q82="","-----",'Kennzahlenbogen_(KB)'!Q82))</f>
        <v>n.d.</v>
      </c>
      <c r="K26" s="87" t="str">
        <f>IF($A26="I.O.","",'Kennzahlenbogen_(KB)'!R80)</f>
        <v>Unvollständig</v>
      </c>
      <c r="L26" s="88" t="str">
        <f>IF(AND('Kennzahlenbogen_(KB)'!S80="",$A26&lt;&gt;"I.O."),"-----",IF($A26="I.O.","",'Kennzahlenbogen_(KB)'!S80))</f>
        <v>-----</v>
      </c>
      <c r="M26" s="88" t="str">
        <f>IF(AND('Kennzahlenbogen_(KB)'!T80="",$A26&lt;&gt;"I.O."),"-----",IF($A26="I.O.","",'Kennzahlenbogen_(KB)'!T80))</f>
        <v>-----</v>
      </c>
      <c r="O26" s="55" t="str">
        <f t="array" aca="1" ref="O26" ca="1">IF(ROW()-ROW($D$2:$D$26)+1&gt;ROWS($C$2:$C$26)-COUNTBLANK($C$2:$C$26),"",INDIRECT(ADDRESS(SMALL((IF($C$2:$C$26&lt;&gt;"",ROW($C$2:$C$26),ROW()+ROWS($C$2:$C$26))),ROW()-ROW($D$2:$D$26)+1),COLUMN($C$2:$C$26),4)))</f>
        <v>22</v>
      </c>
      <c r="P26" s="82" t="str">
        <f t="array" aca="1" ref="P26" ca="1">IF(ROW()-ROW($E$2:$E$26)+1&gt;ROWS($D$2:$D$26)-COUNTBLANK($D$2:$D$26),"",INDIRECT(ADDRESS(SMALL((IF($D$2:$D$26&gt;"",ROW($D$2:$D$26),ROW()+ROWS($D$2:$D$26))),ROW()-ROW($E$2:$E$26)+1),COLUMN($D$2:$D$26),4)))</f>
        <v>PD-L1-Bestimmung 
bei metastasiertem Plattenepithelkarzinom</v>
      </c>
      <c r="Q26" s="89" t="str">
        <f t="array" aca="1" ref="Q26" ca="1">IF(ROW()-ROW($F$2:$F$26)+1&gt;ROWS($E$2:$E$26)-COUNTBLANK($E$2:$E$26),"",INDIRECT(ADDRESS(SMALL((IF($E$2:$E$26&gt;"",ROW($E$2:$E$26),ROW()+ROWS($E$2:$E$26))),ROW()-ROW($F$2:$F$26)+1),COLUMN($E$2:$E$26),4)))</f>
        <v>-----</v>
      </c>
      <c r="R26" s="89" t="str">
        <f t="array" aca="1" ref="R26" ca="1">IF(ROW()-ROW($G$2:$G$26)+1&gt;ROWS($F$2:$F$26)-COUNTBLANK($F$2:$F$26),"",INDIRECT(ADDRESS(SMALL((IF($F$2:$F$26&gt;"",ROW($F$2:$F$26),ROW()+ROWS($F$2:$F$26))),ROW()-ROW($G$2:$G$26)+1),COLUMN($F$2:$F$26),4)))</f>
        <v>Derzeit keine Vorgaben</v>
      </c>
      <c r="S26" s="89" t="str">
        <f t="array" aca="1" ref="S26" ca="1">IF(ROW()-ROW($H$2:$H$26)+1&gt;ROWS($G$2:$G$26)-COUNTBLANK($G$2:$G$26),"",INDIRECT(ADDRESS(SMALL((IF($G$2:$G$26&lt;&gt;"",ROW($G$2:$G$26),ROW()+ROWS($G$2:$G$26))),ROW()-ROW($H$2:$H$26)+1),COLUMN($G$2:$G$26),4)))</f>
        <v>-----</v>
      </c>
      <c r="T26" s="90" t="str">
        <f t="array" aca="1" ref="T26" ca="1">IF(ROW()-ROW($I$2:$I$26)+1&gt;ROWS($H$2:$H$26)-COUNTBLANK($H$2:$H$26),"",INDIRECT(ADDRESS(SMALL((IF($H$2:$H$26&lt;&gt;"",ROW($H$2:$H$26),ROW()+ROWS($H$2:$H$26))),ROW()-ROW($I$2:$I$26)+1),COLUMN($H$2:$H$26),4)))</f>
        <v>-----</v>
      </c>
      <c r="U26" s="90" t="str">
        <f t="array" aca="1" ref="U26" ca="1">IF(ROW()-ROW($J$2:$J$26)+1&gt;ROWS($I$2:$I$26)-COUNTBLANK($I$2:$I$26),"",INDIRECT(ADDRESS(SMALL((IF($I$2:$I$26&lt;&gt;"",ROW($I$2:$I$26),ROW()+ROWS($I$2:$I$26))),ROW()-ROW($J$2:$J$26)+1),COLUMN($I$2:$I$26),4)))</f>
        <v>-----</v>
      </c>
      <c r="V26" s="86" t="str">
        <f t="array" aca="1" ref="V26" ca="1">IF(ROW()-ROW($K$2:$K$26)+1&gt;ROWS($J$2:$J$26)-COUNTBLANK($J$2:$J$26),"",INDIRECT(ADDRESS(SMALL((IF($J$2:$J$26&lt;&gt;"",ROW($J$2:$J$26),ROW()+ROWS($J$2:$J$26))),ROW()-ROW($K$2:$K$26)+1),COLUMN($J$2:$J$26),4)))</f>
        <v>n.d.</v>
      </c>
      <c r="W26" s="81" t="str">
        <f t="array" aca="1" ref="W26" ca="1">IF(ROW()-ROW($L$2:$L$26)+1&gt;ROWS($K$2:$K$26)-COUNTBLANK($K$2:$K$26),"",INDIRECT(ADDRESS(SMALL((IF($K$2:$K$26&lt;&gt;"",ROW($K$2:$K$26),ROW()+ROWS($K$2:$K$26))),ROW()-ROW($L$2:$L$26)+1),COLUMN($K$2:$K$26),4)))</f>
        <v>Unvollständig</v>
      </c>
      <c r="X26" s="82" t="str">
        <f t="array" aca="1" ref="X26" ca="1">IF(ROW()-ROW($M$2:$M$26)+1&gt;ROWS($L$2:$L$26)-COUNTBLANK($L$2:$L$26),"",INDIRECT(ADDRESS(SMALL((IF($L$2:$L$26&lt;&gt;"",ROW($L$2:$L$26),ROW()+ROWS($L$2:$L$26))),ROW()-ROW($M$2:$M$26)+1),COLUMN($L$2:$L$26),4)))</f>
        <v>-----</v>
      </c>
      <c r="Y26" s="82" t="str">
        <f t="array" aca="1" ref="Y26" ca="1">IF(ROW()-ROW($N$2:$N$26)+1&gt;ROWS($M$2:$M$26)-COUNTBLANK($M$2:$M$26),"",INDIRECT(ADDRESS(SMALL((IF($M$2:$M$26&lt;&gt;"",ROW($M$2:$M$26),ROW()+ROWS($M$2:$M$26))),ROW()-ROW($N$2:$N$26)+1),COLUMN($M$2:$M$26),4)))</f>
        <v>-----</v>
      </c>
    </row>
  </sheetData>
  <sheetProtection selectLockedCells="1"/>
  <conditionalFormatting sqref="K2:K26">
    <cfRule type="cellIs" dxfId="4" priority="1" stopIfTrue="1" operator="equal">
      <formula>"Sollvorgabe nicht erfüllt"</formula>
    </cfRule>
    <cfRule type="cellIs" dxfId="3" priority="54" stopIfTrue="1" operator="equal">
      <formula>"I.O. (Plausibilität unklar)"</formula>
    </cfRule>
    <cfRule type="cellIs" dxfId="2" priority="55" operator="equal">
      <formula>"Ausnahme (Plausibilität unklar)"</formula>
    </cfRule>
    <cfRule type="expression" dxfId="1" priority="56" stopIfTrue="1">
      <formula>OR(K2="Unvollständig",K2="Inkorrekt")</formula>
    </cfRule>
    <cfRule type="cellIs" dxfId="0" priority="57" stopIfTrue="1" operator="equal">
      <formula>"I.O."</formula>
    </cfRule>
  </conditionalFormatting>
  <dataValidations count="1">
    <dataValidation allowBlank="1" showInputMessage="1" showErrorMessage="1" promptTitle="Hinweis" prompt="Übertrag erfolgt _x000a_automatisch aus _x000a_Kennzahlenbogen" sqref="L1:M26" xr:uid="{00000000-0002-0000-0C00-000000000000}"/>
  </dataValidations>
  <pageMargins left="7.8740157480315001E-2" right="3.9370078740157501E-2" top="0.27559055118110198" bottom="0.27559055118110198" header="0.118110236220472" footer="0.118110236220472"/>
  <pageSetup orientation="landscape" r:id="rId1"/>
  <headerFooter>
    <oddFooter>&amp;L&amp;"Arial,Standard"&amp;7&amp;F&amp;C&amp;"Arial,Standard"&amp;7 © DKG  Alle Rechte vorbehalten&amp;R&amp;"Arial,Standard"&amp;7&amp;P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60"/>
  <sheetViews>
    <sheetView showGridLines="0" zoomScaleNormal="100" workbookViewId="0">
      <pane ySplit="10" topLeftCell="A11" activePane="bottomLeft" state="frozen"/>
      <selection activeCell="A11" sqref="A11"/>
      <selection pane="bottomLeft" activeCell="A11" sqref="A11"/>
    </sheetView>
  </sheetViews>
  <sheetFormatPr defaultColWidth="9.140625" defaultRowHeight="15" x14ac:dyDescent="0.25"/>
  <cols>
    <col min="1" max="1" width="46.7109375" customWidth="1"/>
    <col min="2" max="2" width="50.7109375" customWidth="1"/>
    <col min="3" max="3" width="20.5703125" customWidth="1"/>
    <col min="4" max="5" width="20.7109375" customWidth="1"/>
    <col min="9" max="11" width="9.140625" style="213" hidden="1" customWidth="1"/>
  </cols>
  <sheetData>
    <row r="1" spans="1:11" ht="7.5" customHeight="1" x14ac:dyDescent="0.25"/>
    <row r="2" spans="1:11" x14ac:dyDescent="0.25">
      <c r="A2" s="214" t="str">
        <f>Basisdaten!B2</f>
        <v>Anlage EB Version P1.1 (Auditjahr 2026 / Kennzahlenjahr 2025)</v>
      </c>
    </row>
    <row r="3" spans="1:11" ht="15.75" x14ac:dyDescent="0.25">
      <c r="A3" s="215" t="s">
        <v>382</v>
      </c>
    </row>
    <row r="4" spans="1:11" ht="15.95" customHeight="1" thickBot="1" x14ac:dyDescent="0.3"/>
    <row r="5" spans="1:11" ht="18" customHeight="1" thickBot="1" x14ac:dyDescent="0.3">
      <c r="D5" s="216" t="s">
        <v>383</v>
      </c>
      <c r="E5" s="217">
        <f>SUM(K11:K60)</f>
        <v>0</v>
      </c>
    </row>
    <row r="6" spans="1:11" ht="9" customHeight="1" x14ac:dyDescent="0.25">
      <c r="A6" s="218"/>
    </row>
    <row r="7" spans="1:11" ht="35.25" customHeight="1" x14ac:dyDescent="0.25">
      <c r="A7" s="344" t="s">
        <v>497</v>
      </c>
      <c r="B7" s="345"/>
      <c r="C7" s="345"/>
      <c r="D7" s="345"/>
      <c r="E7" s="345"/>
    </row>
    <row r="8" spans="1:11" ht="12.75" customHeight="1" thickBot="1" x14ac:dyDescent="0.3"/>
    <row r="9" spans="1:11" ht="18.75" customHeight="1" x14ac:dyDescent="0.25">
      <c r="A9" s="346" t="s">
        <v>384</v>
      </c>
      <c r="B9" s="348" t="s">
        <v>385</v>
      </c>
      <c r="C9" s="348" t="s">
        <v>386</v>
      </c>
      <c r="D9" s="348"/>
      <c r="E9" s="350"/>
    </row>
    <row r="10" spans="1:11" ht="51.75" customHeight="1" thickBot="1" x14ac:dyDescent="0.3">
      <c r="A10" s="347"/>
      <c r="B10" s="349"/>
      <c r="C10" s="219" t="s">
        <v>387</v>
      </c>
      <c r="D10" s="219" t="s">
        <v>388</v>
      </c>
      <c r="E10" s="220" t="s">
        <v>389</v>
      </c>
    </row>
    <row r="11" spans="1:11" ht="26.1" customHeight="1" x14ac:dyDescent="0.25">
      <c r="A11" s="255"/>
      <c r="B11" s="256"/>
      <c r="C11" s="257"/>
      <c r="D11" s="257"/>
      <c r="E11" s="258"/>
      <c r="I11" s="213">
        <f>IF(A11&lt;&gt;"",1,0)</f>
        <v>0</v>
      </c>
      <c r="J11" s="213">
        <f>IF(B11&lt;&gt;"",1,0)</f>
        <v>0</v>
      </c>
      <c r="K11" s="213" t="str">
        <f t="shared" ref="K11" si="0">IF(AND(SUM($C$11:$C$60)&gt;=1,SUM(I11:J11)=2),SUM(C11:E11),"")</f>
        <v/>
      </c>
    </row>
    <row r="12" spans="1:11" ht="26.1" customHeight="1" x14ac:dyDescent="0.25">
      <c r="A12" s="255"/>
      <c r="B12" s="256"/>
      <c r="C12" s="259"/>
      <c r="D12" s="257"/>
      <c r="E12" s="260"/>
      <c r="I12" s="213">
        <f t="shared" ref="I12:I60" si="1">IF(A12&lt;&gt;"",1,0)</f>
        <v>0</v>
      </c>
      <c r="J12" s="213">
        <f t="shared" ref="J12:J60" si="2">IF(B12&lt;&gt;"",1,0)</f>
        <v>0</v>
      </c>
      <c r="K12" s="213" t="str">
        <f t="shared" ref="K12:K60" si="3">IF(AND(SUM($C$11:$C$60)&gt;=1,SUM(I12:J12)=2),SUM(C12:E12),"")</f>
        <v/>
      </c>
    </row>
    <row r="13" spans="1:11" ht="26.1" customHeight="1" x14ac:dyDescent="0.25">
      <c r="A13" s="255"/>
      <c r="B13" s="256"/>
      <c r="C13" s="259"/>
      <c r="D13" s="257"/>
      <c r="E13" s="260"/>
      <c r="I13" s="213">
        <f t="shared" si="1"/>
        <v>0</v>
      </c>
      <c r="J13" s="213">
        <f t="shared" si="2"/>
        <v>0</v>
      </c>
      <c r="K13" s="213" t="str">
        <f t="shared" si="3"/>
        <v/>
      </c>
    </row>
    <row r="14" spans="1:11" ht="26.1" customHeight="1" x14ac:dyDescent="0.25">
      <c r="A14" s="255"/>
      <c r="B14" s="256"/>
      <c r="C14" s="257"/>
      <c r="D14" s="257"/>
      <c r="E14" s="258"/>
      <c r="I14" s="213">
        <f t="shared" si="1"/>
        <v>0</v>
      </c>
      <c r="J14" s="213">
        <f t="shared" si="2"/>
        <v>0</v>
      </c>
      <c r="K14" s="213" t="str">
        <f t="shared" si="3"/>
        <v/>
      </c>
    </row>
    <row r="15" spans="1:11" ht="26.1" customHeight="1" x14ac:dyDescent="0.25">
      <c r="A15" s="255"/>
      <c r="B15" s="256"/>
      <c r="C15" s="259"/>
      <c r="D15" s="257"/>
      <c r="E15" s="260"/>
      <c r="I15" s="213">
        <f t="shared" si="1"/>
        <v>0</v>
      </c>
      <c r="J15" s="213">
        <f t="shared" si="2"/>
        <v>0</v>
      </c>
      <c r="K15" s="213" t="str">
        <f t="shared" si="3"/>
        <v/>
      </c>
    </row>
    <row r="16" spans="1:11" ht="26.1" customHeight="1" x14ac:dyDescent="0.25">
      <c r="A16" s="255"/>
      <c r="B16" s="256"/>
      <c r="C16" s="259"/>
      <c r="D16" s="257"/>
      <c r="E16" s="260"/>
      <c r="I16" s="213">
        <f t="shared" si="1"/>
        <v>0</v>
      </c>
      <c r="J16" s="213">
        <f t="shared" si="2"/>
        <v>0</v>
      </c>
      <c r="K16" s="213" t="str">
        <f t="shared" si="3"/>
        <v/>
      </c>
    </row>
    <row r="17" spans="1:11" ht="26.1" customHeight="1" x14ac:dyDescent="0.25">
      <c r="A17" s="255"/>
      <c r="B17" s="256"/>
      <c r="C17" s="257"/>
      <c r="D17" s="257"/>
      <c r="E17" s="258"/>
      <c r="I17" s="213">
        <f t="shared" si="1"/>
        <v>0</v>
      </c>
      <c r="J17" s="213">
        <f t="shared" si="2"/>
        <v>0</v>
      </c>
      <c r="K17" s="213" t="str">
        <f t="shared" si="3"/>
        <v/>
      </c>
    </row>
    <row r="18" spans="1:11" ht="26.1" customHeight="1" x14ac:dyDescent="0.25">
      <c r="A18" s="255"/>
      <c r="B18" s="256"/>
      <c r="C18" s="259"/>
      <c r="D18" s="257"/>
      <c r="E18" s="260"/>
      <c r="I18" s="213">
        <f t="shared" si="1"/>
        <v>0</v>
      </c>
      <c r="J18" s="213">
        <f t="shared" si="2"/>
        <v>0</v>
      </c>
      <c r="K18" s="213" t="str">
        <f t="shared" si="3"/>
        <v/>
      </c>
    </row>
    <row r="19" spans="1:11" ht="26.1" customHeight="1" x14ac:dyDescent="0.25">
      <c r="A19" s="255"/>
      <c r="B19" s="256"/>
      <c r="C19" s="259"/>
      <c r="D19" s="257"/>
      <c r="E19" s="260"/>
      <c r="I19" s="213">
        <f t="shared" si="1"/>
        <v>0</v>
      </c>
      <c r="J19" s="213">
        <f t="shared" si="2"/>
        <v>0</v>
      </c>
      <c r="K19" s="213" t="str">
        <f t="shared" si="3"/>
        <v/>
      </c>
    </row>
    <row r="20" spans="1:11" ht="26.1" customHeight="1" x14ac:dyDescent="0.25">
      <c r="A20" s="255"/>
      <c r="B20" s="256"/>
      <c r="C20" s="257"/>
      <c r="D20" s="257"/>
      <c r="E20" s="258"/>
      <c r="I20" s="213">
        <f t="shared" si="1"/>
        <v>0</v>
      </c>
      <c r="J20" s="213">
        <f t="shared" si="2"/>
        <v>0</v>
      </c>
      <c r="K20" s="213" t="str">
        <f t="shared" si="3"/>
        <v/>
      </c>
    </row>
    <row r="21" spans="1:11" ht="26.1" customHeight="1" x14ac:dyDescent="0.25">
      <c r="A21" s="255"/>
      <c r="B21" s="256"/>
      <c r="C21" s="259"/>
      <c r="D21" s="257"/>
      <c r="E21" s="260"/>
      <c r="I21" s="213">
        <f t="shared" si="1"/>
        <v>0</v>
      </c>
      <c r="J21" s="213">
        <f t="shared" si="2"/>
        <v>0</v>
      </c>
      <c r="K21" s="213" t="str">
        <f t="shared" si="3"/>
        <v/>
      </c>
    </row>
    <row r="22" spans="1:11" ht="26.1" customHeight="1" x14ac:dyDescent="0.25">
      <c r="A22" s="255"/>
      <c r="B22" s="256"/>
      <c r="C22" s="259"/>
      <c r="D22" s="257"/>
      <c r="E22" s="260"/>
      <c r="I22" s="213">
        <f t="shared" si="1"/>
        <v>0</v>
      </c>
      <c r="J22" s="213">
        <f t="shared" si="2"/>
        <v>0</v>
      </c>
      <c r="K22" s="213" t="str">
        <f t="shared" si="3"/>
        <v/>
      </c>
    </row>
    <row r="23" spans="1:11" ht="26.1" customHeight="1" x14ac:dyDescent="0.25">
      <c r="A23" s="255"/>
      <c r="B23" s="256"/>
      <c r="C23" s="257"/>
      <c r="D23" s="257"/>
      <c r="E23" s="258"/>
      <c r="I23" s="213">
        <f t="shared" si="1"/>
        <v>0</v>
      </c>
      <c r="J23" s="213">
        <f t="shared" si="2"/>
        <v>0</v>
      </c>
      <c r="K23" s="213" t="str">
        <f t="shared" si="3"/>
        <v/>
      </c>
    </row>
    <row r="24" spans="1:11" ht="26.1" customHeight="1" x14ac:dyDescent="0.25">
      <c r="A24" s="255"/>
      <c r="B24" s="256"/>
      <c r="C24" s="259"/>
      <c r="D24" s="257"/>
      <c r="E24" s="260"/>
      <c r="I24" s="213">
        <f t="shared" si="1"/>
        <v>0</v>
      </c>
      <c r="J24" s="213">
        <f t="shared" si="2"/>
        <v>0</v>
      </c>
      <c r="K24" s="213" t="str">
        <f t="shared" si="3"/>
        <v/>
      </c>
    </row>
    <row r="25" spans="1:11" ht="26.1" customHeight="1" x14ac:dyDescent="0.25">
      <c r="A25" s="255"/>
      <c r="B25" s="256"/>
      <c r="C25" s="259"/>
      <c r="D25" s="257"/>
      <c r="E25" s="260"/>
      <c r="I25" s="213">
        <f t="shared" si="1"/>
        <v>0</v>
      </c>
      <c r="J25" s="213">
        <f t="shared" si="2"/>
        <v>0</v>
      </c>
      <c r="K25" s="213" t="str">
        <f t="shared" si="3"/>
        <v/>
      </c>
    </row>
    <row r="26" spans="1:11" ht="26.1" customHeight="1" x14ac:dyDescent="0.25">
      <c r="A26" s="255"/>
      <c r="B26" s="256"/>
      <c r="C26" s="257"/>
      <c r="D26" s="257"/>
      <c r="E26" s="258"/>
      <c r="I26" s="213">
        <f t="shared" si="1"/>
        <v>0</v>
      </c>
      <c r="J26" s="213">
        <f t="shared" si="2"/>
        <v>0</v>
      </c>
      <c r="K26" s="213" t="str">
        <f t="shared" si="3"/>
        <v/>
      </c>
    </row>
    <row r="27" spans="1:11" ht="26.1" customHeight="1" x14ac:dyDescent="0.25">
      <c r="A27" s="255"/>
      <c r="B27" s="256"/>
      <c r="C27" s="259"/>
      <c r="D27" s="257"/>
      <c r="E27" s="260"/>
      <c r="I27" s="213">
        <f t="shared" si="1"/>
        <v>0</v>
      </c>
      <c r="J27" s="213">
        <f t="shared" si="2"/>
        <v>0</v>
      </c>
      <c r="K27" s="213" t="str">
        <f t="shared" si="3"/>
        <v/>
      </c>
    </row>
    <row r="28" spans="1:11" ht="26.1" customHeight="1" x14ac:dyDescent="0.25">
      <c r="A28" s="255"/>
      <c r="B28" s="256"/>
      <c r="C28" s="259"/>
      <c r="D28" s="257"/>
      <c r="E28" s="260"/>
      <c r="I28" s="213">
        <f t="shared" si="1"/>
        <v>0</v>
      </c>
      <c r="J28" s="213">
        <f t="shared" si="2"/>
        <v>0</v>
      </c>
      <c r="K28" s="213" t="str">
        <f t="shared" si="3"/>
        <v/>
      </c>
    </row>
    <row r="29" spans="1:11" ht="26.1" customHeight="1" x14ac:dyDescent="0.25">
      <c r="A29" s="255"/>
      <c r="B29" s="256"/>
      <c r="C29" s="257"/>
      <c r="D29" s="257"/>
      <c r="E29" s="258"/>
      <c r="I29" s="213">
        <f t="shared" si="1"/>
        <v>0</v>
      </c>
      <c r="J29" s="213">
        <f t="shared" si="2"/>
        <v>0</v>
      </c>
      <c r="K29" s="213" t="str">
        <f t="shared" si="3"/>
        <v/>
      </c>
    </row>
    <row r="30" spans="1:11" ht="26.1" customHeight="1" x14ac:dyDescent="0.25">
      <c r="A30" s="255"/>
      <c r="B30" s="256"/>
      <c r="C30" s="259"/>
      <c r="D30" s="257"/>
      <c r="E30" s="260"/>
      <c r="I30" s="213">
        <f t="shared" si="1"/>
        <v>0</v>
      </c>
      <c r="J30" s="213">
        <f t="shared" si="2"/>
        <v>0</v>
      </c>
      <c r="K30" s="213" t="str">
        <f t="shared" si="3"/>
        <v/>
      </c>
    </row>
    <row r="31" spans="1:11" ht="26.1" customHeight="1" x14ac:dyDescent="0.25">
      <c r="A31" s="255"/>
      <c r="B31" s="256"/>
      <c r="C31" s="259"/>
      <c r="D31" s="257"/>
      <c r="E31" s="260"/>
      <c r="I31" s="213">
        <f t="shared" si="1"/>
        <v>0</v>
      </c>
      <c r="J31" s="213">
        <f t="shared" si="2"/>
        <v>0</v>
      </c>
      <c r="K31" s="213" t="str">
        <f t="shared" si="3"/>
        <v/>
      </c>
    </row>
    <row r="32" spans="1:11" ht="26.1" customHeight="1" x14ac:dyDescent="0.25">
      <c r="A32" s="255"/>
      <c r="B32" s="256"/>
      <c r="C32" s="257"/>
      <c r="D32" s="257"/>
      <c r="E32" s="258"/>
      <c r="I32" s="213">
        <f t="shared" si="1"/>
        <v>0</v>
      </c>
      <c r="J32" s="213">
        <f t="shared" si="2"/>
        <v>0</v>
      </c>
      <c r="K32" s="213" t="str">
        <f t="shared" si="3"/>
        <v/>
      </c>
    </row>
    <row r="33" spans="1:11" ht="26.1" customHeight="1" x14ac:dyDescent="0.25">
      <c r="A33" s="255"/>
      <c r="B33" s="256"/>
      <c r="C33" s="259"/>
      <c r="D33" s="257"/>
      <c r="E33" s="260"/>
      <c r="I33" s="213">
        <f t="shared" si="1"/>
        <v>0</v>
      </c>
      <c r="J33" s="213">
        <f t="shared" si="2"/>
        <v>0</v>
      </c>
      <c r="K33" s="213" t="str">
        <f t="shared" si="3"/>
        <v/>
      </c>
    </row>
    <row r="34" spans="1:11" ht="26.1" customHeight="1" x14ac:dyDescent="0.25">
      <c r="A34" s="255"/>
      <c r="B34" s="256"/>
      <c r="C34" s="259"/>
      <c r="D34" s="257"/>
      <c r="E34" s="260"/>
      <c r="I34" s="213">
        <f t="shared" si="1"/>
        <v>0</v>
      </c>
      <c r="J34" s="213">
        <f t="shared" si="2"/>
        <v>0</v>
      </c>
      <c r="K34" s="213" t="str">
        <f t="shared" si="3"/>
        <v/>
      </c>
    </row>
    <row r="35" spans="1:11" ht="26.1" customHeight="1" x14ac:dyDescent="0.25">
      <c r="A35" s="255"/>
      <c r="B35" s="256"/>
      <c r="C35" s="257"/>
      <c r="D35" s="257"/>
      <c r="E35" s="258"/>
      <c r="I35" s="213">
        <f t="shared" si="1"/>
        <v>0</v>
      </c>
      <c r="J35" s="213">
        <f t="shared" si="2"/>
        <v>0</v>
      </c>
      <c r="K35" s="213" t="str">
        <f t="shared" si="3"/>
        <v/>
      </c>
    </row>
    <row r="36" spans="1:11" ht="26.1" customHeight="1" x14ac:dyDescent="0.25">
      <c r="A36" s="255"/>
      <c r="B36" s="256"/>
      <c r="C36" s="259"/>
      <c r="D36" s="257"/>
      <c r="E36" s="260"/>
      <c r="I36" s="213">
        <f t="shared" si="1"/>
        <v>0</v>
      </c>
      <c r="J36" s="213">
        <f t="shared" si="2"/>
        <v>0</v>
      </c>
      <c r="K36" s="213" t="str">
        <f t="shared" si="3"/>
        <v/>
      </c>
    </row>
    <row r="37" spans="1:11" ht="26.1" customHeight="1" x14ac:dyDescent="0.25">
      <c r="A37" s="255"/>
      <c r="B37" s="256"/>
      <c r="C37" s="259"/>
      <c r="D37" s="257"/>
      <c r="E37" s="260"/>
      <c r="I37" s="213">
        <f t="shared" si="1"/>
        <v>0</v>
      </c>
      <c r="J37" s="213">
        <f t="shared" si="2"/>
        <v>0</v>
      </c>
      <c r="K37" s="213" t="str">
        <f t="shared" si="3"/>
        <v/>
      </c>
    </row>
    <row r="38" spans="1:11" ht="26.1" customHeight="1" x14ac:dyDescent="0.25">
      <c r="A38" s="255"/>
      <c r="B38" s="256"/>
      <c r="C38" s="257"/>
      <c r="D38" s="257"/>
      <c r="E38" s="258"/>
      <c r="I38" s="213">
        <f t="shared" si="1"/>
        <v>0</v>
      </c>
      <c r="J38" s="213">
        <f t="shared" si="2"/>
        <v>0</v>
      </c>
      <c r="K38" s="213" t="str">
        <f t="shared" si="3"/>
        <v/>
      </c>
    </row>
    <row r="39" spans="1:11" ht="26.1" customHeight="1" x14ac:dyDescent="0.25">
      <c r="A39" s="255"/>
      <c r="B39" s="256"/>
      <c r="C39" s="257"/>
      <c r="D39" s="257"/>
      <c r="E39" s="258"/>
      <c r="I39" s="213">
        <f t="shared" si="1"/>
        <v>0</v>
      </c>
      <c r="J39" s="213">
        <f t="shared" si="2"/>
        <v>0</v>
      </c>
      <c r="K39" s="213" t="str">
        <f t="shared" si="3"/>
        <v/>
      </c>
    </row>
    <row r="40" spans="1:11" ht="26.1" customHeight="1" x14ac:dyDescent="0.25">
      <c r="A40" s="255"/>
      <c r="B40" s="256"/>
      <c r="C40" s="257"/>
      <c r="D40" s="257"/>
      <c r="E40" s="258"/>
      <c r="I40" s="213">
        <f t="shared" si="1"/>
        <v>0</v>
      </c>
      <c r="J40" s="213">
        <f t="shared" si="2"/>
        <v>0</v>
      </c>
      <c r="K40" s="213" t="str">
        <f t="shared" si="3"/>
        <v/>
      </c>
    </row>
    <row r="41" spans="1:11" ht="26.1" customHeight="1" x14ac:dyDescent="0.25">
      <c r="A41" s="255"/>
      <c r="B41" s="256"/>
      <c r="C41" s="257"/>
      <c r="D41" s="257"/>
      <c r="E41" s="258"/>
      <c r="I41" s="213">
        <f t="shared" si="1"/>
        <v>0</v>
      </c>
      <c r="J41" s="213">
        <f t="shared" si="2"/>
        <v>0</v>
      </c>
      <c r="K41" s="213" t="str">
        <f t="shared" si="3"/>
        <v/>
      </c>
    </row>
    <row r="42" spans="1:11" ht="26.1" customHeight="1" x14ac:dyDescent="0.25">
      <c r="A42" s="255"/>
      <c r="B42" s="256"/>
      <c r="C42" s="257"/>
      <c r="D42" s="257"/>
      <c r="E42" s="258"/>
      <c r="I42" s="213">
        <f t="shared" si="1"/>
        <v>0</v>
      </c>
      <c r="J42" s="213">
        <f t="shared" si="2"/>
        <v>0</v>
      </c>
      <c r="K42" s="213" t="str">
        <f t="shared" si="3"/>
        <v/>
      </c>
    </row>
    <row r="43" spans="1:11" ht="26.1" customHeight="1" x14ac:dyDescent="0.25">
      <c r="A43" s="255"/>
      <c r="B43" s="256"/>
      <c r="C43" s="257"/>
      <c r="D43" s="257"/>
      <c r="E43" s="258"/>
      <c r="I43" s="213">
        <f t="shared" si="1"/>
        <v>0</v>
      </c>
      <c r="J43" s="213">
        <f t="shared" si="2"/>
        <v>0</v>
      </c>
      <c r="K43" s="213" t="str">
        <f t="shared" si="3"/>
        <v/>
      </c>
    </row>
    <row r="44" spans="1:11" ht="26.1" customHeight="1" x14ac:dyDescent="0.25">
      <c r="A44" s="255"/>
      <c r="B44" s="256"/>
      <c r="C44" s="257"/>
      <c r="D44" s="257"/>
      <c r="E44" s="258"/>
      <c r="I44" s="213">
        <f t="shared" si="1"/>
        <v>0</v>
      </c>
      <c r="J44" s="213">
        <f t="shared" si="2"/>
        <v>0</v>
      </c>
      <c r="K44" s="213" t="str">
        <f t="shared" si="3"/>
        <v/>
      </c>
    </row>
    <row r="45" spans="1:11" ht="26.1" customHeight="1" x14ac:dyDescent="0.25">
      <c r="A45" s="255"/>
      <c r="B45" s="256"/>
      <c r="C45" s="257"/>
      <c r="D45" s="257"/>
      <c r="E45" s="258"/>
      <c r="I45" s="213">
        <f t="shared" si="1"/>
        <v>0</v>
      </c>
      <c r="J45" s="213">
        <f t="shared" si="2"/>
        <v>0</v>
      </c>
      <c r="K45" s="213" t="str">
        <f t="shared" si="3"/>
        <v/>
      </c>
    </row>
    <row r="46" spans="1:11" ht="26.1" customHeight="1" x14ac:dyDescent="0.25">
      <c r="A46" s="255"/>
      <c r="B46" s="256"/>
      <c r="C46" s="257"/>
      <c r="D46" s="257"/>
      <c r="E46" s="258"/>
      <c r="I46" s="213">
        <f t="shared" si="1"/>
        <v>0</v>
      </c>
      <c r="J46" s="213">
        <f t="shared" si="2"/>
        <v>0</v>
      </c>
      <c r="K46" s="213" t="str">
        <f t="shared" si="3"/>
        <v/>
      </c>
    </row>
    <row r="47" spans="1:11" ht="26.1" customHeight="1" x14ac:dyDescent="0.25">
      <c r="A47" s="255"/>
      <c r="B47" s="256"/>
      <c r="C47" s="257"/>
      <c r="D47" s="257"/>
      <c r="E47" s="258"/>
      <c r="I47" s="213">
        <f t="shared" si="1"/>
        <v>0</v>
      </c>
      <c r="J47" s="213">
        <f t="shared" si="2"/>
        <v>0</v>
      </c>
      <c r="K47" s="213" t="str">
        <f t="shared" si="3"/>
        <v/>
      </c>
    </row>
    <row r="48" spans="1:11" ht="26.1" customHeight="1" x14ac:dyDescent="0.25">
      <c r="A48" s="255"/>
      <c r="B48" s="256"/>
      <c r="C48" s="257"/>
      <c r="D48" s="257"/>
      <c r="E48" s="258"/>
      <c r="I48" s="213">
        <f t="shared" si="1"/>
        <v>0</v>
      </c>
      <c r="J48" s="213">
        <f t="shared" si="2"/>
        <v>0</v>
      </c>
      <c r="K48" s="213" t="str">
        <f t="shared" si="3"/>
        <v/>
      </c>
    </row>
    <row r="49" spans="1:11" ht="26.1" customHeight="1" x14ac:dyDescent="0.25">
      <c r="A49" s="255"/>
      <c r="B49" s="256"/>
      <c r="C49" s="257"/>
      <c r="D49" s="257"/>
      <c r="E49" s="258"/>
      <c r="I49" s="213">
        <f t="shared" si="1"/>
        <v>0</v>
      </c>
      <c r="J49" s="213">
        <f t="shared" si="2"/>
        <v>0</v>
      </c>
      <c r="K49" s="213" t="str">
        <f t="shared" si="3"/>
        <v/>
      </c>
    </row>
    <row r="50" spans="1:11" ht="26.1" customHeight="1" x14ac:dyDescent="0.25">
      <c r="A50" s="255"/>
      <c r="B50" s="256"/>
      <c r="C50" s="257"/>
      <c r="D50" s="257"/>
      <c r="E50" s="258"/>
      <c r="I50" s="213">
        <f t="shared" si="1"/>
        <v>0</v>
      </c>
      <c r="J50" s="213">
        <f t="shared" si="2"/>
        <v>0</v>
      </c>
      <c r="K50" s="213" t="str">
        <f t="shared" si="3"/>
        <v/>
      </c>
    </row>
    <row r="51" spans="1:11" ht="26.1" customHeight="1" x14ac:dyDescent="0.25">
      <c r="A51" s="255"/>
      <c r="B51" s="256"/>
      <c r="C51" s="257"/>
      <c r="D51" s="257"/>
      <c r="E51" s="258"/>
      <c r="I51" s="213">
        <f t="shared" si="1"/>
        <v>0</v>
      </c>
      <c r="J51" s="213">
        <f t="shared" si="2"/>
        <v>0</v>
      </c>
      <c r="K51" s="213" t="str">
        <f t="shared" si="3"/>
        <v/>
      </c>
    </row>
    <row r="52" spans="1:11" ht="26.1" customHeight="1" x14ac:dyDescent="0.25">
      <c r="A52" s="255"/>
      <c r="B52" s="256"/>
      <c r="C52" s="257"/>
      <c r="D52" s="257"/>
      <c r="E52" s="258"/>
      <c r="I52" s="213">
        <f t="shared" si="1"/>
        <v>0</v>
      </c>
      <c r="J52" s="213">
        <f t="shared" si="2"/>
        <v>0</v>
      </c>
      <c r="K52" s="213" t="str">
        <f t="shared" si="3"/>
        <v/>
      </c>
    </row>
    <row r="53" spans="1:11" ht="26.1" customHeight="1" x14ac:dyDescent="0.25">
      <c r="A53" s="255"/>
      <c r="B53" s="256"/>
      <c r="C53" s="257"/>
      <c r="D53" s="257"/>
      <c r="E53" s="258"/>
      <c r="I53" s="213">
        <f t="shared" si="1"/>
        <v>0</v>
      </c>
      <c r="J53" s="213">
        <f t="shared" si="2"/>
        <v>0</v>
      </c>
      <c r="K53" s="213" t="str">
        <f t="shared" si="3"/>
        <v/>
      </c>
    </row>
    <row r="54" spans="1:11" ht="26.1" customHeight="1" x14ac:dyDescent="0.25">
      <c r="A54" s="255"/>
      <c r="B54" s="256"/>
      <c r="C54" s="257"/>
      <c r="D54" s="257"/>
      <c r="E54" s="258"/>
      <c r="I54" s="213">
        <f t="shared" si="1"/>
        <v>0</v>
      </c>
      <c r="J54" s="213">
        <f t="shared" si="2"/>
        <v>0</v>
      </c>
      <c r="K54" s="213" t="str">
        <f t="shared" si="3"/>
        <v/>
      </c>
    </row>
    <row r="55" spans="1:11" ht="26.1" customHeight="1" x14ac:dyDescent="0.25">
      <c r="A55" s="255"/>
      <c r="B55" s="256"/>
      <c r="C55" s="257"/>
      <c r="D55" s="257"/>
      <c r="E55" s="258"/>
      <c r="I55" s="213">
        <f t="shared" si="1"/>
        <v>0</v>
      </c>
      <c r="J55" s="213">
        <f t="shared" si="2"/>
        <v>0</v>
      </c>
      <c r="K55" s="213" t="str">
        <f t="shared" si="3"/>
        <v/>
      </c>
    </row>
    <row r="56" spans="1:11" ht="26.1" customHeight="1" x14ac:dyDescent="0.25">
      <c r="A56" s="255"/>
      <c r="B56" s="256"/>
      <c r="C56" s="257"/>
      <c r="D56" s="257"/>
      <c r="E56" s="258"/>
      <c r="I56" s="213">
        <f t="shared" si="1"/>
        <v>0</v>
      </c>
      <c r="J56" s="213">
        <f t="shared" si="2"/>
        <v>0</v>
      </c>
      <c r="K56" s="213" t="str">
        <f t="shared" si="3"/>
        <v/>
      </c>
    </row>
    <row r="57" spans="1:11" ht="26.1" customHeight="1" x14ac:dyDescent="0.25">
      <c r="A57" s="255"/>
      <c r="B57" s="256"/>
      <c r="C57" s="257"/>
      <c r="D57" s="257"/>
      <c r="E57" s="258"/>
      <c r="I57" s="213">
        <f t="shared" si="1"/>
        <v>0</v>
      </c>
      <c r="J57" s="213">
        <f t="shared" si="2"/>
        <v>0</v>
      </c>
      <c r="K57" s="213" t="str">
        <f t="shared" si="3"/>
        <v/>
      </c>
    </row>
    <row r="58" spans="1:11" ht="26.1" customHeight="1" x14ac:dyDescent="0.25">
      <c r="A58" s="255"/>
      <c r="B58" s="256"/>
      <c r="C58" s="257"/>
      <c r="D58" s="257"/>
      <c r="E58" s="258"/>
      <c r="I58" s="213">
        <f t="shared" si="1"/>
        <v>0</v>
      </c>
      <c r="J58" s="213">
        <f t="shared" si="2"/>
        <v>0</v>
      </c>
      <c r="K58" s="213" t="str">
        <f t="shared" si="3"/>
        <v/>
      </c>
    </row>
    <row r="59" spans="1:11" ht="26.1" customHeight="1" x14ac:dyDescent="0.25">
      <c r="A59" s="255"/>
      <c r="B59" s="256"/>
      <c r="C59" s="259"/>
      <c r="D59" s="257"/>
      <c r="E59" s="260"/>
      <c r="I59" s="213">
        <f t="shared" si="1"/>
        <v>0</v>
      </c>
      <c r="J59" s="213">
        <f t="shared" si="2"/>
        <v>0</v>
      </c>
      <c r="K59" s="213" t="str">
        <f t="shared" si="3"/>
        <v/>
      </c>
    </row>
    <row r="60" spans="1:11" ht="26.1" customHeight="1" thickBot="1" x14ac:dyDescent="0.3">
      <c r="A60" s="261"/>
      <c r="B60" s="262"/>
      <c r="C60" s="263"/>
      <c r="D60" s="263"/>
      <c r="E60" s="264"/>
      <c r="I60" s="213">
        <f t="shared" si="1"/>
        <v>0</v>
      </c>
      <c r="J60" s="213">
        <f t="shared" si="2"/>
        <v>0</v>
      </c>
      <c r="K60" s="213" t="str">
        <f t="shared" si="3"/>
        <v/>
      </c>
    </row>
  </sheetData>
  <sheetProtection algorithmName="SHA-512" hashValue="7cMnZpxswaIEkzxZlbTgOvtLwurKC7tC1CuhkUI3IiIhWSgTworERxrrzeK8nsvpp1RC8KuvTZS+3els/CjWBQ==" saltValue="k7zraI6TXNfYwASBIAvb0A==" spinCount="100000" sheet="1" objects="1" scenarios="1" selectLockedCells="1"/>
  <mergeCells count="4">
    <mergeCell ref="A7:E7"/>
    <mergeCell ref="A9:A10"/>
    <mergeCell ref="B9:B10"/>
    <mergeCell ref="C9:E9"/>
  </mergeCells>
  <phoneticPr fontId="50" type="noConversion"/>
  <conditionalFormatting sqref="A11:E60">
    <cfRule type="expression" dxfId="76" priority="2" stopIfTrue="1">
      <formula>LEN(TRIM(A11))=0</formula>
    </cfRule>
  </conditionalFormatting>
  <conditionalFormatting sqref="B11:B60">
    <cfRule type="duplicateValues" dxfId="75" priority="1"/>
  </conditionalFormatting>
  <dataValidations count="3">
    <dataValidation type="whole" allowBlank="1" showInputMessage="1" showErrorMessage="1" errorTitle="Eingabefehler" error="Ganze Zahl zwischen 0 und 5000 eingeben." sqref="C11 C14 C17 C20 C23 C26 C29 C32 C35 C38 C41 C44 C47 C50 C53 C56 C59" xr:uid="{00000000-0002-0000-0100-000000000000}">
      <formula1>0</formula1>
      <formula2>5000</formula2>
    </dataValidation>
    <dataValidation type="textLength" showInputMessage="1" showErrorMessage="1" errorTitle="Zeichenlänge" error="Nur Texteingabe bis 200 Zeichen möglich." sqref="A11:B60" xr:uid="{00000000-0002-0000-0100-000001000000}">
      <formula1>2</formula1>
      <formula2>200</formula2>
    </dataValidation>
    <dataValidation type="whole" showInputMessage="1" showErrorMessage="1" errorTitle="Eingabefehler" error="Ganze Zahl zwischen 0 und 5000 eingeben." sqref="D11:E60 C12:C13 C15:C16 C18:C19 C21:C22 C24:C25 C27:C28 C30:C31 C33:C34 C36:C37 C39:C40 C42:C43 C45:C46 C48:C49 C51:C52 C54:C55 C57:C58 C60" xr:uid="{00000000-0002-0000-0100-000002000000}">
      <formula1>0</formula1>
      <formula2>5000</formula2>
    </dataValidation>
  </dataValidations>
  <pageMargins left="0.7" right="0.7" top="0.75" bottom="0.75" header="0.3" footer="0.3"/>
  <pageSetup scale="56" orientation="portrait" r:id="rId1"/>
  <headerFooter>
    <oddFooter>&amp;L&amp;"Arial,Regular"&amp;7&amp;F&amp;C&amp;"Arial,Regular"&amp;7 © DKG  Alle Rechte vorbehalten&amp;R&amp;"Arial,Regular"&amp;7&amp;P</oddFooter>
  </headerFooter>
  <rowBreaks count="1" manualBreakCount="1">
    <brk id="47" max="4" man="1"/>
  </rowBreaks>
  <colBreaks count="1" manualBreakCount="1">
    <brk id="5"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51"/>
  <sheetViews>
    <sheetView topLeftCell="A32" workbookViewId="0">
      <selection activeCell="B57" sqref="B57"/>
    </sheetView>
  </sheetViews>
  <sheetFormatPr defaultColWidth="9.140625" defaultRowHeight="15" x14ac:dyDescent="0.25"/>
  <cols>
    <col min="1" max="2" width="37.7109375" customWidth="1"/>
    <col min="3" max="3" width="30.5703125" customWidth="1"/>
    <col min="4" max="5" width="37.7109375" customWidth="1"/>
  </cols>
  <sheetData>
    <row r="1" spans="1:13" ht="41.25" customHeight="1" x14ac:dyDescent="0.25">
      <c r="A1" s="166" t="s">
        <v>422</v>
      </c>
      <c r="B1" s="166" t="s">
        <v>385</v>
      </c>
      <c r="C1" s="166" t="s">
        <v>387</v>
      </c>
      <c r="D1" s="166" t="s">
        <v>388</v>
      </c>
      <c r="E1" s="166" t="s">
        <v>389</v>
      </c>
      <c r="F1" s="239" t="s">
        <v>423</v>
      </c>
      <c r="G1" s="239" t="s">
        <v>424</v>
      </c>
      <c r="H1" s="239" t="s">
        <v>425</v>
      </c>
      <c r="I1" s="239" t="s">
        <v>426</v>
      </c>
      <c r="J1" s="239" t="s">
        <v>427</v>
      </c>
      <c r="K1" s="239" t="s">
        <v>428</v>
      </c>
      <c r="L1" s="239" t="s">
        <v>429</v>
      </c>
      <c r="M1" s="239" t="s">
        <v>430</v>
      </c>
    </row>
    <row r="2" spans="1:13" x14ac:dyDescent="0.25">
      <c r="A2" s="238" t="str">
        <f>IF(AND(SUM(Studien!I11:J11)=2,Studien!K11&lt;&gt;0),Studien!A11,"")</f>
        <v/>
      </c>
      <c r="B2" s="238" t="str">
        <f>IF(AND(SUM(Studien!I11:J11)=2,Studien!K11&lt;&gt;0),Studien!B11,"")</f>
        <v/>
      </c>
      <c r="C2" s="238" t="str">
        <f>IF(AND(SUM(Studien!I11:J11)=2,Studien!K11&lt;&gt;0),Studien!C11,"")</f>
        <v/>
      </c>
      <c r="D2" s="238" t="str">
        <f>IF(AND(SUM(Studien!I11:J11)=2,Studien!K11&lt;&gt;0),Studien!D11,"")</f>
        <v/>
      </c>
      <c r="E2" s="238" t="str">
        <f>IF(AND(SUM(Studien!I11:J11)=2,Studien!K11&lt;&gt;0),Studien!E11,"")</f>
        <v/>
      </c>
      <c r="F2" s="265"/>
      <c r="G2" s="265"/>
      <c r="H2" s="265"/>
      <c r="I2" s="265"/>
      <c r="J2" s="265"/>
      <c r="K2" s="265"/>
      <c r="L2" s="265"/>
      <c r="M2" s="265"/>
    </row>
    <row r="3" spans="1:13" x14ac:dyDescent="0.25">
      <c r="A3" s="238" t="str">
        <f>IF(AND(SUM(Studien!I12:J12)=2,Studien!K12&lt;&gt;0),Studien!A12,"")</f>
        <v/>
      </c>
      <c r="B3" s="238" t="str">
        <f>IF(AND(SUM(Studien!I12:J12)=2,Studien!K12&lt;&gt;0),Studien!B12,"")</f>
        <v/>
      </c>
      <c r="C3" s="238" t="str">
        <f>IF(AND(SUM(Studien!I12:J12)=2,Studien!K12&lt;&gt;0),Studien!C12,"")</f>
        <v/>
      </c>
      <c r="D3" s="238" t="str">
        <f>IF(AND(SUM(Studien!I12:J12)=2,Studien!K12&lt;&gt;0),Studien!D12,"")</f>
        <v/>
      </c>
      <c r="E3" s="238" t="str">
        <f>IF(AND(SUM(Studien!I12:J12)=2,Studien!K12&lt;&gt;0),Studien!E12,"")</f>
        <v/>
      </c>
      <c r="F3" s="265"/>
      <c r="G3" s="265"/>
      <c r="H3" s="265"/>
      <c r="I3" s="265"/>
      <c r="J3" s="265"/>
      <c r="K3" s="265"/>
      <c r="L3" s="265"/>
      <c r="M3" s="265"/>
    </row>
    <row r="4" spans="1:13" x14ac:dyDescent="0.25">
      <c r="A4" s="238" t="str">
        <f>IF(AND(SUM(Studien!I13:J13)=2,Studien!K13&lt;&gt;0),Studien!A13,"")</f>
        <v/>
      </c>
      <c r="B4" s="238" t="str">
        <f>IF(AND(SUM(Studien!I13:J13)=2,Studien!K13&lt;&gt;0),Studien!B13,"")</f>
        <v/>
      </c>
      <c r="C4" s="238" t="str">
        <f>IF(AND(SUM(Studien!I13:J13)=2,Studien!K13&lt;&gt;0),Studien!C13,"")</f>
        <v/>
      </c>
      <c r="D4" s="238" t="str">
        <f>IF(AND(SUM(Studien!I13:J13)=2,Studien!K13&lt;&gt;0),Studien!D13,"")</f>
        <v/>
      </c>
      <c r="E4" s="238" t="str">
        <f>IF(AND(SUM(Studien!I13:J13)=2,Studien!K13&lt;&gt;0),Studien!E13,"")</f>
        <v/>
      </c>
      <c r="F4" s="265"/>
      <c r="G4" s="265"/>
      <c r="H4" s="265"/>
      <c r="I4" s="265"/>
      <c r="J4" s="265"/>
      <c r="K4" s="265"/>
      <c r="L4" s="265"/>
      <c r="M4" s="265"/>
    </row>
    <row r="5" spans="1:13" x14ac:dyDescent="0.25">
      <c r="A5" s="238" t="str">
        <f>IF(AND(SUM(Studien!I14:J14)=2,Studien!K14&lt;&gt;0),Studien!A14,"")</f>
        <v/>
      </c>
      <c r="B5" s="238" t="str">
        <f>IF(AND(SUM(Studien!I14:J14)=2,Studien!K14&lt;&gt;0),Studien!B14,"")</f>
        <v/>
      </c>
      <c r="C5" s="238" t="str">
        <f>IF(AND(SUM(Studien!I14:J14)=2,Studien!K14&lt;&gt;0),Studien!C14,"")</f>
        <v/>
      </c>
      <c r="D5" s="238" t="str">
        <f>IF(AND(SUM(Studien!I14:J14)=2,Studien!K14&lt;&gt;0),Studien!D14,"")</f>
        <v/>
      </c>
      <c r="E5" s="238" t="str">
        <f>IF(AND(SUM(Studien!I14:J14)=2,Studien!K14&lt;&gt;0),Studien!E14,"")</f>
        <v/>
      </c>
      <c r="F5" s="265"/>
      <c r="G5" s="265"/>
      <c r="H5" s="265"/>
      <c r="I5" s="265"/>
      <c r="J5" s="265"/>
      <c r="K5" s="265"/>
      <c r="L5" s="265"/>
      <c r="M5" s="265"/>
    </row>
    <row r="6" spans="1:13" x14ac:dyDescent="0.25">
      <c r="A6" s="238" t="str">
        <f>IF(AND(SUM(Studien!I15:J15)=2,Studien!K15&lt;&gt;0),Studien!A15,"")</f>
        <v/>
      </c>
      <c r="B6" s="238" t="str">
        <f>IF(AND(SUM(Studien!I15:J15)=2,Studien!K15&lt;&gt;0),Studien!B15,"")</f>
        <v/>
      </c>
      <c r="C6" s="238" t="str">
        <f>IF(AND(SUM(Studien!I15:J15)=2,Studien!K15&lt;&gt;0),Studien!C15,"")</f>
        <v/>
      </c>
      <c r="D6" s="238" t="str">
        <f>IF(AND(SUM(Studien!I15:J15)=2,Studien!K15&lt;&gt;0),Studien!D15,"")</f>
        <v/>
      </c>
      <c r="E6" s="238" t="str">
        <f>IF(AND(SUM(Studien!I15:J15)=2,Studien!K15&lt;&gt;0),Studien!E15,"")</f>
        <v/>
      </c>
      <c r="F6" s="265"/>
      <c r="G6" s="265"/>
      <c r="H6" s="265"/>
      <c r="I6" s="265"/>
      <c r="J6" s="265"/>
      <c r="K6" s="265"/>
      <c r="L6" s="265"/>
      <c r="M6" s="265"/>
    </row>
    <row r="7" spans="1:13" x14ac:dyDescent="0.25">
      <c r="A7" s="238" t="str">
        <f>IF(AND(SUM(Studien!I16:J16)=2,Studien!K16&lt;&gt;0),Studien!A16,"")</f>
        <v/>
      </c>
      <c r="B7" s="238" t="str">
        <f>IF(AND(SUM(Studien!I16:J16)=2,Studien!K16&lt;&gt;0),Studien!B16,"")</f>
        <v/>
      </c>
      <c r="C7" s="238" t="str">
        <f>IF(AND(SUM(Studien!I16:J16)=2,Studien!K16&lt;&gt;0),Studien!C16,"")</f>
        <v/>
      </c>
      <c r="D7" s="238" t="str">
        <f>IF(AND(SUM(Studien!I16:J16)=2,Studien!K16&lt;&gt;0),Studien!D16,"")</f>
        <v/>
      </c>
      <c r="E7" s="238" t="str">
        <f>IF(AND(SUM(Studien!I16:J16)=2,Studien!K16&lt;&gt;0),Studien!E16,"")</f>
        <v/>
      </c>
      <c r="F7" s="265"/>
      <c r="G7" s="265"/>
      <c r="H7" s="265"/>
      <c r="I7" s="265"/>
      <c r="J7" s="265"/>
      <c r="K7" s="265"/>
      <c r="L7" s="265"/>
      <c r="M7" s="265"/>
    </row>
    <row r="8" spans="1:13" x14ac:dyDescent="0.25">
      <c r="A8" s="238" t="str">
        <f>IF(AND(SUM(Studien!I17:J17)=2,Studien!K17&lt;&gt;0),Studien!A17,"")</f>
        <v/>
      </c>
      <c r="B8" s="238" t="str">
        <f>IF(AND(SUM(Studien!I17:J17)=2,Studien!K17&lt;&gt;0),Studien!B17,"")</f>
        <v/>
      </c>
      <c r="C8" s="238" t="str">
        <f>IF(AND(SUM(Studien!I17:J17)=2,Studien!K17&lt;&gt;0),Studien!C17,"")</f>
        <v/>
      </c>
      <c r="D8" s="238" t="str">
        <f>IF(AND(SUM(Studien!I17:J17)=2,Studien!K17&lt;&gt;0),Studien!D17,"")</f>
        <v/>
      </c>
      <c r="E8" s="238" t="str">
        <f>IF(AND(SUM(Studien!I17:J17)=2,Studien!K17&lt;&gt;0),Studien!E17,"")</f>
        <v/>
      </c>
      <c r="F8" s="265"/>
      <c r="G8" s="265"/>
      <c r="H8" s="265"/>
      <c r="I8" s="265"/>
      <c r="J8" s="265"/>
      <c r="K8" s="265"/>
      <c r="L8" s="265"/>
      <c r="M8" s="265"/>
    </row>
    <row r="9" spans="1:13" x14ac:dyDescent="0.25">
      <c r="A9" s="238" t="str">
        <f>IF(AND(SUM(Studien!I18:J18)=2,Studien!K18&lt;&gt;0),Studien!A18,"")</f>
        <v/>
      </c>
      <c r="B9" s="238" t="str">
        <f>IF(AND(SUM(Studien!I18:J18)=2,Studien!K18&lt;&gt;0),Studien!B18,"")</f>
        <v/>
      </c>
      <c r="C9" s="238" t="str">
        <f>IF(AND(SUM(Studien!I18:J18)=2,Studien!K18&lt;&gt;0),Studien!C18,"")</f>
        <v/>
      </c>
      <c r="D9" s="238" t="str">
        <f>IF(AND(SUM(Studien!I18:J18)=2,Studien!K18&lt;&gt;0),Studien!D18,"")</f>
        <v/>
      </c>
      <c r="E9" s="238" t="str">
        <f>IF(AND(SUM(Studien!I18:J18)=2,Studien!K18&lt;&gt;0),Studien!E18,"")</f>
        <v/>
      </c>
      <c r="F9" s="265"/>
      <c r="G9" s="265"/>
      <c r="H9" s="265"/>
      <c r="I9" s="265"/>
      <c r="J9" s="265"/>
      <c r="K9" s="265"/>
      <c r="L9" s="265"/>
      <c r="M9" s="265"/>
    </row>
    <row r="10" spans="1:13" x14ac:dyDescent="0.25">
      <c r="A10" s="238" t="str">
        <f>IF(AND(SUM(Studien!I19:J19)=2,Studien!K19&lt;&gt;0),Studien!A19,"")</f>
        <v/>
      </c>
      <c r="B10" s="238" t="str">
        <f>IF(AND(SUM(Studien!I19:J19)=2,Studien!K19&lt;&gt;0),Studien!B19,"")</f>
        <v/>
      </c>
      <c r="C10" s="238" t="str">
        <f>IF(AND(SUM(Studien!I19:J19)=2,Studien!K19&lt;&gt;0),Studien!C19,"")</f>
        <v/>
      </c>
      <c r="D10" s="238" t="str">
        <f>IF(AND(SUM(Studien!I19:J19)=2,Studien!K19&lt;&gt;0),Studien!D19,"")</f>
        <v/>
      </c>
      <c r="E10" s="238" t="str">
        <f>IF(AND(SUM(Studien!I19:J19)=2,Studien!K19&lt;&gt;0),Studien!E19,"")</f>
        <v/>
      </c>
      <c r="F10" s="265"/>
      <c r="G10" s="265"/>
      <c r="H10" s="265"/>
      <c r="I10" s="265"/>
      <c r="J10" s="265"/>
      <c r="K10" s="265"/>
      <c r="L10" s="265"/>
      <c r="M10" s="265"/>
    </row>
    <row r="11" spans="1:13" x14ac:dyDescent="0.25">
      <c r="A11" s="238" t="str">
        <f>IF(AND(SUM(Studien!I20:J20)=2,Studien!K20&lt;&gt;0),Studien!A20,"")</f>
        <v/>
      </c>
      <c r="B11" s="238" t="str">
        <f>IF(AND(SUM(Studien!I20:J20)=2,Studien!K20&lt;&gt;0),Studien!B20,"")</f>
        <v/>
      </c>
      <c r="C11" s="238" t="str">
        <f>IF(AND(SUM(Studien!I20:J20)=2,Studien!K20&lt;&gt;0),Studien!C20,"")</f>
        <v/>
      </c>
      <c r="D11" s="238" t="str">
        <f>IF(AND(SUM(Studien!I20:J20)=2,Studien!K20&lt;&gt;0),Studien!D20,"")</f>
        <v/>
      </c>
      <c r="E11" s="238" t="str">
        <f>IF(AND(SUM(Studien!I20:J20)=2,Studien!K20&lt;&gt;0),Studien!E20,"")</f>
        <v/>
      </c>
      <c r="F11" s="265"/>
      <c r="G11" s="265"/>
      <c r="H11" s="265"/>
      <c r="I11" s="265"/>
      <c r="J11" s="265"/>
      <c r="K11" s="265"/>
      <c r="L11" s="265"/>
      <c r="M11" s="265"/>
    </row>
    <row r="12" spans="1:13" x14ac:dyDescent="0.25">
      <c r="A12" s="238" t="str">
        <f>IF(AND(SUM(Studien!I21:J21)=2,Studien!K21&lt;&gt;0),Studien!A21,"")</f>
        <v/>
      </c>
      <c r="B12" s="238" t="str">
        <f>IF(AND(SUM(Studien!I21:J21)=2,Studien!K21&lt;&gt;0),Studien!B21,"")</f>
        <v/>
      </c>
      <c r="C12" s="238" t="str">
        <f>IF(AND(SUM(Studien!I21:J21)=2,Studien!K21&lt;&gt;0),Studien!C21,"")</f>
        <v/>
      </c>
      <c r="D12" s="238" t="str">
        <f>IF(AND(SUM(Studien!I21:J21)=2,Studien!K21&lt;&gt;0),Studien!D21,"")</f>
        <v/>
      </c>
      <c r="E12" s="238" t="str">
        <f>IF(AND(SUM(Studien!I21:J21)=2,Studien!K21&lt;&gt;0),Studien!E21,"")</f>
        <v/>
      </c>
      <c r="F12" s="265"/>
      <c r="G12" s="265"/>
      <c r="H12" s="265"/>
      <c r="I12" s="265"/>
      <c r="J12" s="265"/>
      <c r="K12" s="265"/>
      <c r="L12" s="265"/>
      <c r="M12" s="265"/>
    </row>
    <row r="13" spans="1:13" x14ac:dyDescent="0.25">
      <c r="A13" s="238" t="str">
        <f>IF(AND(SUM(Studien!I22:J22)=2,Studien!K22&lt;&gt;0),Studien!A22,"")</f>
        <v/>
      </c>
      <c r="B13" s="238" t="str">
        <f>IF(AND(SUM(Studien!I22:J22)=2,Studien!K22&lt;&gt;0),Studien!B22,"")</f>
        <v/>
      </c>
      <c r="C13" s="238" t="str">
        <f>IF(AND(SUM(Studien!I22:J22)=2,Studien!K22&lt;&gt;0),Studien!C22,"")</f>
        <v/>
      </c>
      <c r="D13" s="238" t="str">
        <f>IF(AND(SUM(Studien!I22:J22)=2,Studien!K22&lt;&gt;0),Studien!D22,"")</f>
        <v/>
      </c>
      <c r="E13" s="238" t="str">
        <f>IF(AND(SUM(Studien!I22:J22)=2,Studien!K22&lt;&gt;0),Studien!E22,"")</f>
        <v/>
      </c>
      <c r="F13" s="265"/>
      <c r="G13" s="265"/>
      <c r="H13" s="265"/>
      <c r="I13" s="265"/>
      <c r="J13" s="265"/>
      <c r="K13" s="265"/>
      <c r="L13" s="265"/>
      <c r="M13" s="265"/>
    </row>
    <row r="14" spans="1:13" x14ac:dyDescent="0.25">
      <c r="A14" s="238" t="str">
        <f>IF(AND(SUM(Studien!I23:J23)=2,Studien!K23&lt;&gt;0),Studien!A23,"")</f>
        <v/>
      </c>
      <c r="B14" s="238" t="str">
        <f>IF(AND(SUM(Studien!I23:J23)=2,Studien!K23&lt;&gt;0),Studien!B23,"")</f>
        <v/>
      </c>
      <c r="C14" s="238" t="str">
        <f>IF(AND(SUM(Studien!I23:J23)=2,Studien!K23&lt;&gt;0),Studien!C23,"")</f>
        <v/>
      </c>
      <c r="D14" s="238" t="str">
        <f>IF(AND(SUM(Studien!I23:J23)=2,Studien!K23&lt;&gt;0),Studien!D23,"")</f>
        <v/>
      </c>
      <c r="E14" s="238" t="str">
        <f>IF(AND(SUM(Studien!I23:J23)=2,Studien!K23&lt;&gt;0),Studien!E23,"")</f>
        <v/>
      </c>
      <c r="F14" s="265"/>
      <c r="G14" s="265"/>
      <c r="H14" s="265"/>
      <c r="I14" s="265"/>
      <c r="J14" s="265"/>
      <c r="K14" s="265"/>
      <c r="L14" s="265"/>
      <c r="M14" s="265"/>
    </row>
    <row r="15" spans="1:13" x14ac:dyDescent="0.25">
      <c r="A15" s="238" t="str">
        <f>IF(AND(SUM(Studien!I24:J24)=2,Studien!K24&lt;&gt;0),Studien!A24,"")</f>
        <v/>
      </c>
      <c r="B15" s="238" t="str">
        <f>IF(AND(SUM(Studien!I24:J24)=2,Studien!K24&lt;&gt;0),Studien!B24,"")</f>
        <v/>
      </c>
      <c r="C15" s="238" t="str">
        <f>IF(AND(SUM(Studien!I24:J24)=2,Studien!K24&lt;&gt;0),Studien!C24,"")</f>
        <v/>
      </c>
      <c r="D15" s="238" t="str">
        <f>IF(AND(SUM(Studien!I24:J24)=2,Studien!K24&lt;&gt;0),Studien!D24,"")</f>
        <v/>
      </c>
      <c r="E15" s="238" t="str">
        <f>IF(AND(SUM(Studien!I24:J24)=2,Studien!K24&lt;&gt;0),Studien!E24,"")</f>
        <v/>
      </c>
      <c r="F15" s="265"/>
      <c r="G15" s="265"/>
      <c r="H15" s="265"/>
      <c r="I15" s="265"/>
      <c r="J15" s="265"/>
      <c r="K15" s="265"/>
      <c r="L15" s="265"/>
      <c r="M15" s="265"/>
    </row>
    <row r="16" spans="1:13" x14ac:dyDescent="0.25">
      <c r="A16" s="238" t="str">
        <f>IF(AND(SUM(Studien!I25:J25)=2,Studien!K25&lt;&gt;0),Studien!A25,"")</f>
        <v/>
      </c>
      <c r="B16" s="238" t="str">
        <f>IF(AND(SUM(Studien!I25:J25)=2,Studien!K25&lt;&gt;0),Studien!B25,"")</f>
        <v/>
      </c>
      <c r="C16" s="238" t="str">
        <f>IF(AND(SUM(Studien!I25:J25)=2,Studien!K25&lt;&gt;0),Studien!C25,"")</f>
        <v/>
      </c>
      <c r="D16" s="238" t="str">
        <f>IF(AND(SUM(Studien!I25:J25)=2,Studien!K25&lt;&gt;0),Studien!D25,"")</f>
        <v/>
      </c>
      <c r="E16" s="238" t="str">
        <f>IF(AND(SUM(Studien!I25:J25)=2,Studien!K25&lt;&gt;0),Studien!E25,"")</f>
        <v/>
      </c>
      <c r="F16" s="265"/>
      <c r="G16" s="265"/>
      <c r="H16" s="265"/>
      <c r="I16" s="265"/>
      <c r="J16" s="265"/>
      <c r="K16" s="265"/>
      <c r="L16" s="265"/>
      <c r="M16" s="265"/>
    </row>
    <row r="17" spans="1:13" x14ac:dyDescent="0.25">
      <c r="A17" s="238" t="str">
        <f>IF(AND(SUM(Studien!I26:J26)=2,Studien!K26&lt;&gt;0),Studien!A26,"")</f>
        <v/>
      </c>
      <c r="B17" s="238" t="str">
        <f>IF(AND(SUM(Studien!I26:J26)=2,Studien!K26&lt;&gt;0),Studien!B26,"")</f>
        <v/>
      </c>
      <c r="C17" s="238" t="str">
        <f>IF(AND(SUM(Studien!I26:J26)=2,Studien!K26&lt;&gt;0),Studien!C26,"")</f>
        <v/>
      </c>
      <c r="D17" s="238" t="str">
        <f>IF(AND(SUM(Studien!I26:J26)=2,Studien!K26&lt;&gt;0),Studien!D26,"")</f>
        <v/>
      </c>
      <c r="E17" s="238" t="str">
        <f>IF(AND(SUM(Studien!I26:J26)=2,Studien!K26&lt;&gt;0),Studien!E26,"")</f>
        <v/>
      </c>
      <c r="F17" s="265"/>
      <c r="G17" s="265"/>
      <c r="H17" s="265"/>
      <c r="I17" s="265"/>
      <c r="J17" s="265"/>
      <c r="K17" s="265"/>
      <c r="L17" s="265"/>
      <c r="M17" s="265"/>
    </row>
    <row r="18" spans="1:13" x14ac:dyDescent="0.25">
      <c r="A18" s="238" t="str">
        <f>IF(AND(SUM(Studien!I27:J27)=2,Studien!K27&lt;&gt;0),Studien!A27,"")</f>
        <v/>
      </c>
      <c r="B18" s="238" t="str">
        <f>IF(AND(SUM(Studien!I27:J27)=2,Studien!K27&lt;&gt;0),Studien!B27,"")</f>
        <v/>
      </c>
      <c r="C18" s="238" t="str">
        <f>IF(AND(SUM(Studien!I27:J27)=2,Studien!K27&lt;&gt;0),Studien!C27,"")</f>
        <v/>
      </c>
      <c r="D18" s="238" t="str">
        <f>IF(AND(SUM(Studien!I27:J27)=2,Studien!K27&lt;&gt;0),Studien!D27,"")</f>
        <v/>
      </c>
      <c r="E18" s="238" t="str">
        <f>IF(AND(SUM(Studien!I27:J27)=2,Studien!K27&lt;&gt;0),Studien!E27,"")</f>
        <v/>
      </c>
      <c r="F18" s="265"/>
      <c r="G18" s="265"/>
      <c r="H18" s="265"/>
      <c r="I18" s="265"/>
      <c r="J18" s="265"/>
      <c r="K18" s="265"/>
      <c r="L18" s="265"/>
      <c r="M18" s="265"/>
    </row>
    <row r="19" spans="1:13" x14ac:dyDescent="0.25">
      <c r="A19" s="238" t="str">
        <f>IF(AND(SUM(Studien!I28:J28)=2,Studien!K28&lt;&gt;0),Studien!A28,"")</f>
        <v/>
      </c>
      <c r="B19" s="238" t="str">
        <f>IF(AND(SUM(Studien!I28:J28)=2,Studien!K28&lt;&gt;0),Studien!B28,"")</f>
        <v/>
      </c>
      <c r="C19" s="238" t="str">
        <f>IF(AND(SUM(Studien!I28:J28)=2,Studien!K28&lt;&gt;0),Studien!C28,"")</f>
        <v/>
      </c>
      <c r="D19" s="238" t="str">
        <f>IF(AND(SUM(Studien!I28:J28)=2,Studien!K28&lt;&gt;0),Studien!D28,"")</f>
        <v/>
      </c>
      <c r="E19" s="238" t="str">
        <f>IF(AND(SUM(Studien!I28:J28)=2,Studien!K28&lt;&gt;0),Studien!E28,"")</f>
        <v/>
      </c>
      <c r="F19" s="265"/>
      <c r="G19" s="265"/>
      <c r="H19" s="265"/>
      <c r="I19" s="265"/>
      <c r="J19" s="265"/>
      <c r="K19" s="265"/>
      <c r="L19" s="265"/>
      <c r="M19" s="265"/>
    </row>
    <row r="20" spans="1:13" x14ac:dyDescent="0.25">
      <c r="A20" s="238" t="str">
        <f>IF(AND(SUM(Studien!I29:J29)=2,Studien!K29&lt;&gt;0),Studien!A29,"")</f>
        <v/>
      </c>
      <c r="B20" s="238" t="str">
        <f>IF(AND(SUM(Studien!I29:J29)=2,Studien!K29&lt;&gt;0),Studien!B29,"")</f>
        <v/>
      </c>
      <c r="C20" s="238" t="str">
        <f>IF(AND(SUM(Studien!I29:J29)=2,Studien!K29&lt;&gt;0),Studien!C29,"")</f>
        <v/>
      </c>
      <c r="D20" s="238" t="str">
        <f>IF(AND(SUM(Studien!I29:J29)=2,Studien!K29&lt;&gt;0),Studien!D29,"")</f>
        <v/>
      </c>
      <c r="E20" s="238" t="str">
        <f>IF(AND(SUM(Studien!I29:J29)=2,Studien!K29&lt;&gt;0),Studien!E29,"")</f>
        <v/>
      </c>
      <c r="F20" s="265"/>
      <c r="G20" s="265"/>
      <c r="H20" s="265"/>
      <c r="I20" s="265"/>
      <c r="J20" s="265"/>
      <c r="K20" s="265"/>
      <c r="L20" s="265"/>
      <c r="M20" s="265"/>
    </row>
    <row r="21" spans="1:13" x14ac:dyDescent="0.25">
      <c r="A21" s="238" t="str">
        <f>IF(AND(SUM(Studien!I30:J30)=2,Studien!K30&lt;&gt;0),Studien!A30,"")</f>
        <v/>
      </c>
      <c r="B21" s="238" t="str">
        <f>IF(AND(SUM(Studien!I30:J30)=2,Studien!K30&lt;&gt;0),Studien!B30,"")</f>
        <v/>
      </c>
      <c r="C21" s="238" t="str">
        <f>IF(AND(SUM(Studien!I30:J30)=2,Studien!K30&lt;&gt;0),Studien!C30,"")</f>
        <v/>
      </c>
      <c r="D21" s="238" t="str">
        <f>IF(AND(SUM(Studien!I30:J30)=2,Studien!K30&lt;&gt;0),Studien!D30,"")</f>
        <v/>
      </c>
      <c r="E21" s="238" t="str">
        <f>IF(AND(SUM(Studien!I30:J30)=2,Studien!K30&lt;&gt;0),Studien!E30,"")</f>
        <v/>
      </c>
      <c r="F21" s="265"/>
      <c r="G21" s="265"/>
      <c r="H21" s="265"/>
      <c r="I21" s="265"/>
      <c r="J21" s="265"/>
      <c r="K21" s="265"/>
      <c r="L21" s="265"/>
      <c r="M21" s="265"/>
    </row>
    <row r="22" spans="1:13" x14ac:dyDescent="0.25">
      <c r="A22" s="238" t="str">
        <f>IF(AND(SUM(Studien!I31:J31)=2,Studien!K31&lt;&gt;0),Studien!A31,"")</f>
        <v/>
      </c>
      <c r="B22" s="238" t="str">
        <f>IF(AND(SUM(Studien!I31:J31)=2,Studien!K31&lt;&gt;0),Studien!B31,"")</f>
        <v/>
      </c>
      <c r="C22" s="238" t="str">
        <f>IF(AND(SUM(Studien!I31:J31)=2,Studien!K31&lt;&gt;0),Studien!C31,"")</f>
        <v/>
      </c>
      <c r="D22" s="238" t="str">
        <f>IF(AND(SUM(Studien!I31:J31)=2,Studien!K31&lt;&gt;0),Studien!D31,"")</f>
        <v/>
      </c>
      <c r="E22" s="238" t="str">
        <f>IF(AND(SUM(Studien!I31:J31)=2,Studien!K31&lt;&gt;0),Studien!E31,"")</f>
        <v/>
      </c>
      <c r="F22" s="265"/>
      <c r="G22" s="265"/>
      <c r="H22" s="265"/>
      <c r="I22" s="265"/>
      <c r="J22" s="265"/>
      <c r="K22" s="265"/>
      <c r="L22" s="265"/>
      <c r="M22" s="265"/>
    </row>
    <row r="23" spans="1:13" x14ac:dyDescent="0.25">
      <c r="A23" s="238" t="str">
        <f>IF(AND(SUM(Studien!I32:J32)=2,Studien!K32&lt;&gt;0),Studien!A32,"")</f>
        <v/>
      </c>
      <c r="B23" s="238" t="str">
        <f>IF(AND(SUM(Studien!I32:J32)=2,Studien!K32&lt;&gt;0),Studien!B32,"")</f>
        <v/>
      </c>
      <c r="C23" s="238" t="str">
        <f>IF(AND(SUM(Studien!I32:J32)=2,Studien!K32&lt;&gt;0),Studien!C32,"")</f>
        <v/>
      </c>
      <c r="D23" s="238" t="str">
        <f>IF(AND(SUM(Studien!I32:J32)=2,Studien!K32&lt;&gt;0),Studien!D32,"")</f>
        <v/>
      </c>
      <c r="E23" s="238" t="str">
        <f>IF(AND(SUM(Studien!I32:J32)=2,Studien!K32&lt;&gt;0),Studien!E32,"")</f>
        <v/>
      </c>
      <c r="F23" s="265"/>
      <c r="G23" s="265"/>
      <c r="H23" s="265"/>
      <c r="I23" s="265"/>
      <c r="J23" s="265"/>
      <c r="K23" s="265"/>
      <c r="L23" s="265"/>
      <c r="M23" s="265"/>
    </row>
    <row r="24" spans="1:13" x14ac:dyDescent="0.25">
      <c r="A24" s="238" t="str">
        <f>IF(AND(SUM(Studien!I33:J33)=2,Studien!K33&lt;&gt;0),Studien!A33,"")</f>
        <v/>
      </c>
      <c r="B24" s="238" t="str">
        <f>IF(AND(SUM(Studien!I33:J33)=2,Studien!K33&lt;&gt;0),Studien!B33,"")</f>
        <v/>
      </c>
      <c r="C24" s="238" t="str">
        <f>IF(AND(SUM(Studien!I33:J33)=2,Studien!K33&lt;&gt;0),Studien!C33,"")</f>
        <v/>
      </c>
      <c r="D24" s="238" t="str">
        <f>IF(AND(SUM(Studien!I33:J33)=2,Studien!K33&lt;&gt;0),Studien!D33,"")</f>
        <v/>
      </c>
      <c r="E24" s="238" t="str">
        <f>IF(AND(SUM(Studien!I33:J33)=2,Studien!K33&lt;&gt;0),Studien!E33,"")</f>
        <v/>
      </c>
      <c r="F24" s="265"/>
      <c r="G24" s="265"/>
      <c r="H24" s="265"/>
      <c r="I24" s="265"/>
      <c r="J24" s="265"/>
      <c r="K24" s="265"/>
      <c r="L24" s="265"/>
      <c r="M24" s="265"/>
    </row>
    <row r="25" spans="1:13" x14ac:dyDescent="0.25">
      <c r="A25" s="238" t="str">
        <f>IF(AND(SUM(Studien!I34:J34)=2,Studien!K34&lt;&gt;0),Studien!A34,"")</f>
        <v/>
      </c>
      <c r="B25" s="238" t="str">
        <f>IF(AND(SUM(Studien!I34:J34)=2,Studien!K34&lt;&gt;0),Studien!B34,"")</f>
        <v/>
      </c>
      <c r="C25" s="238" t="str">
        <f>IF(AND(SUM(Studien!I34:J34)=2,Studien!K34&lt;&gt;0),Studien!C34,"")</f>
        <v/>
      </c>
      <c r="D25" s="238" t="str">
        <f>IF(AND(SUM(Studien!I34:J34)=2,Studien!K34&lt;&gt;0),Studien!D34,"")</f>
        <v/>
      </c>
      <c r="E25" s="238" t="str">
        <f>IF(AND(SUM(Studien!I34:J34)=2,Studien!K34&lt;&gt;0),Studien!E34,"")</f>
        <v/>
      </c>
      <c r="F25" s="265"/>
      <c r="G25" s="265"/>
      <c r="H25" s="265"/>
      <c r="I25" s="265"/>
      <c r="J25" s="265"/>
      <c r="K25" s="265"/>
      <c r="L25" s="265"/>
      <c r="M25" s="265"/>
    </row>
    <row r="26" spans="1:13" x14ac:dyDescent="0.25">
      <c r="A26" s="238" t="str">
        <f>IF(AND(SUM(Studien!I35:J35)=2,Studien!K35&lt;&gt;0),Studien!A35,"")</f>
        <v/>
      </c>
      <c r="B26" s="238" t="str">
        <f>IF(AND(SUM(Studien!I35:J35)=2,Studien!K35&lt;&gt;0),Studien!B35,"")</f>
        <v/>
      </c>
      <c r="C26" s="238" t="str">
        <f>IF(AND(SUM(Studien!I35:J35)=2,Studien!K35&lt;&gt;0),Studien!C35,"")</f>
        <v/>
      </c>
      <c r="D26" s="238" t="str">
        <f>IF(AND(SUM(Studien!I35:J35)=2,Studien!K35&lt;&gt;0),Studien!D35,"")</f>
        <v/>
      </c>
      <c r="E26" s="238" t="str">
        <f>IF(AND(SUM(Studien!I35:J35)=2,Studien!K35&lt;&gt;0),Studien!E35,"")</f>
        <v/>
      </c>
      <c r="F26" s="265"/>
      <c r="G26" s="265"/>
      <c r="H26" s="265"/>
      <c r="I26" s="265"/>
      <c r="J26" s="265"/>
      <c r="K26" s="265"/>
      <c r="L26" s="265"/>
      <c r="M26" s="265"/>
    </row>
    <row r="27" spans="1:13" x14ac:dyDescent="0.25">
      <c r="A27" s="238" t="str">
        <f>IF(AND(SUM(Studien!I36:J36)=2,Studien!K36&lt;&gt;0),Studien!A36,"")</f>
        <v/>
      </c>
      <c r="B27" s="238" t="str">
        <f>IF(AND(SUM(Studien!I36:J36)=2,Studien!K36&lt;&gt;0),Studien!B36,"")</f>
        <v/>
      </c>
      <c r="C27" s="238" t="str">
        <f>IF(AND(SUM(Studien!I36:J36)=2,Studien!K36&lt;&gt;0),Studien!C36,"")</f>
        <v/>
      </c>
      <c r="D27" s="238" t="str">
        <f>IF(AND(SUM(Studien!I36:J36)=2,Studien!K36&lt;&gt;0),Studien!D36,"")</f>
        <v/>
      </c>
      <c r="E27" s="238" t="str">
        <f>IF(AND(SUM(Studien!I36:J36)=2,Studien!K36&lt;&gt;0),Studien!E36,"")</f>
        <v/>
      </c>
      <c r="F27" s="265"/>
      <c r="G27" s="265"/>
      <c r="H27" s="265"/>
      <c r="I27" s="265"/>
      <c r="J27" s="265"/>
      <c r="K27" s="265"/>
      <c r="L27" s="265"/>
      <c r="M27" s="265"/>
    </row>
    <row r="28" spans="1:13" x14ac:dyDescent="0.25">
      <c r="A28" s="238" t="str">
        <f>IF(AND(SUM(Studien!I37:J37)=2,Studien!K37&lt;&gt;0),Studien!A37,"")</f>
        <v/>
      </c>
      <c r="B28" s="238" t="str">
        <f>IF(AND(SUM(Studien!I37:J37)=2,Studien!K37&lt;&gt;0),Studien!B37,"")</f>
        <v/>
      </c>
      <c r="C28" s="238" t="str">
        <f>IF(AND(SUM(Studien!I37:J37)=2,Studien!K37&lt;&gt;0),Studien!C37,"")</f>
        <v/>
      </c>
      <c r="D28" s="238" t="str">
        <f>IF(AND(SUM(Studien!I37:J37)=2,Studien!K37&lt;&gt;0),Studien!D37,"")</f>
        <v/>
      </c>
      <c r="E28" s="238" t="str">
        <f>IF(AND(SUM(Studien!I37:J37)=2,Studien!K37&lt;&gt;0),Studien!E37,"")</f>
        <v/>
      </c>
      <c r="F28" s="265"/>
      <c r="G28" s="265"/>
      <c r="H28" s="265"/>
      <c r="I28" s="265"/>
      <c r="J28" s="265"/>
      <c r="K28" s="265"/>
      <c r="L28" s="265"/>
      <c r="M28" s="265"/>
    </row>
    <row r="29" spans="1:13" x14ac:dyDescent="0.25">
      <c r="A29" s="238" t="str">
        <f>IF(AND(SUM(Studien!I38:J38)=2,Studien!K38&lt;&gt;0),Studien!A38,"")</f>
        <v/>
      </c>
      <c r="B29" s="238" t="str">
        <f>IF(AND(SUM(Studien!I38:J38)=2,Studien!K38&lt;&gt;0),Studien!B38,"")</f>
        <v/>
      </c>
      <c r="C29" s="238" t="str">
        <f>IF(AND(SUM(Studien!I38:J38)=2,Studien!K38&lt;&gt;0),Studien!C38,"")</f>
        <v/>
      </c>
      <c r="D29" s="238" t="str">
        <f>IF(AND(SUM(Studien!I38:J38)=2,Studien!K38&lt;&gt;0),Studien!D38,"")</f>
        <v/>
      </c>
      <c r="E29" s="238" t="str">
        <f>IF(AND(SUM(Studien!I38:J38)=2,Studien!K38&lt;&gt;0),Studien!E38,"")</f>
        <v/>
      </c>
      <c r="F29" s="265"/>
      <c r="G29" s="265"/>
      <c r="H29" s="265"/>
      <c r="I29" s="265"/>
      <c r="J29" s="265"/>
      <c r="K29" s="265"/>
      <c r="L29" s="265"/>
      <c r="M29" s="265"/>
    </row>
    <row r="30" spans="1:13" x14ac:dyDescent="0.25">
      <c r="A30" s="238" t="str">
        <f>IF(AND(SUM(Studien!I39:J39)=2,Studien!K39&lt;&gt;0),Studien!A39,"")</f>
        <v/>
      </c>
      <c r="B30" s="238" t="str">
        <f>IF(AND(SUM(Studien!I39:J39)=2,Studien!K39&lt;&gt;0),Studien!B39,"")</f>
        <v/>
      </c>
      <c r="C30" s="238" t="str">
        <f>IF(AND(SUM(Studien!I39:J39)=2,Studien!K39&lt;&gt;0),Studien!C39,"")</f>
        <v/>
      </c>
      <c r="D30" s="238" t="str">
        <f>IF(AND(SUM(Studien!I39:J39)=2,Studien!K39&lt;&gt;0),Studien!D39,"")</f>
        <v/>
      </c>
      <c r="E30" s="238" t="str">
        <f>IF(AND(SUM(Studien!I39:J39)=2,Studien!K39&lt;&gt;0),Studien!E39,"")</f>
        <v/>
      </c>
      <c r="F30" s="265"/>
      <c r="G30" s="265"/>
      <c r="H30" s="265"/>
      <c r="I30" s="265"/>
      <c r="J30" s="265"/>
      <c r="K30" s="265"/>
      <c r="L30" s="265"/>
      <c r="M30" s="265"/>
    </row>
    <row r="31" spans="1:13" x14ac:dyDescent="0.25">
      <c r="A31" s="238" t="str">
        <f>IF(AND(SUM(Studien!I40:J40)=2,Studien!K40&lt;&gt;0),Studien!A40,"")</f>
        <v/>
      </c>
      <c r="B31" s="238" t="str">
        <f>IF(AND(SUM(Studien!I40:J40)=2,Studien!K40&lt;&gt;0),Studien!B40,"")</f>
        <v/>
      </c>
      <c r="C31" s="238" t="str">
        <f>IF(AND(SUM(Studien!I40:J40)=2,Studien!K40&lt;&gt;0),Studien!C40,"")</f>
        <v/>
      </c>
      <c r="D31" s="238" t="str">
        <f>IF(AND(SUM(Studien!I40:J40)=2,Studien!K40&lt;&gt;0),Studien!D40,"")</f>
        <v/>
      </c>
      <c r="E31" s="238" t="str">
        <f>IF(AND(SUM(Studien!I40:J40)=2,Studien!K40&lt;&gt;0),Studien!E40,"")</f>
        <v/>
      </c>
      <c r="F31" s="265"/>
      <c r="G31" s="265"/>
      <c r="H31" s="265"/>
      <c r="I31" s="265"/>
      <c r="J31" s="265"/>
      <c r="K31" s="265"/>
      <c r="L31" s="265"/>
      <c r="M31" s="265"/>
    </row>
    <row r="32" spans="1:13" x14ac:dyDescent="0.25">
      <c r="A32" s="238" t="str">
        <f>IF(AND(SUM(Studien!I41:J41)=2,Studien!K41&lt;&gt;0),Studien!A41,"")</f>
        <v/>
      </c>
      <c r="B32" s="238" t="str">
        <f>IF(AND(SUM(Studien!I41:J41)=2,Studien!K41&lt;&gt;0),Studien!B41,"")</f>
        <v/>
      </c>
      <c r="C32" s="238" t="str">
        <f>IF(AND(SUM(Studien!I41:J41)=2,Studien!K41&lt;&gt;0),Studien!C41,"")</f>
        <v/>
      </c>
      <c r="D32" s="238" t="str">
        <f>IF(AND(SUM(Studien!I41:J41)=2,Studien!K41&lt;&gt;0),Studien!D41,"")</f>
        <v/>
      </c>
      <c r="E32" s="238" t="str">
        <f>IF(AND(SUM(Studien!I41:J41)=2,Studien!K41&lt;&gt;0),Studien!E41,"")</f>
        <v/>
      </c>
      <c r="F32" s="265"/>
      <c r="G32" s="265"/>
      <c r="H32" s="265"/>
      <c r="I32" s="265"/>
      <c r="J32" s="265"/>
      <c r="K32" s="265"/>
      <c r="L32" s="265"/>
      <c r="M32" s="265"/>
    </row>
    <row r="33" spans="1:13" x14ac:dyDescent="0.25">
      <c r="A33" s="238" t="str">
        <f>IF(AND(SUM(Studien!I42:J42)=2,Studien!K42&lt;&gt;0),Studien!A42,"")</f>
        <v/>
      </c>
      <c r="B33" s="238" t="str">
        <f>IF(AND(SUM(Studien!I42:J42)=2,Studien!K42&lt;&gt;0),Studien!B42,"")</f>
        <v/>
      </c>
      <c r="C33" s="238" t="str">
        <f>IF(AND(SUM(Studien!I42:J42)=2,Studien!K42&lt;&gt;0),Studien!C42,"")</f>
        <v/>
      </c>
      <c r="D33" s="238" t="str">
        <f>IF(AND(SUM(Studien!I42:J42)=2,Studien!K42&lt;&gt;0),Studien!D42,"")</f>
        <v/>
      </c>
      <c r="E33" s="238" t="str">
        <f>IF(AND(SUM(Studien!I42:J42)=2,Studien!K42&lt;&gt;0),Studien!E42,"")</f>
        <v/>
      </c>
      <c r="F33" s="265"/>
      <c r="G33" s="265"/>
      <c r="H33" s="265"/>
      <c r="I33" s="265"/>
      <c r="J33" s="265"/>
      <c r="K33" s="265"/>
      <c r="L33" s="265"/>
      <c r="M33" s="265"/>
    </row>
    <row r="34" spans="1:13" x14ac:dyDescent="0.25">
      <c r="A34" s="238" t="str">
        <f>IF(AND(SUM(Studien!I43:J43)=2,Studien!K43&lt;&gt;0),Studien!A43,"")</f>
        <v/>
      </c>
      <c r="B34" s="238" t="str">
        <f>IF(AND(SUM(Studien!I43:J43)=2,Studien!K43&lt;&gt;0),Studien!B43,"")</f>
        <v/>
      </c>
      <c r="C34" s="238" t="str">
        <f>IF(AND(SUM(Studien!I43:J43)=2,Studien!K43&lt;&gt;0),Studien!C43,"")</f>
        <v/>
      </c>
      <c r="D34" s="238" t="str">
        <f>IF(AND(SUM(Studien!I43:J43)=2,Studien!K43&lt;&gt;0),Studien!D43,"")</f>
        <v/>
      </c>
      <c r="E34" s="238" t="str">
        <f>IF(AND(SUM(Studien!I43:J43)=2,Studien!K43&lt;&gt;0),Studien!E43,"")</f>
        <v/>
      </c>
      <c r="F34" s="265"/>
      <c r="G34" s="265"/>
      <c r="H34" s="265"/>
      <c r="I34" s="265"/>
      <c r="J34" s="265"/>
      <c r="K34" s="265"/>
      <c r="L34" s="265"/>
      <c r="M34" s="265"/>
    </row>
    <row r="35" spans="1:13" x14ac:dyDescent="0.25">
      <c r="A35" s="238" t="str">
        <f>IF(AND(SUM(Studien!I44:J44)=2,Studien!K44&lt;&gt;0),Studien!A44,"")</f>
        <v/>
      </c>
      <c r="B35" s="238" t="str">
        <f>IF(AND(SUM(Studien!I44:J44)=2,Studien!K44&lt;&gt;0),Studien!B44,"")</f>
        <v/>
      </c>
      <c r="C35" s="238" t="str">
        <f>IF(AND(SUM(Studien!I44:J44)=2,Studien!K44&lt;&gt;0),Studien!C44,"")</f>
        <v/>
      </c>
      <c r="D35" s="238" t="str">
        <f>IF(AND(SUM(Studien!I44:J44)=2,Studien!K44&lt;&gt;0),Studien!D44,"")</f>
        <v/>
      </c>
      <c r="E35" s="238" t="str">
        <f>IF(AND(SUM(Studien!I44:J44)=2,Studien!K44&lt;&gt;0),Studien!E44,"")</f>
        <v/>
      </c>
      <c r="F35" s="265"/>
      <c r="G35" s="265"/>
      <c r="H35" s="265"/>
      <c r="I35" s="265"/>
      <c r="J35" s="265"/>
      <c r="K35" s="265"/>
      <c r="L35" s="265"/>
      <c r="M35" s="265"/>
    </row>
    <row r="36" spans="1:13" x14ac:dyDescent="0.25">
      <c r="A36" s="238" t="str">
        <f>IF(AND(SUM(Studien!I45:J45)=2,Studien!K45&lt;&gt;0),Studien!A45,"")</f>
        <v/>
      </c>
      <c r="B36" s="238" t="str">
        <f>IF(AND(SUM(Studien!I45:J45)=2,Studien!K45&lt;&gt;0),Studien!B45,"")</f>
        <v/>
      </c>
      <c r="C36" s="238" t="str">
        <f>IF(AND(SUM(Studien!I45:J45)=2,Studien!K45&lt;&gt;0),Studien!C45,"")</f>
        <v/>
      </c>
      <c r="D36" s="238" t="str">
        <f>IF(AND(SUM(Studien!I45:J45)=2,Studien!K45&lt;&gt;0),Studien!D45,"")</f>
        <v/>
      </c>
      <c r="E36" s="238" t="str">
        <f>IF(AND(SUM(Studien!I45:J45)=2,Studien!K45&lt;&gt;0),Studien!E45,"")</f>
        <v/>
      </c>
      <c r="F36" s="265"/>
      <c r="G36" s="265"/>
      <c r="H36" s="265"/>
      <c r="I36" s="265"/>
      <c r="J36" s="265"/>
      <c r="K36" s="265"/>
      <c r="L36" s="265"/>
      <c r="M36" s="265"/>
    </row>
    <row r="37" spans="1:13" x14ac:dyDescent="0.25">
      <c r="A37" s="238" t="str">
        <f>IF(AND(SUM(Studien!I46:J46)=2,Studien!K46&lt;&gt;0),Studien!A46,"")</f>
        <v/>
      </c>
      <c r="B37" s="238" t="str">
        <f>IF(AND(SUM(Studien!I46:J46)=2,Studien!K46&lt;&gt;0),Studien!B46,"")</f>
        <v/>
      </c>
      <c r="C37" s="238" t="str">
        <f>IF(AND(SUM(Studien!I46:J46)=2,Studien!K46&lt;&gt;0),Studien!C46,"")</f>
        <v/>
      </c>
      <c r="D37" s="238" t="str">
        <f>IF(AND(SUM(Studien!I46:J46)=2,Studien!K46&lt;&gt;0),Studien!D46,"")</f>
        <v/>
      </c>
      <c r="E37" s="238" t="str">
        <f>IF(AND(SUM(Studien!I46:J46)=2,Studien!K46&lt;&gt;0),Studien!E46,"")</f>
        <v/>
      </c>
      <c r="F37" s="265"/>
      <c r="G37" s="265"/>
      <c r="H37" s="265"/>
      <c r="I37" s="265"/>
      <c r="J37" s="265"/>
      <c r="K37" s="265"/>
      <c r="L37" s="265"/>
      <c r="M37" s="265"/>
    </row>
    <row r="38" spans="1:13" x14ac:dyDescent="0.25">
      <c r="A38" s="238" t="str">
        <f>IF(AND(SUM(Studien!I47:J47)=2,Studien!K47&lt;&gt;0),Studien!A47,"")</f>
        <v/>
      </c>
      <c r="B38" s="238" t="str">
        <f>IF(AND(SUM(Studien!I47:J47)=2,Studien!K47&lt;&gt;0),Studien!B47,"")</f>
        <v/>
      </c>
      <c r="C38" s="238" t="str">
        <f>IF(AND(SUM(Studien!I47:J47)=2,Studien!K47&lt;&gt;0),Studien!C47,"")</f>
        <v/>
      </c>
      <c r="D38" s="238" t="str">
        <f>IF(AND(SUM(Studien!I47:J47)=2,Studien!K47&lt;&gt;0),Studien!D47,"")</f>
        <v/>
      </c>
      <c r="E38" s="238" t="str">
        <f>IF(AND(SUM(Studien!I47:J47)=2,Studien!K47&lt;&gt;0),Studien!E47,"")</f>
        <v/>
      </c>
      <c r="F38" s="265"/>
      <c r="G38" s="265"/>
      <c r="H38" s="265"/>
      <c r="I38" s="265"/>
      <c r="J38" s="265"/>
      <c r="K38" s="265"/>
      <c r="L38" s="265"/>
      <c r="M38" s="265"/>
    </row>
    <row r="39" spans="1:13" x14ac:dyDescent="0.25">
      <c r="A39" s="238" t="str">
        <f>IF(AND(SUM(Studien!I48:J48)=2,Studien!K48&lt;&gt;0),Studien!A48,"")</f>
        <v/>
      </c>
      <c r="B39" s="238" t="str">
        <f>IF(AND(SUM(Studien!I48:J48)=2,Studien!K48&lt;&gt;0),Studien!B48,"")</f>
        <v/>
      </c>
      <c r="C39" s="238" t="str">
        <f>IF(AND(SUM(Studien!I48:J48)=2,Studien!K48&lt;&gt;0),Studien!C48,"")</f>
        <v/>
      </c>
      <c r="D39" s="238" t="str">
        <f>IF(AND(SUM(Studien!I48:J48)=2,Studien!K48&lt;&gt;0),Studien!D48,"")</f>
        <v/>
      </c>
      <c r="E39" s="238" t="str">
        <f>IF(AND(SUM(Studien!I48:J48)=2,Studien!K48&lt;&gt;0),Studien!E48,"")</f>
        <v/>
      </c>
      <c r="F39" s="265"/>
      <c r="G39" s="265"/>
      <c r="H39" s="265"/>
      <c r="I39" s="265"/>
      <c r="J39" s="265"/>
      <c r="K39" s="265"/>
      <c r="L39" s="265"/>
      <c r="M39" s="265"/>
    </row>
    <row r="40" spans="1:13" x14ac:dyDescent="0.25">
      <c r="A40" s="238" t="str">
        <f>IF(AND(SUM(Studien!I49:J49)=2,Studien!K49&lt;&gt;0),Studien!A49,"")</f>
        <v/>
      </c>
      <c r="B40" s="238" t="str">
        <f>IF(AND(SUM(Studien!I49:J49)=2,Studien!K49&lt;&gt;0),Studien!B49,"")</f>
        <v/>
      </c>
      <c r="C40" s="238" t="str">
        <f>IF(AND(SUM(Studien!I49:J49)=2,Studien!K49&lt;&gt;0),Studien!C49,"")</f>
        <v/>
      </c>
      <c r="D40" s="238" t="str">
        <f>IF(AND(SUM(Studien!I49:J49)=2,Studien!K49&lt;&gt;0),Studien!D49,"")</f>
        <v/>
      </c>
      <c r="E40" s="238" t="str">
        <f>IF(AND(SUM(Studien!I49:J49)=2,Studien!K49&lt;&gt;0),Studien!E49,"")</f>
        <v/>
      </c>
      <c r="F40" s="265"/>
      <c r="G40" s="265"/>
      <c r="H40" s="265"/>
      <c r="I40" s="265"/>
      <c r="J40" s="265"/>
      <c r="K40" s="265"/>
      <c r="L40" s="265"/>
      <c r="M40" s="265"/>
    </row>
    <row r="41" spans="1:13" x14ac:dyDescent="0.25">
      <c r="A41" s="238" t="str">
        <f>IF(AND(SUM(Studien!I50:J50)=2,Studien!K50&lt;&gt;0),Studien!A50,"")</f>
        <v/>
      </c>
      <c r="B41" s="238" t="str">
        <f>IF(AND(SUM(Studien!I50:J50)=2,Studien!K50&lt;&gt;0),Studien!B50,"")</f>
        <v/>
      </c>
      <c r="C41" s="238" t="str">
        <f>IF(AND(SUM(Studien!I50:J50)=2,Studien!K50&lt;&gt;0),Studien!C50,"")</f>
        <v/>
      </c>
      <c r="D41" s="238" t="str">
        <f>IF(AND(SUM(Studien!I50:J50)=2,Studien!K50&lt;&gt;0),Studien!D50,"")</f>
        <v/>
      </c>
      <c r="E41" s="238" t="str">
        <f>IF(AND(SUM(Studien!I50:J50)=2,Studien!K50&lt;&gt;0),Studien!E50,"")</f>
        <v/>
      </c>
      <c r="F41" s="265"/>
      <c r="G41" s="265"/>
      <c r="H41" s="265"/>
      <c r="I41" s="265"/>
      <c r="J41" s="265"/>
      <c r="K41" s="265"/>
      <c r="L41" s="265"/>
      <c r="M41" s="265"/>
    </row>
    <row r="42" spans="1:13" x14ac:dyDescent="0.25">
      <c r="A42" s="238" t="str">
        <f>IF(AND(SUM(Studien!I51:J51)=2,Studien!K51&lt;&gt;0),Studien!A51,"")</f>
        <v/>
      </c>
      <c r="B42" s="238" t="str">
        <f>IF(AND(SUM(Studien!I51:J51)=2,Studien!K51&lt;&gt;0),Studien!B51,"")</f>
        <v/>
      </c>
      <c r="C42" s="238" t="str">
        <f>IF(AND(SUM(Studien!I51:J51)=2,Studien!K51&lt;&gt;0),Studien!C51,"")</f>
        <v/>
      </c>
      <c r="D42" s="238" t="str">
        <f>IF(AND(SUM(Studien!I51:J51)=2,Studien!K51&lt;&gt;0),Studien!D51,"")</f>
        <v/>
      </c>
      <c r="E42" s="238" t="str">
        <f>IF(AND(SUM(Studien!I51:J51)=2,Studien!K51&lt;&gt;0),Studien!E51,"")</f>
        <v/>
      </c>
      <c r="F42" s="265"/>
      <c r="G42" s="265"/>
      <c r="H42" s="265"/>
      <c r="I42" s="265"/>
      <c r="J42" s="265"/>
      <c r="K42" s="265"/>
      <c r="L42" s="265"/>
      <c r="M42" s="265"/>
    </row>
    <row r="43" spans="1:13" x14ac:dyDescent="0.25">
      <c r="A43" s="238" t="str">
        <f>IF(AND(SUM(Studien!I52:J52)=2,Studien!K52&lt;&gt;0),Studien!A52,"")</f>
        <v/>
      </c>
      <c r="B43" s="238" t="str">
        <f>IF(AND(SUM(Studien!I52:J52)=2,Studien!K52&lt;&gt;0),Studien!B52,"")</f>
        <v/>
      </c>
      <c r="C43" s="238" t="str">
        <f>IF(AND(SUM(Studien!I52:J52)=2,Studien!K52&lt;&gt;0),Studien!C52,"")</f>
        <v/>
      </c>
      <c r="D43" s="238" t="str">
        <f>IF(AND(SUM(Studien!I52:J52)=2,Studien!K52&lt;&gt;0),Studien!D52,"")</f>
        <v/>
      </c>
      <c r="E43" s="238" t="str">
        <f>IF(AND(SUM(Studien!I52:J52)=2,Studien!K52&lt;&gt;0),Studien!E52,"")</f>
        <v/>
      </c>
      <c r="F43" s="265"/>
      <c r="G43" s="265"/>
      <c r="H43" s="265"/>
      <c r="I43" s="265"/>
      <c r="J43" s="265"/>
      <c r="K43" s="265"/>
      <c r="L43" s="265"/>
      <c r="M43" s="265"/>
    </row>
    <row r="44" spans="1:13" x14ac:dyDescent="0.25">
      <c r="A44" s="238" t="str">
        <f>IF(AND(SUM(Studien!I53:J53)=2,Studien!K53&lt;&gt;0),Studien!A53,"")</f>
        <v/>
      </c>
      <c r="B44" s="238" t="str">
        <f>IF(AND(SUM(Studien!I53:J53)=2,Studien!K53&lt;&gt;0),Studien!B53,"")</f>
        <v/>
      </c>
      <c r="C44" s="238" t="str">
        <f>IF(AND(SUM(Studien!I53:J53)=2,Studien!K53&lt;&gt;0),Studien!C53,"")</f>
        <v/>
      </c>
      <c r="D44" s="238" t="str">
        <f>IF(AND(SUM(Studien!I53:J53)=2,Studien!K53&lt;&gt;0),Studien!D53,"")</f>
        <v/>
      </c>
      <c r="E44" s="238" t="str">
        <f>IF(AND(SUM(Studien!I53:J53)=2,Studien!K53&lt;&gt;0),Studien!E53,"")</f>
        <v/>
      </c>
      <c r="F44" s="265"/>
      <c r="G44" s="265"/>
      <c r="H44" s="265"/>
      <c r="I44" s="265"/>
      <c r="J44" s="265"/>
      <c r="K44" s="265"/>
      <c r="L44" s="265"/>
      <c r="M44" s="265"/>
    </row>
    <row r="45" spans="1:13" x14ac:dyDescent="0.25">
      <c r="A45" s="238" t="str">
        <f>IF(AND(SUM(Studien!I54:J54)=2,Studien!K54&lt;&gt;0),Studien!A54,"")</f>
        <v/>
      </c>
      <c r="B45" s="238" t="str">
        <f>IF(AND(SUM(Studien!I54:J54)=2,Studien!K54&lt;&gt;0),Studien!B54,"")</f>
        <v/>
      </c>
      <c r="C45" s="238" t="str">
        <f>IF(AND(SUM(Studien!I54:J54)=2,Studien!K54&lt;&gt;0),Studien!C54,"")</f>
        <v/>
      </c>
      <c r="D45" s="238" t="str">
        <f>IF(AND(SUM(Studien!I54:J54)=2,Studien!K54&lt;&gt;0),Studien!D54,"")</f>
        <v/>
      </c>
      <c r="E45" s="238" t="str">
        <f>IF(AND(SUM(Studien!I54:J54)=2,Studien!K54&lt;&gt;0),Studien!E54,"")</f>
        <v/>
      </c>
      <c r="F45" s="265"/>
      <c r="G45" s="265"/>
      <c r="H45" s="265"/>
      <c r="I45" s="265"/>
      <c r="J45" s="265"/>
      <c r="K45" s="265"/>
      <c r="L45" s="265"/>
      <c r="M45" s="265"/>
    </row>
    <row r="46" spans="1:13" x14ac:dyDescent="0.25">
      <c r="A46" s="238" t="str">
        <f>IF(AND(SUM(Studien!I55:J55)=2,Studien!K55&lt;&gt;0),Studien!A55,"")</f>
        <v/>
      </c>
      <c r="B46" s="238" t="str">
        <f>IF(AND(SUM(Studien!I55:J55)=2,Studien!K55&lt;&gt;0),Studien!B55,"")</f>
        <v/>
      </c>
      <c r="C46" s="238" t="str">
        <f>IF(AND(SUM(Studien!I55:J55)=2,Studien!K55&lt;&gt;0),Studien!C55,"")</f>
        <v/>
      </c>
      <c r="D46" s="238" t="str">
        <f>IF(AND(SUM(Studien!I55:J55)=2,Studien!K55&lt;&gt;0),Studien!D55,"")</f>
        <v/>
      </c>
      <c r="E46" s="238" t="str">
        <f>IF(AND(SUM(Studien!I55:J55)=2,Studien!K55&lt;&gt;0),Studien!E55,"")</f>
        <v/>
      </c>
      <c r="F46" s="265"/>
      <c r="G46" s="265"/>
      <c r="H46" s="265"/>
      <c r="I46" s="265"/>
      <c r="J46" s="265"/>
      <c r="K46" s="265"/>
      <c r="L46" s="265"/>
      <c r="M46" s="265"/>
    </row>
    <row r="47" spans="1:13" x14ac:dyDescent="0.25">
      <c r="A47" s="238" t="str">
        <f>IF(AND(SUM(Studien!I56:J56)=2,Studien!K56&lt;&gt;0),Studien!A56,"")</f>
        <v/>
      </c>
      <c r="B47" s="238" t="str">
        <f>IF(AND(SUM(Studien!I56:J56)=2,Studien!K56&lt;&gt;0),Studien!B56,"")</f>
        <v/>
      </c>
      <c r="C47" s="238" t="str">
        <f>IF(AND(SUM(Studien!I56:J56)=2,Studien!K56&lt;&gt;0),Studien!C56,"")</f>
        <v/>
      </c>
      <c r="D47" s="238" t="str">
        <f>IF(AND(SUM(Studien!I56:J56)=2,Studien!K56&lt;&gt;0),Studien!D56,"")</f>
        <v/>
      </c>
      <c r="E47" s="238" t="str">
        <f>IF(AND(SUM(Studien!I56:J56)=2,Studien!K56&lt;&gt;0),Studien!E56,"")</f>
        <v/>
      </c>
      <c r="F47" s="265"/>
      <c r="G47" s="265"/>
      <c r="H47" s="265"/>
      <c r="I47" s="265"/>
      <c r="J47" s="265"/>
      <c r="K47" s="265"/>
      <c r="L47" s="265"/>
      <c r="M47" s="265"/>
    </row>
    <row r="48" spans="1:13" x14ac:dyDescent="0.25">
      <c r="A48" s="238" t="str">
        <f>IF(AND(SUM(Studien!I57:J57)=2,Studien!K57&lt;&gt;0),Studien!A57,"")</f>
        <v/>
      </c>
      <c r="B48" s="238" t="str">
        <f>IF(AND(SUM(Studien!I57:J57)=2,Studien!K57&lt;&gt;0),Studien!B57,"")</f>
        <v/>
      </c>
      <c r="C48" s="238" t="str">
        <f>IF(AND(SUM(Studien!I57:J57)=2,Studien!K57&lt;&gt;0),Studien!C57,"")</f>
        <v/>
      </c>
      <c r="D48" s="238" t="str">
        <f>IF(AND(SUM(Studien!I57:J57)=2,Studien!K57&lt;&gt;0),Studien!D57,"")</f>
        <v/>
      </c>
      <c r="E48" s="238" t="str">
        <f>IF(AND(SUM(Studien!I57:J57)=2,Studien!K57&lt;&gt;0),Studien!E57,"")</f>
        <v/>
      </c>
      <c r="F48" s="265"/>
      <c r="G48" s="265"/>
      <c r="H48" s="265"/>
      <c r="I48" s="265"/>
      <c r="J48" s="265"/>
      <c r="K48" s="265"/>
      <c r="L48" s="265"/>
      <c r="M48" s="265"/>
    </row>
    <row r="49" spans="1:13" x14ac:dyDescent="0.25">
      <c r="A49" s="238" t="str">
        <f>IF(AND(SUM(Studien!I58:J58)=2,Studien!K58&lt;&gt;0),Studien!A58,"")</f>
        <v/>
      </c>
      <c r="B49" s="238" t="str">
        <f>IF(AND(SUM(Studien!I58:J58)=2,Studien!K58&lt;&gt;0),Studien!B58,"")</f>
        <v/>
      </c>
      <c r="C49" s="238" t="str">
        <f>IF(AND(SUM(Studien!I58:J58)=2,Studien!K58&lt;&gt;0),Studien!C58,"")</f>
        <v/>
      </c>
      <c r="D49" s="238" t="str">
        <f>IF(AND(SUM(Studien!I58:J58)=2,Studien!K58&lt;&gt;0),Studien!D58,"")</f>
        <v/>
      </c>
      <c r="E49" s="238" t="str">
        <f>IF(AND(SUM(Studien!I58:J58)=2,Studien!K58&lt;&gt;0),Studien!E58,"")</f>
        <v/>
      </c>
      <c r="F49" s="265"/>
      <c r="G49" s="265"/>
      <c r="H49" s="265"/>
      <c r="I49" s="265"/>
      <c r="J49" s="265"/>
      <c r="K49" s="265"/>
      <c r="L49" s="265"/>
      <c r="M49" s="265"/>
    </row>
    <row r="50" spans="1:13" x14ac:dyDescent="0.25">
      <c r="A50" s="238" t="str">
        <f>IF(AND(SUM(Studien!I59:J59)=2,Studien!K59&lt;&gt;0),Studien!A59,"")</f>
        <v/>
      </c>
      <c r="B50" s="238" t="str">
        <f>IF(AND(SUM(Studien!I59:J59)=2,Studien!K59&lt;&gt;0),Studien!B59,"")</f>
        <v/>
      </c>
      <c r="C50" s="238" t="str">
        <f>IF(AND(SUM(Studien!I59:J59)=2,Studien!K59&lt;&gt;0),Studien!C59,"")</f>
        <v/>
      </c>
      <c r="D50" s="238" t="str">
        <f>IF(AND(SUM(Studien!I59:J59)=2,Studien!K59&lt;&gt;0),Studien!D59,"")</f>
        <v/>
      </c>
      <c r="E50" s="238" t="str">
        <f>IF(AND(SUM(Studien!I59:J59)=2,Studien!K59&lt;&gt;0),Studien!E59,"")</f>
        <v/>
      </c>
      <c r="F50" s="265"/>
      <c r="G50" s="265"/>
      <c r="H50" s="265"/>
      <c r="I50" s="265"/>
      <c r="J50" s="265"/>
      <c r="K50" s="265"/>
      <c r="L50" s="265"/>
      <c r="M50" s="265"/>
    </row>
    <row r="51" spans="1:13" x14ac:dyDescent="0.25">
      <c r="A51" s="238" t="str">
        <f>IF(AND(SUM(Studien!I60:J60)=2,Studien!K60&lt;&gt;0),Studien!A60,"")</f>
        <v/>
      </c>
      <c r="B51" s="238" t="str">
        <f>IF(AND(SUM(Studien!I60:J60)=2,Studien!K60&lt;&gt;0),Studien!B60,"")</f>
        <v/>
      </c>
      <c r="C51" s="238" t="str">
        <f>IF(AND(SUM(Studien!I60:J60)=2,Studien!K60&lt;&gt;0),Studien!C60,"")</f>
        <v/>
      </c>
      <c r="D51" s="238" t="str">
        <f>IF(AND(SUM(Studien!I60:J60)=2,Studien!K60&lt;&gt;0),Studien!D60,"")</f>
        <v/>
      </c>
      <c r="E51" s="238" t="str">
        <f>IF(AND(SUM(Studien!I60:J60)=2,Studien!K60&lt;&gt;0),Studien!E60,"")</f>
        <v/>
      </c>
      <c r="F51" s="265"/>
      <c r="G51" s="265"/>
      <c r="H51" s="265"/>
      <c r="I51" s="265"/>
      <c r="J51" s="265"/>
      <c r="K51" s="265"/>
      <c r="L51" s="265"/>
      <c r="M51" s="265"/>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24"/>
  <sheetViews>
    <sheetView showGridLines="0" zoomScaleNormal="100" workbookViewId="0">
      <pane ySplit="7" topLeftCell="A8" activePane="bottomLeft" state="frozen"/>
      <selection activeCell="A11" sqref="A11"/>
      <selection pane="bottomLeft" activeCell="A8" sqref="A8"/>
    </sheetView>
  </sheetViews>
  <sheetFormatPr defaultColWidth="9.140625" defaultRowHeight="15" x14ac:dyDescent="0.25"/>
  <cols>
    <col min="1" max="1" width="32.5703125" customWidth="1"/>
    <col min="2" max="2" width="20.85546875" customWidth="1"/>
    <col min="3" max="3" width="50.85546875" customWidth="1"/>
    <col min="4" max="4" width="14.140625" customWidth="1"/>
    <col min="5" max="7" width="12.7109375" customWidth="1"/>
    <col min="8" max="8" width="50.140625" customWidth="1"/>
  </cols>
  <sheetData>
    <row r="1" spans="1:8" ht="7.5" customHeight="1" x14ac:dyDescent="0.25"/>
    <row r="2" spans="1:8" x14ac:dyDescent="0.25">
      <c r="A2" s="214" t="str">
        <f>Basisdaten!B2</f>
        <v>Anlage EB Version P1.1 (Auditjahr 2026 / Kennzahlenjahr 2025)</v>
      </c>
      <c r="B2" s="214"/>
      <c r="C2" s="214"/>
    </row>
    <row r="3" spans="1:8" ht="15.75" x14ac:dyDescent="0.25">
      <c r="A3" s="215" t="s">
        <v>390</v>
      </c>
      <c r="B3" s="215"/>
      <c r="C3" s="215"/>
    </row>
    <row r="4" spans="1:8" ht="15.75" x14ac:dyDescent="0.25">
      <c r="A4" s="215"/>
      <c r="B4" s="215"/>
      <c r="C4" s="215"/>
    </row>
    <row r="5" spans="1:8" ht="35.25" customHeight="1" x14ac:dyDescent="0.25">
      <c r="A5" s="351" t="s">
        <v>495</v>
      </c>
      <c r="B5" s="351"/>
      <c r="C5" s="351"/>
      <c r="D5" s="351"/>
      <c r="E5" s="351"/>
      <c r="F5" s="351"/>
      <c r="G5" s="351"/>
      <c r="H5" s="351"/>
    </row>
    <row r="6" spans="1:8" ht="12.75" customHeight="1" thickBot="1" x14ac:dyDescent="0.3"/>
    <row r="7" spans="1:8" ht="51.75" customHeight="1" thickBot="1" x14ac:dyDescent="0.3">
      <c r="A7" s="224" t="s">
        <v>391</v>
      </c>
      <c r="B7" s="225" t="s">
        <v>392</v>
      </c>
      <c r="C7" s="226" t="s">
        <v>393</v>
      </c>
      <c r="D7" s="226" t="s">
        <v>394</v>
      </c>
      <c r="E7" s="226" t="s">
        <v>395</v>
      </c>
      <c r="F7" s="226" t="s">
        <v>396</v>
      </c>
      <c r="G7" s="226" t="s">
        <v>397</v>
      </c>
      <c r="H7" s="227" t="s">
        <v>398</v>
      </c>
    </row>
    <row r="8" spans="1:8" ht="26.1" customHeight="1" x14ac:dyDescent="0.25">
      <c r="A8" s="246"/>
      <c r="B8" s="228"/>
      <c r="C8" s="247"/>
      <c r="D8" s="252"/>
      <c r="E8" s="221"/>
      <c r="F8" s="221"/>
      <c r="G8" s="221"/>
      <c r="H8" s="243"/>
    </row>
    <row r="9" spans="1:8" ht="26.1" customHeight="1" x14ac:dyDescent="0.25">
      <c r="A9" s="250"/>
      <c r="B9" s="229"/>
      <c r="C9" s="251"/>
      <c r="D9" s="253"/>
      <c r="E9" s="222"/>
      <c r="F9" s="222"/>
      <c r="G9" s="222"/>
      <c r="H9" s="244"/>
    </row>
    <row r="10" spans="1:8" ht="26.1" customHeight="1" x14ac:dyDescent="0.25">
      <c r="A10" s="250"/>
      <c r="B10" s="229"/>
      <c r="C10" s="251"/>
      <c r="D10" s="253"/>
      <c r="E10" s="222"/>
      <c r="F10" s="222"/>
      <c r="G10" s="222"/>
      <c r="H10" s="244"/>
    </row>
    <row r="11" spans="1:8" ht="26.1" customHeight="1" x14ac:dyDescent="0.25">
      <c r="A11" s="250"/>
      <c r="B11" s="229"/>
      <c r="C11" s="251"/>
      <c r="D11" s="253"/>
      <c r="E11" s="222"/>
      <c r="F11" s="222"/>
      <c r="G11" s="222"/>
      <c r="H11" s="244"/>
    </row>
    <row r="12" spans="1:8" ht="26.1" customHeight="1" x14ac:dyDescent="0.25">
      <c r="A12" s="250"/>
      <c r="B12" s="229"/>
      <c r="C12" s="251"/>
      <c r="D12" s="253"/>
      <c r="E12" s="222"/>
      <c r="F12" s="222"/>
      <c r="G12" s="222"/>
      <c r="H12" s="244"/>
    </row>
    <row r="13" spans="1:8" ht="26.1" customHeight="1" x14ac:dyDescent="0.25">
      <c r="A13" s="250"/>
      <c r="B13" s="229"/>
      <c r="C13" s="251"/>
      <c r="D13" s="253"/>
      <c r="E13" s="222"/>
      <c r="F13" s="222"/>
      <c r="G13" s="222"/>
      <c r="H13" s="244"/>
    </row>
    <row r="14" spans="1:8" ht="26.1" customHeight="1" x14ac:dyDescent="0.25">
      <c r="A14" s="250"/>
      <c r="B14" s="229"/>
      <c r="C14" s="251"/>
      <c r="D14" s="253"/>
      <c r="E14" s="222"/>
      <c r="F14" s="222"/>
      <c r="G14" s="222"/>
      <c r="H14" s="244"/>
    </row>
    <row r="15" spans="1:8" ht="26.1" customHeight="1" x14ac:dyDescent="0.25">
      <c r="A15" s="250"/>
      <c r="B15" s="229"/>
      <c r="C15" s="251"/>
      <c r="D15" s="253"/>
      <c r="E15" s="222"/>
      <c r="F15" s="222"/>
      <c r="G15" s="222"/>
      <c r="H15" s="244"/>
    </row>
    <row r="16" spans="1:8" ht="26.1" customHeight="1" x14ac:dyDescent="0.25">
      <c r="A16" s="250"/>
      <c r="B16" s="229"/>
      <c r="C16" s="251"/>
      <c r="D16" s="253"/>
      <c r="E16" s="222"/>
      <c r="F16" s="222"/>
      <c r="G16" s="222"/>
      <c r="H16" s="244"/>
    </row>
    <row r="17" spans="1:8" ht="26.1" customHeight="1" x14ac:dyDescent="0.25">
      <c r="A17" s="250"/>
      <c r="B17" s="229"/>
      <c r="C17" s="251"/>
      <c r="D17" s="253"/>
      <c r="E17" s="222"/>
      <c r="F17" s="222"/>
      <c r="G17" s="222"/>
      <c r="H17" s="244"/>
    </row>
    <row r="18" spans="1:8" ht="26.1" customHeight="1" x14ac:dyDescent="0.25">
      <c r="A18" s="250"/>
      <c r="B18" s="229"/>
      <c r="C18" s="251"/>
      <c r="D18" s="253"/>
      <c r="E18" s="222"/>
      <c r="F18" s="222"/>
      <c r="G18" s="222"/>
      <c r="H18" s="244"/>
    </row>
    <row r="19" spans="1:8" ht="26.1" customHeight="1" x14ac:dyDescent="0.25">
      <c r="A19" s="250"/>
      <c r="B19" s="229"/>
      <c r="C19" s="251"/>
      <c r="D19" s="253"/>
      <c r="E19" s="222"/>
      <c r="F19" s="222"/>
      <c r="G19" s="222"/>
      <c r="H19" s="244"/>
    </row>
    <row r="20" spans="1:8" ht="26.1" customHeight="1" x14ac:dyDescent="0.25">
      <c r="A20" s="250"/>
      <c r="B20" s="229"/>
      <c r="C20" s="251"/>
      <c r="D20" s="253"/>
      <c r="E20" s="222"/>
      <c r="F20" s="222"/>
      <c r="G20" s="222"/>
      <c r="H20" s="244"/>
    </row>
    <row r="21" spans="1:8" ht="26.1" customHeight="1" x14ac:dyDescent="0.25">
      <c r="A21" s="250"/>
      <c r="B21" s="229"/>
      <c r="C21" s="251"/>
      <c r="D21" s="253"/>
      <c r="E21" s="222"/>
      <c r="F21" s="222"/>
      <c r="G21" s="222"/>
      <c r="H21" s="244"/>
    </row>
    <row r="22" spans="1:8" ht="26.1" customHeight="1" x14ac:dyDescent="0.25">
      <c r="A22" s="250"/>
      <c r="B22" s="229"/>
      <c r="C22" s="251"/>
      <c r="D22" s="253"/>
      <c r="E22" s="222"/>
      <c r="F22" s="222"/>
      <c r="G22" s="222"/>
      <c r="H22" s="244"/>
    </row>
    <row r="23" spans="1:8" ht="26.1" customHeight="1" thickBot="1" x14ac:dyDescent="0.3">
      <c r="A23" s="248"/>
      <c r="B23" s="230"/>
      <c r="C23" s="249"/>
      <c r="D23" s="254"/>
      <c r="E23" s="223"/>
      <c r="F23" s="223"/>
      <c r="G23" s="223"/>
      <c r="H23" s="245"/>
    </row>
    <row r="24" spans="1:8" ht="15.75" thickBot="1" x14ac:dyDescent="0.3">
      <c r="D24" s="231" t="s">
        <v>399</v>
      </c>
      <c r="E24" s="232">
        <f>SUM(E8:E23)</f>
        <v>0</v>
      </c>
      <c r="F24" s="232">
        <f>SUM(F8:F23)</f>
        <v>0</v>
      </c>
      <c r="G24" s="233">
        <f>SUM(G8:G23)</f>
        <v>0</v>
      </c>
    </row>
  </sheetData>
  <sheetProtection algorithmName="SHA-512" hashValue="1GiAu8n/E/wMvRbj94Nj+Tgk9OC1foQ308nuW1xpszklvyhz2Tavl5tZAy+JBvPdR5C8N8yUXrC5bXDs+oJd7A==" saltValue="E3ycP5A9bCswx6j1DDFbmA==" spinCount="100000" sheet="1" objects="1" scenarios="1" selectLockedCells="1"/>
  <mergeCells count="1">
    <mergeCell ref="A5:H5"/>
  </mergeCells>
  <conditionalFormatting sqref="A8:H23">
    <cfRule type="expression" dxfId="74" priority="4" stopIfTrue="1">
      <formula>LEN(TRIM(A8))=0</formula>
    </cfRule>
  </conditionalFormatting>
  <conditionalFormatting sqref="E8:E23">
    <cfRule type="cellIs" dxfId="73" priority="5" operator="lessThan">
      <formula>30</formula>
    </cfRule>
  </conditionalFormatting>
  <conditionalFormatting sqref="F8:F23">
    <cfRule type="cellIs" dxfId="72" priority="7" operator="lessThan">
      <formula>10</formula>
    </cfRule>
  </conditionalFormatting>
  <conditionalFormatting sqref="G8:G23">
    <cfRule type="cellIs" dxfId="71" priority="6" operator="lessThan">
      <formula>50</formula>
    </cfRule>
  </conditionalFormatting>
  <conditionalFormatting sqref="H8:H23">
    <cfRule type="expression" dxfId="70" priority="1">
      <formula>AND($B8="benannter Untersucher",$E8&gt;=30,$F8&gt;=10,$G8&gt;=50)</formula>
    </cfRule>
    <cfRule type="expression" dxfId="69" priority="2">
      <formula>AND($B8="nicht benannter Untersucher", $H8&lt;&gt;"")</formula>
    </cfRule>
    <cfRule type="expression" dxfId="68" priority="3">
      <formula>AND($B8="nicht benannter Untersucher",$E8&lt;&gt;"",$F8&lt;&gt;"",$G8&lt;&gt;"")</formula>
    </cfRule>
  </conditionalFormatting>
  <dataValidations count="6">
    <dataValidation type="textLength" showInputMessage="1" showErrorMessage="1" errorTitle="Eingabefehler" error="Nur Texteingabe bis 500 Zeichen möglich. " sqref="H8:H23" xr:uid="{00000000-0002-0000-0300-000000000000}">
      <formula1>2</formula1>
      <formula2>500</formula2>
    </dataValidation>
    <dataValidation type="list" showInputMessage="1" showErrorMessage="1" errorTitle="Hinweis" error="Auswahl treffen über Dropdown-Liste." sqref="B8:B23" xr:uid="{00000000-0002-0000-0300-000001000000}">
      <formula1>"benannter Untersucher, nicht benannter Untersucher"</formula1>
    </dataValidation>
    <dataValidation type="whole" showInputMessage="1" showErrorMessage="1" errorTitle="Eingabefehler" error="Ganze Zahl zwischen 0 und 5000 eingeben." sqref="G8:G23" xr:uid="{00000000-0002-0000-0300-000002000000}">
      <formula1>0</formula1>
      <formula2>5000</formula2>
    </dataValidation>
    <dataValidation type="textLength" showInputMessage="1" showErrorMessage="1" errorTitle="Zeichenlänge" error="Nur Texteingabe bis 200 Zeichen möglich." sqref="A8:A23 C8:C23" xr:uid="{00000000-0002-0000-0300-000003000000}">
      <formula1>2</formula1>
      <formula2>200</formula2>
    </dataValidation>
    <dataValidation type="whole" allowBlank="1" showInputMessage="1" showErrorMessage="1" errorTitle="Eingabefehler" error="Ganze Zahl zwischen 0 und 5000 eingeben." sqref="E8:F23" xr:uid="{00000000-0002-0000-0300-000004000000}">
      <formula1>0</formula1>
      <formula2>5000</formula2>
    </dataValidation>
    <dataValidation type="textLength" showInputMessage="1" showErrorMessage="1" errorTitle="Hinweis" error="Bitte Zeitraum von ... bis im Kennzahlenjahr eintragen." sqref="D8:D23" xr:uid="{00000000-0002-0000-0300-000005000000}">
      <formula1>2</formula1>
      <formula2>200</formula2>
    </dataValidation>
  </dataValidations>
  <pageMargins left="0.7" right="0.7" top="0.75" bottom="0.75" header="0.3" footer="0.3"/>
  <pageSetup scale="59" orientation="landscape" r:id="rId1"/>
  <headerFooter>
    <oddFooter>&amp;L&amp;"Arial,Regular"&amp;7&amp;F&amp;C&amp;"Arial,Regular"&amp;7 © DKG  Alle Rechte vorbehalten&amp;R&amp;"Arial,Regular"&amp;7&amp;P</oddFooter>
  </headerFooter>
  <colBreaks count="1" manualBreakCount="1">
    <brk id="8" max="1048575"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I23"/>
  <sheetViews>
    <sheetView showGridLines="0" zoomScaleNormal="100" workbookViewId="0">
      <pane ySplit="6" topLeftCell="A7" activePane="bottomLeft" state="frozen"/>
      <selection activeCell="A11" sqref="A11"/>
      <selection pane="bottomLeft" activeCell="A7" sqref="A7"/>
    </sheetView>
  </sheetViews>
  <sheetFormatPr defaultColWidth="9.140625" defaultRowHeight="15" x14ac:dyDescent="0.25"/>
  <cols>
    <col min="1" max="1" width="32.5703125" customWidth="1"/>
    <col min="2" max="2" width="15.85546875" customWidth="1"/>
    <col min="3" max="3" width="19.140625" customWidth="1"/>
    <col min="4" max="4" width="49.7109375" customWidth="1"/>
    <col min="5" max="5" width="13.42578125" customWidth="1"/>
    <col min="6" max="6" width="14.42578125" customWidth="1"/>
    <col min="7" max="7" width="50.140625" customWidth="1"/>
    <col min="9" max="9" width="9.140625" hidden="1" customWidth="1"/>
  </cols>
  <sheetData>
    <row r="1" spans="1:9" ht="7.5" customHeight="1" x14ac:dyDescent="0.25"/>
    <row r="2" spans="1:9" x14ac:dyDescent="0.25">
      <c r="A2" s="214" t="str">
        <f>Basisdaten!B2</f>
        <v>Anlage EB Version P1.1 (Auditjahr 2026 / Kennzahlenjahr 2025)</v>
      </c>
      <c r="B2" s="214"/>
      <c r="C2" s="214"/>
    </row>
    <row r="3" spans="1:9" ht="15.75" x14ac:dyDescent="0.25">
      <c r="A3" s="215" t="s">
        <v>400</v>
      </c>
      <c r="B3" s="215"/>
      <c r="C3" s="215"/>
    </row>
    <row r="4" spans="1:9" ht="15.95" customHeight="1" x14ac:dyDescent="0.25">
      <c r="A4" s="266" t="s">
        <v>496</v>
      </c>
    </row>
    <row r="5" spans="1:9" ht="9.75" customHeight="1" thickBot="1" x14ac:dyDescent="0.3"/>
    <row r="6" spans="1:9" ht="51.75" customHeight="1" thickBot="1" x14ac:dyDescent="0.3">
      <c r="A6" s="224" t="s">
        <v>391</v>
      </c>
      <c r="B6" s="225" t="s">
        <v>401</v>
      </c>
      <c r="C6" s="225" t="s">
        <v>402</v>
      </c>
      <c r="D6" s="226" t="s">
        <v>403</v>
      </c>
      <c r="E6" s="226" t="s">
        <v>394</v>
      </c>
      <c r="F6" s="226" t="s">
        <v>407</v>
      </c>
      <c r="G6" s="227" t="s">
        <v>398</v>
      </c>
      <c r="I6" t="s">
        <v>404</v>
      </c>
    </row>
    <row r="7" spans="1:9" ht="26.1" customHeight="1" x14ac:dyDescent="0.25">
      <c r="A7" s="246"/>
      <c r="B7" s="234"/>
      <c r="C7" s="228"/>
      <c r="D7" s="247"/>
      <c r="E7" s="252"/>
      <c r="F7" s="221"/>
      <c r="G7" s="240"/>
      <c r="I7" t="s">
        <v>405</v>
      </c>
    </row>
    <row r="8" spans="1:9" ht="26.1" customHeight="1" x14ac:dyDescent="0.25">
      <c r="A8" s="250"/>
      <c r="B8" s="235"/>
      <c r="C8" s="229"/>
      <c r="D8" s="251"/>
      <c r="E8" s="253"/>
      <c r="F8" s="222"/>
      <c r="G8" s="241"/>
    </row>
    <row r="9" spans="1:9" ht="26.1" customHeight="1" x14ac:dyDescent="0.25">
      <c r="A9" s="250"/>
      <c r="B9" s="235"/>
      <c r="C9" s="229"/>
      <c r="D9" s="251"/>
      <c r="E9" s="253"/>
      <c r="F9" s="222"/>
      <c r="G9" s="241"/>
    </row>
    <row r="10" spans="1:9" ht="26.1" customHeight="1" x14ac:dyDescent="0.25">
      <c r="A10" s="250"/>
      <c r="B10" s="235"/>
      <c r="C10" s="229"/>
      <c r="D10" s="251"/>
      <c r="E10" s="253"/>
      <c r="F10" s="222"/>
      <c r="G10" s="241"/>
    </row>
    <row r="11" spans="1:9" ht="26.1" customHeight="1" x14ac:dyDescent="0.25">
      <c r="A11" s="250"/>
      <c r="B11" s="235"/>
      <c r="C11" s="229"/>
      <c r="D11" s="251"/>
      <c r="E11" s="253"/>
      <c r="F11" s="222"/>
      <c r="G11" s="241"/>
    </row>
    <row r="12" spans="1:9" ht="26.1" customHeight="1" x14ac:dyDescent="0.25">
      <c r="A12" s="250"/>
      <c r="B12" s="235"/>
      <c r="C12" s="229"/>
      <c r="D12" s="251"/>
      <c r="E12" s="253"/>
      <c r="F12" s="222"/>
      <c r="G12" s="241"/>
    </row>
    <row r="13" spans="1:9" ht="26.1" customHeight="1" x14ac:dyDescent="0.25">
      <c r="A13" s="250"/>
      <c r="B13" s="235"/>
      <c r="C13" s="229"/>
      <c r="D13" s="251"/>
      <c r="E13" s="253"/>
      <c r="F13" s="222"/>
      <c r="G13" s="241"/>
    </row>
    <row r="14" spans="1:9" ht="26.1" customHeight="1" x14ac:dyDescent="0.25">
      <c r="A14" s="250"/>
      <c r="B14" s="235"/>
      <c r="C14" s="229"/>
      <c r="D14" s="251"/>
      <c r="E14" s="253"/>
      <c r="F14" s="222"/>
      <c r="G14" s="241"/>
    </row>
    <row r="15" spans="1:9" ht="26.1" customHeight="1" x14ac:dyDescent="0.25">
      <c r="A15" s="250"/>
      <c r="B15" s="235"/>
      <c r="C15" s="229"/>
      <c r="D15" s="251"/>
      <c r="E15" s="253"/>
      <c r="F15" s="222"/>
      <c r="G15" s="241"/>
    </row>
    <row r="16" spans="1:9" ht="26.1" customHeight="1" x14ac:dyDescent="0.25">
      <c r="A16" s="250"/>
      <c r="B16" s="235"/>
      <c r="C16" s="229"/>
      <c r="D16" s="251"/>
      <c r="E16" s="253"/>
      <c r="F16" s="222"/>
      <c r="G16" s="241"/>
    </row>
    <row r="17" spans="1:7" ht="26.1" customHeight="1" x14ac:dyDescent="0.25">
      <c r="A17" s="250"/>
      <c r="B17" s="235"/>
      <c r="C17" s="229"/>
      <c r="D17" s="251"/>
      <c r="E17" s="253"/>
      <c r="F17" s="222"/>
      <c r="G17" s="241"/>
    </row>
    <row r="18" spans="1:7" ht="26.1" customHeight="1" x14ac:dyDescent="0.25">
      <c r="A18" s="250"/>
      <c r="B18" s="235"/>
      <c r="C18" s="229"/>
      <c r="D18" s="251"/>
      <c r="E18" s="253"/>
      <c r="F18" s="222"/>
      <c r="G18" s="241"/>
    </row>
    <row r="19" spans="1:7" ht="26.1" customHeight="1" x14ac:dyDescent="0.25">
      <c r="A19" s="250"/>
      <c r="B19" s="235"/>
      <c r="C19" s="229"/>
      <c r="D19" s="251"/>
      <c r="E19" s="253"/>
      <c r="F19" s="222"/>
      <c r="G19" s="241"/>
    </row>
    <row r="20" spans="1:7" ht="26.1" customHeight="1" x14ac:dyDescent="0.25">
      <c r="A20" s="250"/>
      <c r="B20" s="235"/>
      <c r="C20" s="229"/>
      <c r="D20" s="251"/>
      <c r="E20" s="253"/>
      <c r="F20" s="222"/>
      <c r="G20" s="241"/>
    </row>
    <row r="21" spans="1:7" ht="26.1" customHeight="1" x14ac:dyDescent="0.25">
      <c r="A21" s="250"/>
      <c r="B21" s="235"/>
      <c r="C21" s="229"/>
      <c r="D21" s="251"/>
      <c r="E21" s="253"/>
      <c r="F21" s="222"/>
      <c r="G21" s="241"/>
    </row>
    <row r="22" spans="1:7" ht="26.1" customHeight="1" thickBot="1" x14ac:dyDescent="0.3">
      <c r="A22" s="248"/>
      <c r="B22" s="236"/>
      <c r="C22" s="230"/>
      <c r="D22" s="249"/>
      <c r="E22" s="254"/>
      <c r="F22" s="223"/>
      <c r="G22" s="242"/>
    </row>
    <row r="23" spans="1:7" ht="26.1" customHeight="1" thickBot="1" x14ac:dyDescent="0.3">
      <c r="E23" s="237" t="s">
        <v>406</v>
      </c>
      <c r="F23" s="232">
        <f>SUM(F7:F22)</f>
        <v>0</v>
      </c>
    </row>
  </sheetData>
  <sheetProtection algorithmName="SHA-512" hashValue="kXwwzKswRfQxRLo6LeZHiJsqvBgNX9pYIiR893395EXUgz0a7w7hGq1JbQvsoht2JKdYDmghZ6/x3cZjUvplXg==" saltValue="xK/xOrIMmoktkkzMx1XaJg==" spinCount="100000" sheet="1" objects="1" scenarios="1" selectLockedCells="1"/>
  <conditionalFormatting sqref="A7:G22">
    <cfRule type="expression" dxfId="67" priority="2" stopIfTrue="1">
      <formula>LEN(TRIM(A7))=0</formula>
    </cfRule>
  </conditionalFormatting>
  <conditionalFormatting sqref="F7:F22">
    <cfRule type="cellIs" dxfId="66" priority="3" operator="lessThan">
      <formula>10</formula>
    </cfRule>
  </conditionalFormatting>
  <conditionalFormatting sqref="G7:G22">
    <cfRule type="expression" dxfId="65" priority="1">
      <formula>AND($C7="benannter Operateur",$F7&gt;=10)</formula>
    </cfRule>
  </conditionalFormatting>
  <dataValidations count="6">
    <dataValidation type="textLength" showInputMessage="1" showErrorMessage="1" errorTitle="Zeichenlänge" error="Nur Texteingabe bis 200 Zeichen möglich." sqref="A7:A22 D7:D22" xr:uid="{00000000-0002-0000-0400-000000000000}">
      <formula1>2</formula1>
      <formula2>200</formula2>
    </dataValidation>
    <dataValidation type="whole" showInputMessage="1" showErrorMessage="1" errorTitle="Eingabefehler" error="Ganze Zahl zwischen 0 und 5000 eingeben." sqref="F7:F22" xr:uid="{00000000-0002-0000-0400-000001000000}">
      <formula1>0</formula1>
      <formula2>5000</formula2>
    </dataValidation>
    <dataValidation type="list" showInputMessage="1" showErrorMessage="1" errorTitle="Hinweis" error="Auswahl treffen über Dropdown-Liste." sqref="B7:B22" xr:uid="{00000000-0002-0000-0400-000002000000}">
      <formula1>"Ja, Nein"</formula1>
    </dataValidation>
    <dataValidation type="list" showInputMessage="1" showErrorMessage="1" errorTitle="Hinweis" error="Auswahl treffen über Dropdown-Liste." sqref="C7:C22" xr:uid="{00000000-0002-0000-0400-000003000000}">
      <formula1>$I$6:$I$7</formula1>
    </dataValidation>
    <dataValidation type="textLength" showInputMessage="1" showErrorMessage="1" errorTitle="Eingabefehler" error="Nur Texteingabe bis 500 Zeichen möglich." sqref="G7:G22" xr:uid="{00000000-0002-0000-0400-000004000000}">
      <formula1>2</formula1>
      <formula2>500</formula2>
    </dataValidation>
    <dataValidation type="textLength" showInputMessage="1" showErrorMessage="1" errorTitle="Hinweis" error="Bitte Zeitraum von ... bis im Kennzahlenjahr eintragen." sqref="E7:E22" xr:uid="{00000000-0002-0000-0400-000005000000}">
      <formula1>2</formula1>
      <formula2>200</formula2>
    </dataValidation>
  </dataValidations>
  <pageMargins left="0.7" right="0.7" top="0.75" bottom="0.75" header="0.3" footer="0.3"/>
  <pageSetup scale="62" orientation="landscape" r:id="rId1"/>
  <headerFooter>
    <oddFooter>&amp;L&amp;"Arial,Regular"&amp;7&amp;F&amp;C&amp;"Arial,Regular"&amp;7 © DKG  Alle Rechte vorbehalten&amp;R&amp;"Arial,Regular"&amp;7&amp;P</oddFooter>
  </headerFooter>
  <colBreaks count="1" manualBreakCount="1">
    <brk id="7" max="1048575" man="1"/>
  </col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1"/>
  <dimension ref="A1:IF369"/>
  <sheetViews>
    <sheetView topLeftCell="B39" zoomScaleNormal="100" workbookViewId="0">
      <selection activeCell="F66" sqref="F66"/>
    </sheetView>
  </sheetViews>
  <sheetFormatPr defaultColWidth="11.42578125" defaultRowHeight="11.25" x14ac:dyDescent="0.25"/>
  <cols>
    <col min="1" max="1" width="36.7109375" style="77" customWidth="1"/>
    <col min="2" max="2" width="67.7109375" style="77" customWidth="1"/>
    <col min="3" max="3" width="72.42578125" style="77" customWidth="1"/>
    <col min="4" max="4" width="35" style="77" customWidth="1"/>
    <col min="5" max="7" width="32.7109375" style="77" customWidth="1"/>
    <col min="8" max="8" width="33.85546875" style="77" customWidth="1"/>
    <col min="9" max="9" width="34.85546875" style="77" customWidth="1"/>
    <col min="10" max="12" width="32.7109375" style="77" customWidth="1"/>
    <col min="13" max="14" width="33.85546875" style="77" customWidth="1"/>
    <col min="15" max="15" width="37.28515625" style="77" customWidth="1"/>
    <col min="16" max="16" width="33.85546875" style="77" customWidth="1"/>
    <col min="17" max="17" width="9.7109375" style="77" customWidth="1"/>
    <col min="18" max="18" width="23" style="77" customWidth="1"/>
    <col min="19" max="19" width="19.140625" style="77" customWidth="1"/>
    <col min="20" max="20" width="9.140625" style="77" customWidth="1"/>
    <col min="21" max="21" width="37.7109375" style="77" customWidth="1"/>
    <col min="22" max="22" width="34.5703125" style="77" customWidth="1"/>
    <col min="23" max="23" width="9.140625" style="77" customWidth="1"/>
    <col min="24" max="24" width="49.140625" style="77" customWidth="1"/>
    <col min="25" max="32" width="9.140625" style="77" customWidth="1"/>
    <col min="33" max="33" width="13.5703125" style="77" customWidth="1"/>
    <col min="34" max="93" width="9.140625" style="77" customWidth="1"/>
    <col min="94" max="94" width="19" style="77" customWidth="1"/>
    <col min="95" max="256" width="9.140625" style="77" customWidth="1"/>
    <col min="257" max="16384" width="11.42578125" style="77"/>
  </cols>
  <sheetData>
    <row r="1" spans="1:240" ht="15" customHeight="1" x14ac:dyDescent="0.25">
      <c r="A1" s="93" t="s">
        <v>140</v>
      </c>
      <c r="B1" s="94" t="s">
        <v>141</v>
      </c>
      <c r="C1" s="105"/>
      <c r="D1" s="113" t="s">
        <v>143</v>
      </c>
      <c r="G1" s="95"/>
      <c r="H1" s="96"/>
      <c r="J1" s="97"/>
      <c r="K1" s="97"/>
      <c r="M1" s="97"/>
      <c r="N1" s="97"/>
      <c r="P1" s="97"/>
      <c r="Q1" s="97"/>
      <c r="S1" s="97"/>
      <c r="T1" s="97"/>
      <c r="V1" s="97"/>
      <c r="W1" s="97"/>
      <c r="Y1" s="97"/>
      <c r="Z1" s="97"/>
      <c r="AB1" s="97"/>
      <c r="AC1" s="97"/>
      <c r="AE1" s="97"/>
      <c r="AF1" s="97"/>
      <c r="AG1" s="97"/>
      <c r="AI1" s="97"/>
      <c r="AJ1" s="97"/>
      <c r="AL1" s="97"/>
      <c r="AM1" s="97"/>
      <c r="AO1" s="97"/>
      <c r="AP1" s="97"/>
      <c r="AR1" s="97"/>
      <c r="AS1" s="97"/>
      <c r="AU1" s="97"/>
      <c r="AV1" s="97"/>
      <c r="AX1" s="97"/>
      <c r="AY1" s="97"/>
      <c r="BA1" s="97"/>
      <c r="BB1" s="97"/>
      <c r="BD1" s="97"/>
      <c r="BE1" s="97"/>
      <c r="BG1" s="97"/>
      <c r="BH1" s="97"/>
      <c r="BJ1" s="97"/>
      <c r="BK1" s="97"/>
      <c r="BM1" s="97"/>
      <c r="BN1" s="97"/>
      <c r="BP1" s="97"/>
      <c r="BQ1" s="97"/>
      <c r="BS1" s="97"/>
      <c r="BT1" s="97"/>
      <c r="BV1" s="97"/>
      <c r="BW1" s="97"/>
      <c r="BY1" s="97"/>
      <c r="BZ1" s="97"/>
      <c r="CB1" s="97"/>
      <c r="CC1" s="97"/>
      <c r="CE1" s="97"/>
      <c r="CF1" s="97"/>
      <c r="CH1" s="97"/>
      <c r="CI1" s="97"/>
      <c r="CK1" s="97"/>
      <c r="CL1" s="97"/>
      <c r="CN1" s="97"/>
      <c r="CO1" s="97"/>
      <c r="CQ1" s="97"/>
      <c r="CR1" s="97"/>
      <c r="CT1" s="97"/>
      <c r="CU1" s="97"/>
      <c r="CW1" s="97"/>
      <c r="CX1" s="97"/>
      <c r="CZ1" s="97"/>
      <c r="DA1" s="97"/>
      <c r="DC1" s="97"/>
      <c r="DD1" s="97"/>
      <c r="DF1" s="97"/>
      <c r="DG1" s="97"/>
      <c r="DI1" s="97"/>
      <c r="DJ1" s="97"/>
      <c r="DL1" s="97"/>
      <c r="DM1" s="97"/>
      <c r="DO1" s="97"/>
      <c r="DP1" s="97"/>
      <c r="DR1" s="97"/>
      <c r="DS1" s="97"/>
      <c r="DU1" s="97"/>
      <c r="DV1" s="97"/>
      <c r="DX1" s="97"/>
      <c r="DY1" s="97"/>
      <c r="EA1" s="97"/>
      <c r="EB1" s="98"/>
      <c r="ED1" s="97"/>
      <c r="EE1" s="97"/>
      <c r="EG1" s="97"/>
      <c r="EH1" s="97"/>
      <c r="EJ1" s="97"/>
      <c r="EK1" s="97"/>
      <c r="EM1" s="97"/>
      <c r="EN1" s="97"/>
      <c r="EP1" s="97"/>
      <c r="EQ1" s="97"/>
      <c r="ES1" s="97"/>
      <c r="ET1" s="97"/>
      <c r="EV1" s="97"/>
      <c r="EW1" s="97"/>
      <c r="EY1" s="97"/>
      <c r="EZ1" s="97"/>
      <c r="FB1" s="97"/>
      <c r="FC1" s="97"/>
      <c r="FE1" s="97"/>
      <c r="FF1" s="97"/>
      <c r="FH1" s="97"/>
      <c r="FI1" s="97"/>
      <c r="FK1" s="97"/>
      <c r="FL1" s="97"/>
      <c r="FN1" s="97"/>
      <c r="FO1" s="97"/>
      <c r="FQ1" s="97"/>
      <c r="FR1" s="97"/>
      <c r="FT1" s="97"/>
      <c r="FU1" s="97"/>
      <c r="FW1" s="97"/>
      <c r="FX1" s="97"/>
      <c r="FZ1" s="97"/>
      <c r="GA1" s="97"/>
      <c r="GC1" s="97"/>
      <c r="GD1" s="97"/>
      <c r="GF1" s="97"/>
      <c r="GG1" s="97"/>
      <c r="GI1" s="97"/>
      <c r="GJ1" s="97"/>
      <c r="GL1" s="97"/>
      <c r="GM1" s="97"/>
      <c r="GO1" s="97"/>
      <c r="GP1" s="97"/>
      <c r="GR1" s="97"/>
      <c r="GS1" s="97"/>
      <c r="GU1" s="97"/>
      <c r="GV1" s="97"/>
      <c r="GX1" s="97"/>
      <c r="GY1" s="97"/>
      <c r="HA1" s="97"/>
      <c r="HB1" s="97"/>
      <c r="HD1" s="97"/>
      <c r="HE1" s="97"/>
      <c r="HG1" s="97"/>
      <c r="HH1" s="97"/>
      <c r="HJ1" s="97"/>
      <c r="HK1" s="97"/>
      <c r="HM1" s="97"/>
      <c r="HN1" s="97"/>
      <c r="HP1" s="97"/>
      <c r="HQ1" s="97"/>
      <c r="HS1" s="97"/>
      <c r="HT1" s="97"/>
      <c r="HV1" s="97"/>
      <c r="HW1" s="97"/>
      <c r="HY1" s="97"/>
      <c r="HZ1" s="97"/>
      <c r="IB1" s="97"/>
      <c r="IC1" s="97"/>
      <c r="IE1" s="97"/>
      <c r="IF1" s="97"/>
    </row>
    <row r="2" spans="1:240" x14ac:dyDescent="0.25">
      <c r="A2" s="99" t="s">
        <v>500</v>
      </c>
      <c r="B2" s="94" t="s">
        <v>142</v>
      </c>
      <c r="C2" s="105"/>
      <c r="D2" s="100" t="s">
        <v>110</v>
      </c>
      <c r="E2" s="101">
        <f>IF(D2&gt;D3,0,DATEDIF(D2,D3,"y"))</f>
        <v>0</v>
      </c>
      <c r="G2" s="95"/>
      <c r="H2" s="96"/>
      <c r="J2" s="97"/>
      <c r="K2" s="97"/>
      <c r="M2" s="97"/>
      <c r="N2" s="97"/>
      <c r="P2" s="97"/>
      <c r="Q2" s="97"/>
      <c r="S2" s="97"/>
      <c r="T2" s="97"/>
      <c r="V2" s="97"/>
      <c r="W2" s="97"/>
      <c r="Y2" s="97"/>
      <c r="Z2" s="97"/>
      <c r="AB2" s="97"/>
      <c r="AC2" s="97"/>
      <c r="AE2" s="97"/>
      <c r="AF2" s="97"/>
      <c r="AG2" s="97"/>
      <c r="AI2" s="97"/>
      <c r="AJ2" s="97"/>
      <c r="AL2" s="97"/>
      <c r="AM2" s="97"/>
      <c r="AO2" s="97"/>
      <c r="AP2" s="97"/>
      <c r="AR2" s="97"/>
      <c r="AS2" s="97"/>
      <c r="AU2" s="97"/>
      <c r="AV2" s="97"/>
      <c r="AX2" s="97"/>
      <c r="AY2" s="97"/>
      <c r="BA2" s="97"/>
      <c r="BB2" s="97"/>
      <c r="BD2" s="97"/>
      <c r="BE2" s="97"/>
      <c r="BG2" s="97"/>
      <c r="BH2" s="97"/>
      <c r="BJ2" s="97"/>
      <c r="BK2" s="97"/>
      <c r="BM2" s="97"/>
      <c r="BN2" s="97"/>
      <c r="BP2" s="97"/>
      <c r="BQ2" s="97"/>
      <c r="BS2" s="97"/>
      <c r="BT2" s="97"/>
      <c r="BV2" s="97"/>
      <c r="BW2" s="97"/>
      <c r="BY2" s="97"/>
      <c r="BZ2" s="97"/>
      <c r="CB2" s="97"/>
      <c r="CC2" s="97"/>
      <c r="CE2" s="97"/>
      <c r="CF2" s="97"/>
      <c r="CH2" s="97"/>
      <c r="CI2" s="97"/>
      <c r="CK2" s="97"/>
      <c r="CL2" s="97"/>
      <c r="CN2" s="97"/>
      <c r="CO2" s="97"/>
      <c r="CQ2" s="97"/>
      <c r="CR2" s="97"/>
      <c r="CT2" s="97"/>
      <c r="CU2" s="97"/>
      <c r="CW2" s="97"/>
      <c r="CX2" s="97"/>
      <c r="CZ2" s="97"/>
      <c r="DA2" s="97"/>
      <c r="DC2" s="97"/>
      <c r="DD2" s="97"/>
      <c r="DF2" s="97"/>
      <c r="DG2" s="97"/>
      <c r="DI2" s="97"/>
      <c r="DJ2" s="97"/>
      <c r="DL2" s="97"/>
      <c r="DM2" s="97"/>
      <c r="DO2" s="97"/>
      <c r="DP2" s="97"/>
      <c r="DR2" s="97"/>
      <c r="DS2" s="97"/>
      <c r="DU2" s="97"/>
      <c r="DV2" s="97"/>
      <c r="DX2" s="97"/>
      <c r="DY2" s="97"/>
      <c r="EA2" s="97"/>
      <c r="EB2" s="98"/>
      <c r="ED2" s="97"/>
      <c r="EE2" s="97"/>
      <c r="EG2" s="97"/>
      <c r="EH2" s="97"/>
      <c r="EJ2" s="97"/>
      <c r="EK2" s="97"/>
      <c r="EM2" s="97"/>
      <c r="EN2" s="97"/>
      <c r="EP2" s="97"/>
      <c r="EQ2" s="97"/>
      <c r="ES2" s="97"/>
      <c r="ET2" s="97"/>
      <c r="EV2" s="97"/>
      <c r="EW2" s="97"/>
      <c r="EY2" s="97"/>
      <c r="EZ2" s="97"/>
      <c r="FB2" s="97"/>
      <c r="FC2" s="97"/>
      <c r="FE2" s="97"/>
      <c r="FF2" s="97"/>
      <c r="FH2" s="97"/>
      <c r="FI2" s="97"/>
      <c r="FK2" s="97"/>
      <c r="FL2" s="97"/>
      <c r="FN2" s="97"/>
      <c r="FO2" s="97"/>
      <c r="FQ2" s="97"/>
      <c r="FR2" s="97"/>
      <c r="FT2" s="97"/>
      <c r="FU2" s="97"/>
      <c r="FW2" s="97"/>
      <c r="FX2" s="97"/>
      <c r="FZ2" s="97"/>
      <c r="GA2" s="97"/>
      <c r="GC2" s="97"/>
      <c r="GD2" s="97"/>
      <c r="GF2" s="97"/>
      <c r="GG2" s="97"/>
      <c r="GI2" s="97"/>
      <c r="GJ2" s="97"/>
      <c r="GL2" s="97"/>
      <c r="GM2" s="97"/>
      <c r="GO2" s="97"/>
      <c r="GP2" s="97"/>
      <c r="GR2" s="97"/>
      <c r="GS2" s="97"/>
      <c r="GU2" s="97"/>
      <c r="GV2" s="97"/>
      <c r="GX2" s="97"/>
      <c r="GY2" s="97"/>
      <c r="HA2" s="97"/>
      <c r="HB2" s="97"/>
      <c r="HD2" s="97"/>
      <c r="HE2" s="97"/>
      <c r="HG2" s="97"/>
      <c r="HH2" s="97"/>
      <c r="HJ2" s="97"/>
      <c r="HK2" s="97"/>
      <c r="HM2" s="97"/>
      <c r="HN2" s="97"/>
      <c r="HP2" s="97"/>
      <c r="HQ2" s="97"/>
      <c r="HS2" s="97"/>
      <c r="HT2" s="97"/>
      <c r="HV2" s="97"/>
      <c r="HW2" s="97"/>
      <c r="HY2" s="97"/>
      <c r="HZ2" s="97"/>
      <c r="IB2" s="97"/>
      <c r="IC2" s="97"/>
      <c r="IE2" s="97"/>
      <c r="IF2" s="97"/>
    </row>
    <row r="3" spans="1:240" x14ac:dyDescent="0.25">
      <c r="A3" s="102"/>
      <c r="B3" s="94" t="s">
        <v>144</v>
      </c>
      <c r="C3" s="105"/>
      <c r="D3" s="100">
        <v>46387</v>
      </c>
      <c r="E3" s="78"/>
      <c r="G3" s="95"/>
      <c r="H3" s="96"/>
      <c r="J3" s="97"/>
      <c r="K3" s="97"/>
      <c r="M3" s="97"/>
      <c r="N3" s="97"/>
      <c r="P3" s="97"/>
      <c r="Q3" s="97"/>
      <c r="S3" s="97"/>
      <c r="T3" s="97"/>
      <c r="V3" s="97"/>
      <c r="W3" s="97"/>
      <c r="Y3" s="97"/>
      <c r="Z3" s="97"/>
      <c r="AB3" s="97"/>
      <c r="AC3" s="97"/>
      <c r="AE3" s="97"/>
      <c r="AF3" s="97"/>
      <c r="AG3" s="97"/>
      <c r="AI3" s="97"/>
      <c r="AJ3" s="97"/>
      <c r="AL3" s="97"/>
      <c r="AM3" s="97"/>
      <c r="AO3" s="97"/>
      <c r="AP3" s="97"/>
      <c r="AR3" s="97"/>
      <c r="AS3" s="97"/>
      <c r="AU3" s="97"/>
      <c r="AV3" s="97"/>
      <c r="AX3" s="97"/>
      <c r="AY3" s="97"/>
      <c r="BA3" s="97"/>
      <c r="BB3" s="97"/>
      <c r="BD3" s="97"/>
      <c r="BE3" s="97"/>
      <c r="BG3" s="97"/>
      <c r="BH3" s="97"/>
      <c r="BJ3" s="97"/>
      <c r="BK3" s="97"/>
      <c r="BM3" s="97"/>
      <c r="BN3" s="97"/>
      <c r="BP3" s="97"/>
      <c r="BQ3" s="97"/>
      <c r="BS3" s="97"/>
      <c r="BT3" s="97"/>
      <c r="BV3" s="97"/>
      <c r="BW3" s="97"/>
      <c r="BY3" s="97"/>
      <c r="BZ3" s="97"/>
      <c r="CB3" s="97"/>
      <c r="CC3" s="97"/>
      <c r="CE3" s="97"/>
      <c r="CF3" s="97"/>
      <c r="CH3" s="97"/>
      <c r="CI3" s="97"/>
      <c r="CK3" s="97"/>
      <c r="CL3" s="97"/>
      <c r="CN3" s="97"/>
      <c r="CO3" s="97"/>
      <c r="CQ3" s="97"/>
      <c r="CR3" s="97"/>
      <c r="CT3" s="97"/>
      <c r="CU3" s="97"/>
      <c r="CW3" s="97"/>
      <c r="CX3" s="97"/>
      <c r="CZ3" s="97"/>
      <c r="DA3" s="97"/>
      <c r="DC3" s="97"/>
      <c r="DD3" s="97"/>
      <c r="DF3" s="97"/>
      <c r="DG3" s="97"/>
      <c r="DI3" s="97"/>
      <c r="DJ3" s="97"/>
      <c r="DL3" s="97"/>
      <c r="DM3" s="97"/>
      <c r="DO3" s="97"/>
      <c r="DP3" s="97"/>
      <c r="DR3" s="97"/>
      <c r="DS3" s="97"/>
      <c r="DU3" s="97"/>
      <c r="DV3" s="97"/>
      <c r="DX3" s="97"/>
      <c r="DY3" s="97"/>
      <c r="EA3" s="97"/>
      <c r="EB3" s="98"/>
      <c r="ED3" s="97"/>
      <c r="EE3" s="97"/>
      <c r="EG3" s="97"/>
      <c r="EH3" s="97"/>
      <c r="EJ3" s="97"/>
      <c r="EK3" s="97"/>
      <c r="EM3" s="97"/>
      <c r="EN3" s="97"/>
      <c r="EP3" s="97"/>
      <c r="EQ3" s="97"/>
      <c r="ES3" s="97"/>
      <c r="ET3" s="97"/>
      <c r="EV3" s="97"/>
      <c r="EW3" s="97"/>
      <c r="EY3" s="97"/>
      <c r="EZ3" s="97"/>
      <c r="FB3" s="97"/>
      <c r="FC3" s="97"/>
      <c r="FE3" s="97"/>
      <c r="FF3" s="97"/>
      <c r="FH3" s="97"/>
      <c r="FI3" s="97"/>
      <c r="FK3" s="97"/>
      <c r="FL3" s="97"/>
      <c r="FN3" s="97"/>
      <c r="FO3" s="97"/>
      <c r="FQ3" s="97"/>
      <c r="FR3" s="97"/>
      <c r="FT3" s="97"/>
      <c r="FU3" s="97"/>
      <c r="FW3" s="97"/>
      <c r="FX3" s="97"/>
      <c r="FZ3" s="97"/>
      <c r="GA3" s="97"/>
      <c r="GC3" s="97"/>
      <c r="GD3" s="97"/>
      <c r="GF3" s="97"/>
      <c r="GG3" s="97"/>
      <c r="GI3" s="97"/>
      <c r="GJ3" s="97"/>
      <c r="GL3" s="97"/>
      <c r="GM3" s="97"/>
      <c r="GO3" s="97"/>
      <c r="GP3" s="97"/>
      <c r="GR3" s="97"/>
      <c r="GS3" s="97"/>
      <c r="GU3" s="97"/>
      <c r="GV3" s="97"/>
      <c r="GX3" s="97"/>
      <c r="GY3" s="97"/>
      <c r="HA3" s="97"/>
      <c r="HB3" s="97"/>
      <c r="HD3" s="97"/>
      <c r="HE3" s="97"/>
      <c r="HG3" s="97"/>
      <c r="HH3" s="97"/>
      <c r="HJ3" s="97"/>
      <c r="HK3" s="97"/>
      <c r="HM3" s="97"/>
      <c r="HN3" s="97"/>
      <c r="HP3" s="97"/>
      <c r="HQ3" s="97"/>
      <c r="HS3" s="97"/>
      <c r="HT3" s="97"/>
      <c r="HV3" s="97"/>
      <c r="HW3" s="97"/>
      <c r="HY3" s="97"/>
      <c r="HZ3" s="97"/>
      <c r="IB3" s="97"/>
      <c r="IC3" s="97"/>
      <c r="IE3" s="97"/>
      <c r="IF3" s="97"/>
    </row>
    <row r="4" spans="1:240" x14ac:dyDescent="0.25">
      <c r="A4" s="102"/>
      <c r="B4" s="94" t="s">
        <v>241</v>
      </c>
      <c r="C4" s="105"/>
      <c r="D4" s="103"/>
      <c r="E4" s="97"/>
      <c r="G4" s="95"/>
      <c r="H4" s="96"/>
      <c r="J4" s="97"/>
      <c r="K4" s="97"/>
      <c r="M4" s="97"/>
      <c r="N4" s="97"/>
      <c r="P4" s="97"/>
      <c r="Q4" s="97"/>
      <c r="S4" s="97"/>
      <c r="T4" s="97"/>
      <c r="V4" s="97"/>
      <c r="W4" s="97"/>
      <c r="Y4" s="97"/>
      <c r="Z4" s="97"/>
      <c r="AB4" s="97"/>
      <c r="AC4" s="97"/>
      <c r="AE4" s="97"/>
      <c r="AF4" s="97"/>
      <c r="AG4" s="97"/>
      <c r="AI4" s="97"/>
      <c r="AJ4" s="97"/>
      <c r="AL4" s="97"/>
      <c r="AM4" s="97"/>
      <c r="AO4" s="97"/>
      <c r="AP4" s="97"/>
      <c r="AR4" s="97"/>
      <c r="AS4" s="97"/>
      <c r="AU4" s="97"/>
      <c r="AV4" s="97"/>
      <c r="AX4" s="97"/>
      <c r="AY4" s="97"/>
      <c r="BA4" s="97"/>
      <c r="BB4" s="97"/>
      <c r="BD4" s="97"/>
      <c r="BE4" s="97"/>
      <c r="BG4" s="97"/>
      <c r="BH4" s="97"/>
      <c r="BJ4" s="97"/>
      <c r="BK4" s="97"/>
      <c r="BM4" s="97"/>
      <c r="BN4" s="97"/>
      <c r="BP4" s="97"/>
      <c r="BQ4" s="97"/>
      <c r="BS4" s="97"/>
      <c r="BT4" s="97"/>
      <c r="BV4" s="97"/>
      <c r="BW4" s="97"/>
      <c r="BY4" s="97"/>
      <c r="BZ4" s="97"/>
      <c r="CB4" s="97"/>
      <c r="CC4" s="97"/>
      <c r="CE4" s="97"/>
      <c r="CF4" s="97"/>
      <c r="CH4" s="97"/>
      <c r="CI4" s="97"/>
      <c r="CK4" s="97"/>
      <c r="CL4" s="97"/>
      <c r="CN4" s="97"/>
      <c r="CO4" s="97"/>
      <c r="CQ4" s="97"/>
      <c r="CR4" s="97"/>
      <c r="CT4" s="97"/>
      <c r="CU4" s="97"/>
      <c r="CW4" s="97"/>
      <c r="CX4" s="97"/>
      <c r="CZ4" s="97"/>
      <c r="DA4" s="97"/>
      <c r="DC4" s="97"/>
      <c r="DD4" s="97"/>
      <c r="DF4" s="97"/>
      <c r="DG4" s="97"/>
      <c r="DI4" s="97"/>
      <c r="DJ4" s="97"/>
      <c r="DL4" s="97"/>
      <c r="DM4" s="97"/>
      <c r="DO4" s="97"/>
      <c r="DP4" s="97"/>
      <c r="DR4" s="97"/>
      <c r="DS4" s="97"/>
      <c r="DU4" s="97"/>
      <c r="DV4" s="97"/>
      <c r="DX4" s="97"/>
      <c r="DY4" s="97"/>
      <c r="EA4" s="97"/>
      <c r="EB4" s="98"/>
      <c r="ED4" s="97"/>
      <c r="EE4" s="97"/>
      <c r="EG4" s="97"/>
      <c r="EH4" s="97"/>
      <c r="EJ4" s="97"/>
      <c r="EK4" s="97"/>
      <c r="EM4" s="97"/>
      <c r="EN4" s="97"/>
      <c r="EP4" s="97"/>
      <c r="EQ4" s="97"/>
      <c r="ES4" s="97"/>
      <c r="ET4" s="97"/>
      <c r="EV4" s="97"/>
      <c r="EW4" s="97"/>
      <c r="EY4" s="97"/>
      <c r="EZ4" s="97"/>
      <c r="FB4" s="97"/>
      <c r="FC4" s="97"/>
      <c r="FE4" s="97"/>
      <c r="FF4" s="97"/>
      <c r="FH4" s="97"/>
      <c r="FI4" s="97"/>
      <c r="FK4" s="97"/>
      <c r="FL4" s="97"/>
      <c r="FN4" s="97"/>
      <c r="FO4" s="97"/>
      <c r="FQ4" s="97"/>
      <c r="FR4" s="97"/>
      <c r="FT4" s="97"/>
      <c r="FU4" s="97"/>
      <c r="FW4" s="97"/>
      <c r="FX4" s="97"/>
      <c r="FZ4" s="97"/>
      <c r="GA4" s="97"/>
      <c r="GC4" s="97"/>
      <c r="GD4" s="97"/>
      <c r="GF4" s="97"/>
      <c r="GG4" s="97"/>
      <c r="GI4" s="97"/>
      <c r="GJ4" s="97"/>
      <c r="GL4" s="97"/>
      <c r="GM4" s="97"/>
      <c r="GO4" s="97"/>
      <c r="GP4" s="97"/>
      <c r="GR4" s="97"/>
      <c r="GS4" s="97"/>
      <c r="GU4" s="97"/>
      <c r="GV4" s="97"/>
      <c r="GX4" s="97"/>
      <c r="GY4" s="97"/>
      <c r="HA4" s="97"/>
      <c r="HB4" s="97"/>
      <c r="HD4" s="97"/>
      <c r="HE4" s="97"/>
      <c r="HG4" s="97"/>
      <c r="HH4" s="97"/>
      <c r="HJ4" s="97"/>
      <c r="HK4" s="97"/>
      <c r="HM4" s="97"/>
      <c r="HN4" s="97"/>
      <c r="HP4" s="97"/>
      <c r="HQ4" s="97"/>
      <c r="HS4" s="97"/>
      <c r="HT4" s="97"/>
      <c r="HV4" s="97"/>
      <c r="HW4" s="97"/>
      <c r="HY4" s="97"/>
      <c r="HZ4" s="97"/>
      <c r="IB4" s="97"/>
      <c r="IC4" s="97"/>
      <c r="IE4" s="97"/>
      <c r="IF4" s="97"/>
    </row>
    <row r="5" spans="1:240" x14ac:dyDescent="0.25">
      <c r="A5" s="97"/>
      <c r="B5" s="94" t="s">
        <v>145</v>
      </c>
      <c r="C5" s="105"/>
      <c r="D5" s="103"/>
      <c r="E5" s="97"/>
      <c r="G5" s="95"/>
      <c r="H5" s="104"/>
      <c r="J5" s="97"/>
      <c r="K5" s="97"/>
      <c r="M5" s="97"/>
      <c r="N5" s="97"/>
      <c r="P5" s="97"/>
      <c r="Q5" s="97"/>
      <c r="S5" s="97"/>
      <c r="T5" s="97"/>
      <c r="V5" s="97"/>
      <c r="W5" s="97"/>
      <c r="Y5" s="97"/>
      <c r="Z5" s="97"/>
      <c r="AB5" s="97"/>
      <c r="AC5" s="97"/>
      <c r="AE5" s="97"/>
      <c r="AF5" s="97"/>
      <c r="AG5" s="97"/>
      <c r="AI5" s="97"/>
      <c r="AJ5" s="97"/>
      <c r="AL5" s="97"/>
      <c r="AM5" s="97"/>
      <c r="AO5" s="97"/>
      <c r="AP5" s="97"/>
      <c r="AR5" s="97"/>
      <c r="AS5" s="97"/>
      <c r="AU5" s="97"/>
      <c r="AV5" s="97"/>
      <c r="AX5" s="97"/>
      <c r="AY5" s="97"/>
      <c r="BA5" s="97"/>
      <c r="BB5" s="97"/>
      <c r="BD5" s="97"/>
      <c r="BE5" s="97"/>
      <c r="BG5" s="97"/>
      <c r="BH5" s="97"/>
      <c r="BJ5" s="97"/>
      <c r="BK5" s="97"/>
      <c r="BM5" s="97"/>
      <c r="BN5" s="97"/>
      <c r="BP5" s="97"/>
      <c r="BQ5" s="97"/>
      <c r="BS5" s="97"/>
      <c r="BT5" s="97"/>
      <c r="BV5" s="97"/>
      <c r="BW5" s="97"/>
      <c r="BY5" s="97"/>
      <c r="BZ5" s="97"/>
      <c r="CB5" s="97"/>
      <c r="CC5" s="97"/>
      <c r="CE5" s="97"/>
      <c r="CF5" s="97"/>
      <c r="CH5" s="97"/>
      <c r="CI5" s="97"/>
      <c r="CK5" s="97"/>
      <c r="CL5" s="97"/>
      <c r="CN5" s="97"/>
      <c r="CO5" s="97"/>
      <c r="CQ5" s="97"/>
      <c r="CR5" s="97"/>
      <c r="CT5" s="97"/>
      <c r="CU5" s="97"/>
      <c r="CW5" s="97"/>
      <c r="CX5" s="97"/>
      <c r="CZ5" s="97"/>
      <c r="DA5" s="97"/>
      <c r="DC5" s="97"/>
      <c r="DD5" s="97"/>
      <c r="DF5" s="97"/>
      <c r="DG5" s="97"/>
      <c r="DI5" s="97"/>
      <c r="DJ5" s="97"/>
      <c r="DL5" s="97"/>
      <c r="DM5" s="97"/>
      <c r="DO5" s="97"/>
      <c r="DP5" s="97"/>
      <c r="DR5" s="97"/>
      <c r="DS5" s="97"/>
      <c r="DU5" s="97"/>
      <c r="DV5" s="97"/>
      <c r="DX5" s="97"/>
      <c r="DY5" s="97"/>
      <c r="EA5" s="97"/>
      <c r="EB5" s="98"/>
      <c r="ED5" s="97"/>
      <c r="EE5" s="97"/>
      <c r="EG5" s="97"/>
      <c r="EH5" s="97"/>
      <c r="EJ5" s="97"/>
      <c r="EK5" s="97"/>
      <c r="EM5" s="97"/>
      <c r="EN5" s="97"/>
      <c r="EP5" s="97"/>
      <c r="EQ5" s="97"/>
      <c r="ES5" s="97"/>
      <c r="ET5" s="97"/>
      <c r="EV5" s="97"/>
      <c r="EW5" s="97"/>
      <c r="EY5" s="97"/>
      <c r="EZ5" s="97"/>
      <c r="FB5" s="97"/>
      <c r="FC5" s="97"/>
      <c r="FE5" s="97"/>
      <c r="FF5" s="97"/>
      <c r="FH5" s="97"/>
      <c r="FI5" s="97"/>
      <c r="FK5" s="97"/>
      <c r="FL5" s="97"/>
      <c r="FN5" s="97"/>
      <c r="FO5" s="97"/>
      <c r="FQ5" s="97"/>
      <c r="FR5" s="97"/>
      <c r="FT5" s="97"/>
      <c r="FU5" s="97"/>
      <c r="FW5" s="97"/>
      <c r="FX5" s="97"/>
      <c r="FZ5" s="97"/>
      <c r="GA5" s="97"/>
      <c r="GC5" s="97"/>
      <c r="GD5" s="97"/>
      <c r="GF5" s="97"/>
      <c r="GG5" s="97"/>
      <c r="GI5" s="97"/>
      <c r="GJ5" s="97"/>
      <c r="GL5" s="97"/>
      <c r="GM5" s="97"/>
      <c r="GO5" s="97"/>
      <c r="GP5" s="97"/>
      <c r="GR5" s="97"/>
      <c r="GS5" s="97"/>
      <c r="GU5" s="97"/>
      <c r="GV5" s="97"/>
      <c r="GX5" s="97"/>
      <c r="GY5" s="97"/>
      <c r="HA5" s="97"/>
      <c r="HB5" s="97"/>
      <c r="HD5" s="97"/>
      <c r="HE5" s="97"/>
      <c r="HG5" s="97"/>
      <c r="HH5" s="97"/>
      <c r="HJ5" s="97"/>
      <c r="HK5" s="97"/>
      <c r="HM5" s="97"/>
      <c r="HN5" s="97"/>
      <c r="HP5" s="97"/>
      <c r="HQ5" s="97"/>
      <c r="HS5" s="97"/>
      <c r="HT5" s="97"/>
      <c r="HV5" s="97"/>
      <c r="HW5" s="97"/>
      <c r="HY5" s="97"/>
      <c r="HZ5" s="97"/>
      <c r="IB5" s="97"/>
      <c r="IC5" s="97"/>
      <c r="IE5" s="97"/>
      <c r="IF5" s="97"/>
    </row>
    <row r="6" spans="1:240" x14ac:dyDescent="0.25">
      <c r="A6" s="97"/>
      <c r="B6" s="94" t="s">
        <v>146</v>
      </c>
      <c r="C6" s="105"/>
      <c r="D6" s="103"/>
      <c r="E6" s="97"/>
      <c r="G6" s="95"/>
      <c r="J6" s="97"/>
      <c r="K6" s="97"/>
      <c r="M6" s="97"/>
      <c r="N6" s="97"/>
      <c r="P6" s="97"/>
      <c r="Q6" s="97"/>
      <c r="S6" s="97"/>
      <c r="T6" s="97"/>
      <c r="V6" s="97"/>
      <c r="W6" s="97"/>
      <c r="Y6" s="97"/>
      <c r="Z6" s="97"/>
      <c r="AB6" s="97"/>
      <c r="AC6" s="97"/>
      <c r="AE6" s="97"/>
      <c r="AF6" s="97"/>
      <c r="AG6" s="97"/>
      <c r="AI6" s="97"/>
      <c r="AJ6" s="97"/>
      <c r="AL6" s="97"/>
      <c r="AM6" s="97"/>
      <c r="AO6" s="97"/>
      <c r="AP6" s="97"/>
      <c r="AR6" s="97"/>
      <c r="AS6" s="97"/>
      <c r="AU6" s="97"/>
      <c r="AV6" s="97"/>
      <c r="AX6" s="97"/>
      <c r="AY6" s="97"/>
      <c r="BA6" s="97"/>
      <c r="BB6" s="97"/>
      <c r="BD6" s="97"/>
      <c r="BE6" s="97"/>
      <c r="BG6" s="97"/>
      <c r="BH6" s="97"/>
      <c r="BJ6" s="97"/>
      <c r="BK6" s="97"/>
      <c r="BM6" s="97"/>
      <c r="BN6" s="97"/>
      <c r="BP6" s="97"/>
      <c r="BQ6" s="97"/>
      <c r="BS6" s="97"/>
      <c r="BT6" s="97"/>
      <c r="BV6" s="97"/>
      <c r="BW6" s="97"/>
      <c r="BY6" s="97"/>
      <c r="BZ6" s="97"/>
      <c r="CB6" s="97"/>
      <c r="CC6" s="97"/>
      <c r="CE6" s="97"/>
      <c r="CF6" s="97"/>
      <c r="CH6" s="97"/>
      <c r="CI6" s="97"/>
      <c r="CK6" s="97"/>
      <c r="CL6" s="97"/>
      <c r="CN6" s="97"/>
      <c r="CO6" s="97"/>
      <c r="CQ6" s="97"/>
      <c r="CR6" s="97"/>
      <c r="CT6" s="97"/>
      <c r="CU6" s="97"/>
      <c r="CW6" s="97"/>
      <c r="CX6" s="97"/>
      <c r="CZ6" s="97"/>
      <c r="DA6" s="97"/>
      <c r="DC6" s="97"/>
      <c r="DD6" s="97"/>
      <c r="DF6" s="97"/>
      <c r="DG6" s="97"/>
      <c r="DI6" s="97"/>
      <c r="DJ6" s="97"/>
      <c r="DL6" s="97"/>
      <c r="DM6" s="97"/>
      <c r="DO6" s="97"/>
      <c r="DP6" s="97"/>
      <c r="DR6" s="97"/>
      <c r="DS6" s="97"/>
      <c r="DU6" s="97"/>
      <c r="DV6" s="97"/>
      <c r="DX6" s="97"/>
      <c r="DY6" s="97"/>
      <c r="EA6" s="97"/>
      <c r="EB6" s="98"/>
      <c r="ED6" s="97"/>
      <c r="EE6" s="97"/>
      <c r="EG6" s="97"/>
      <c r="EH6" s="97"/>
      <c r="EJ6" s="97"/>
      <c r="EK6" s="97"/>
      <c r="EM6" s="97"/>
      <c r="EN6" s="97"/>
      <c r="EP6" s="97"/>
      <c r="EQ6" s="97"/>
      <c r="ES6" s="97"/>
      <c r="ET6" s="97"/>
      <c r="EV6" s="97"/>
      <c r="EW6" s="97"/>
      <c r="EY6" s="97"/>
      <c r="EZ6" s="97"/>
      <c r="FB6" s="97"/>
      <c r="FC6" s="97"/>
      <c r="FE6" s="97"/>
      <c r="FF6" s="97"/>
      <c r="FH6" s="97"/>
      <c r="FI6" s="97"/>
      <c r="FK6" s="97"/>
      <c r="FL6" s="97"/>
      <c r="FN6" s="97"/>
      <c r="FO6" s="97"/>
      <c r="FQ6" s="97"/>
      <c r="FR6" s="97"/>
      <c r="FT6" s="97"/>
      <c r="FU6" s="97"/>
      <c r="FW6" s="97"/>
      <c r="FX6" s="97"/>
      <c r="FZ6" s="97"/>
      <c r="GA6" s="97"/>
      <c r="GC6" s="97"/>
      <c r="GD6" s="97"/>
      <c r="GF6" s="97"/>
      <c r="GG6" s="97"/>
      <c r="GI6" s="97"/>
      <c r="GJ6" s="97"/>
      <c r="GL6" s="97"/>
      <c r="GM6" s="97"/>
      <c r="GO6" s="97"/>
      <c r="GP6" s="97"/>
      <c r="GR6" s="97"/>
      <c r="GS6" s="97"/>
      <c r="GU6" s="97"/>
      <c r="GV6" s="97"/>
      <c r="GX6" s="97"/>
      <c r="GY6" s="97"/>
      <c r="HA6" s="97"/>
      <c r="HB6" s="97"/>
      <c r="HD6" s="97"/>
      <c r="HE6" s="97"/>
      <c r="HG6" s="97"/>
      <c r="HH6" s="97"/>
      <c r="HJ6" s="97"/>
      <c r="HK6" s="97"/>
      <c r="HM6" s="97"/>
      <c r="HN6" s="97"/>
      <c r="HP6" s="97"/>
      <c r="HQ6" s="97"/>
      <c r="HS6" s="97"/>
      <c r="HT6" s="97"/>
      <c r="HV6" s="97"/>
      <c r="HW6" s="97"/>
      <c r="HY6" s="97"/>
      <c r="HZ6" s="97"/>
      <c r="IB6" s="97"/>
      <c r="IC6" s="97"/>
      <c r="IE6" s="97"/>
      <c r="IF6" s="97"/>
    </row>
    <row r="7" spans="1:240" x14ac:dyDescent="0.25">
      <c r="A7" s="97"/>
      <c r="B7" s="94" t="s">
        <v>242</v>
      </c>
      <c r="C7" s="105"/>
      <c r="D7" s="103"/>
      <c r="E7" s="97"/>
      <c r="G7" s="95"/>
      <c r="J7" s="97"/>
      <c r="K7" s="97"/>
      <c r="M7" s="97"/>
      <c r="N7" s="97"/>
      <c r="P7" s="97"/>
      <c r="Q7" s="97"/>
      <c r="S7" s="97"/>
      <c r="T7" s="97"/>
      <c r="V7" s="97"/>
      <c r="W7" s="97"/>
      <c r="Y7" s="97"/>
      <c r="Z7" s="97"/>
      <c r="AB7" s="97"/>
      <c r="AC7" s="97"/>
      <c r="AE7" s="97"/>
      <c r="AF7" s="97"/>
      <c r="AG7" s="97"/>
      <c r="AI7" s="97"/>
      <c r="AJ7" s="97"/>
      <c r="AL7" s="97"/>
      <c r="AM7" s="97"/>
      <c r="AO7" s="97"/>
      <c r="AP7" s="97"/>
      <c r="AR7" s="97"/>
      <c r="AS7" s="97"/>
      <c r="AU7" s="97"/>
      <c r="AV7" s="97"/>
      <c r="AX7" s="97"/>
      <c r="AY7" s="97"/>
      <c r="BA7" s="97"/>
      <c r="BB7" s="97"/>
      <c r="BD7" s="97"/>
      <c r="BE7" s="97"/>
      <c r="BG7" s="97"/>
      <c r="BH7" s="97"/>
      <c r="BJ7" s="97"/>
      <c r="BK7" s="97"/>
      <c r="BM7" s="97"/>
      <c r="BN7" s="97"/>
      <c r="BP7" s="97"/>
      <c r="BQ7" s="97"/>
      <c r="BS7" s="97"/>
      <c r="BT7" s="97"/>
      <c r="BV7" s="97"/>
      <c r="BW7" s="97"/>
      <c r="BY7" s="97"/>
      <c r="BZ7" s="97"/>
      <c r="CB7" s="97"/>
      <c r="CC7" s="97"/>
      <c r="CE7" s="97"/>
      <c r="CF7" s="97"/>
      <c r="CH7" s="97"/>
      <c r="CI7" s="97"/>
      <c r="CK7" s="97"/>
      <c r="CL7" s="97"/>
      <c r="CN7" s="97"/>
      <c r="CO7" s="97"/>
      <c r="CQ7" s="97"/>
      <c r="CR7" s="97"/>
      <c r="CT7" s="97"/>
      <c r="CU7" s="97"/>
      <c r="CW7" s="97"/>
      <c r="CX7" s="97"/>
      <c r="CZ7" s="97"/>
      <c r="DA7" s="97"/>
      <c r="DC7" s="97"/>
      <c r="DD7" s="97"/>
      <c r="DF7" s="97"/>
      <c r="DG7" s="97"/>
      <c r="DI7" s="97"/>
      <c r="DJ7" s="97"/>
      <c r="DL7" s="97"/>
      <c r="DM7" s="97"/>
      <c r="DO7" s="97"/>
      <c r="DP7" s="97"/>
      <c r="DR7" s="97"/>
      <c r="DS7" s="97"/>
      <c r="DU7" s="97"/>
      <c r="DV7" s="97"/>
      <c r="DX7" s="97"/>
      <c r="DY7" s="97"/>
      <c r="EA7" s="97"/>
      <c r="EB7" s="98"/>
      <c r="ED7" s="97"/>
      <c r="EE7" s="97"/>
      <c r="EG7" s="97"/>
      <c r="EH7" s="97"/>
      <c r="EJ7" s="97"/>
      <c r="EK7" s="97"/>
      <c r="EM7" s="97"/>
      <c r="EN7" s="97"/>
      <c r="EP7" s="97"/>
      <c r="EQ7" s="97"/>
      <c r="ES7" s="97"/>
      <c r="ET7" s="97"/>
      <c r="EV7" s="97"/>
      <c r="EW7" s="97"/>
      <c r="EY7" s="97"/>
      <c r="EZ7" s="97"/>
      <c r="FB7" s="97"/>
      <c r="FC7" s="97"/>
      <c r="FE7" s="97"/>
      <c r="FF7" s="97"/>
      <c r="FH7" s="97"/>
      <c r="FI7" s="97"/>
      <c r="FK7" s="97"/>
      <c r="FL7" s="97"/>
      <c r="FN7" s="97"/>
      <c r="FO7" s="97"/>
      <c r="FQ7" s="97"/>
      <c r="FR7" s="97"/>
      <c r="FT7" s="97"/>
      <c r="FU7" s="97"/>
      <c r="FW7" s="97"/>
      <c r="FX7" s="97"/>
      <c r="FZ7" s="97"/>
      <c r="GA7" s="97"/>
      <c r="GC7" s="97"/>
      <c r="GD7" s="97"/>
      <c r="GF7" s="97"/>
      <c r="GG7" s="97"/>
      <c r="GI7" s="97"/>
      <c r="GJ7" s="97"/>
      <c r="GL7" s="97"/>
      <c r="GM7" s="97"/>
      <c r="GO7" s="97"/>
      <c r="GP7" s="97"/>
      <c r="GR7" s="97"/>
      <c r="GS7" s="97"/>
      <c r="GU7" s="97"/>
      <c r="GV7" s="97"/>
      <c r="GX7" s="97"/>
      <c r="GY7" s="97"/>
      <c r="HA7" s="97"/>
      <c r="HB7" s="97"/>
      <c r="HD7" s="97"/>
      <c r="HE7" s="97"/>
      <c r="HG7" s="97"/>
      <c r="HH7" s="97"/>
      <c r="HJ7" s="97"/>
      <c r="HK7" s="97"/>
      <c r="HM7" s="97"/>
      <c r="HN7" s="97"/>
      <c r="HP7" s="97"/>
      <c r="HQ7" s="97"/>
      <c r="HS7" s="97"/>
      <c r="HT7" s="97"/>
      <c r="HV7" s="97"/>
      <c r="HW7" s="97"/>
      <c r="HY7" s="97"/>
      <c r="HZ7" s="97"/>
      <c r="IB7" s="97"/>
      <c r="IC7" s="97"/>
      <c r="IE7" s="97"/>
      <c r="IF7" s="97"/>
    </row>
    <row r="8" spans="1:240" x14ac:dyDescent="0.25">
      <c r="A8" s="97"/>
      <c r="B8" s="94" t="s">
        <v>147</v>
      </c>
      <c r="C8" s="105"/>
      <c r="D8" s="103"/>
      <c r="E8" s="97"/>
      <c r="G8" s="95"/>
      <c r="J8" s="97"/>
      <c r="K8" s="97"/>
      <c r="M8" s="97"/>
      <c r="N8" s="97"/>
      <c r="P8" s="97"/>
      <c r="Q8" s="97"/>
      <c r="S8" s="97"/>
      <c r="T8" s="97"/>
      <c r="V8" s="97"/>
      <c r="W8" s="97"/>
      <c r="Y8" s="97"/>
      <c r="Z8" s="97"/>
      <c r="AB8" s="97"/>
      <c r="AC8" s="97"/>
      <c r="AE8" s="97"/>
      <c r="AF8" s="97"/>
      <c r="AG8" s="97"/>
      <c r="AI8" s="97"/>
      <c r="AJ8" s="97"/>
      <c r="AL8" s="97"/>
      <c r="AM8" s="97"/>
      <c r="AO8" s="97"/>
      <c r="AP8" s="97"/>
      <c r="AR8" s="97"/>
      <c r="AS8" s="97"/>
      <c r="AU8" s="97"/>
      <c r="AV8" s="97"/>
      <c r="AX8" s="97"/>
      <c r="AY8" s="97"/>
      <c r="BA8" s="97"/>
      <c r="BB8" s="97"/>
      <c r="BD8" s="97"/>
      <c r="BE8" s="97"/>
      <c r="BG8" s="97"/>
      <c r="BH8" s="97"/>
      <c r="BJ8" s="97"/>
      <c r="BK8" s="97"/>
      <c r="BM8" s="97"/>
      <c r="BN8" s="97"/>
      <c r="BP8" s="97"/>
      <c r="BQ8" s="97"/>
      <c r="BS8" s="97"/>
      <c r="BT8" s="97"/>
      <c r="BV8" s="97"/>
      <c r="BW8" s="97"/>
      <c r="BY8" s="97"/>
      <c r="BZ8" s="97"/>
      <c r="CB8" s="97"/>
      <c r="CC8" s="97"/>
      <c r="CE8" s="97"/>
      <c r="CF8" s="97"/>
      <c r="CH8" s="97"/>
      <c r="CI8" s="97"/>
      <c r="CK8" s="97"/>
      <c r="CL8" s="97"/>
      <c r="CN8" s="97"/>
      <c r="CO8" s="97"/>
      <c r="CQ8" s="97"/>
      <c r="CR8" s="97"/>
      <c r="CT8" s="97"/>
      <c r="CU8" s="97"/>
      <c r="CW8" s="97"/>
      <c r="CX8" s="97"/>
      <c r="CZ8" s="97"/>
      <c r="DA8" s="97"/>
      <c r="DC8" s="97"/>
      <c r="DD8" s="97"/>
      <c r="DF8" s="97"/>
      <c r="DG8" s="97"/>
      <c r="DI8" s="97"/>
      <c r="DJ8" s="97"/>
      <c r="DL8" s="97"/>
      <c r="DM8" s="97"/>
      <c r="DO8" s="97"/>
      <c r="DP8" s="97"/>
      <c r="DR8" s="97"/>
      <c r="DS8" s="97"/>
      <c r="DU8" s="97"/>
      <c r="DV8" s="97"/>
      <c r="DX8" s="97"/>
      <c r="DY8" s="97"/>
      <c r="EA8" s="97"/>
      <c r="EB8" s="98"/>
      <c r="ED8" s="97"/>
      <c r="EE8" s="97"/>
      <c r="EG8" s="97"/>
      <c r="EH8" s="97"/>
      <c r="EJ8" s="97"/>
      <c r="EK8" s="97"/>
      <c r="EM8" s="97"/>
      <c r="EN8" s="97"/>
      <c r="EP8" s="97"/>
      <c r="EQ8" s="97"/>
      <c r="ES8" s="97"/>
      <c r="ET8" s="97"/>
      <c r="EV8" s="97"/>
      <c r="EW8" s="97"/>
      <c r="EY8" s="97"/>
      <c r="EZ8" s="97"/>
      <c r="FB8" s="97"/>
      <c r="FC8" s="97"/>
      <c r="FE8" s="97"/>
      <c r="FF8" s="97"/>
      <c r="FH8" s="97"/>
      <c r="FI8" s="97"/>
      <c r="FK8" s="97"/>
      <c r="FL8" s="97"/>
      <c r="FN8" s="97"/>
      <c r="FO8" s="97"/>
      <c r="FQ8" s="97"/>
      <c r="FR8" s="97"/>
      <c r="FT8" s="97"/>
      <c r="FU8" s="97"/>
      <c r="FW8" s="97"/>
      <c r="FX8" s="97"/>
      <c r="FZ8" s="97"/>
      <c r="GA8" s="97"/>
      <c r="GC8" s="97"/>
      <c r="GD8" s="97"/>
      <c r="GF8" s="97"/>
      <c r="GG8" s="97"/>
      <c r="GI8" s="97"/>
      <c r="GJ8" s="97"/>
      <c r="GL8" s="97"/>
      <c r="GM8" s="97"/>
      <c r="GO8" s="97"/>
      <c r="GP8" s="97"/>
      <c r="GR8" s="97"/>
      <c r="GS8" s="97"/>
      <c r="GU8" s="97"/>
      <c r="GV8" s="97"/>
      <c r="GX8" s="97"/>
      <c r="GY8" s="97"/>
      <c r="HA8" s="97"/>
      <c r="HB8" s="97"/>
      <c r="HD8" s="97"/>
      <c r="HE8" s="97"/>
      <c r="HG8" s="97"/>
      <c r="HH8" s="97"/>
      <c r="HJ8" s="97"/>
      <c r="HK8" s="97"/>
      <c r="HM8" s="97"/>
      <c r="HN8" s="97"/>
      <c r="HP8" s="97"/>
      <c r="HQ8" s="97"/>
      <c r="HS8" s="97"/>
      <c r="HT8" s="97"/>
      <c r="HV8" s="97"/>
      <c r="HW8" s="97"/>
      <c r="HY8" s="97"/>
      <c r="HZ8" s="97"/>
      <c r="IB8" s="97"/>
      <c r="IC8" s="97"/>
      <c r="IE8" s="97"/>
      <c r="IF8" s="97"/>
    </row>
    <row r="9" spans="1:240" x14ac:dyDescent="0.25">
      <c r="A9" s="97"/>
      <c r="B9" s="94" t="s">
        <v>243</v>
      </c>
      <c r="C9" s="105"/>
      <c r="D9" s="103"/>
      <c r="E9" s="97"/>
      <c r="G9" s="95"/>
      <c r="J9" s="97"/>
      <c r="K9" s="97"/>
      <c r="M9" s="97"/>
      <c r="N9" s="97"/>
      <c r="P9" s="97"/>
      <c r="Q9" s="97"/>
      <c r="S9" s="97"/>
      <c r="T9" s="97"/>
      <c r="V9" s="97"/>
      <c r="W9" s="97"/>
      <c r="Y9" s="97"/>
      <c r="Z9" s="97"/>
      <c r="AB9" s="97"/>
      <c r="AC9" s="97"/>
      <c r="AE9" s="97"/>
      <c r="AF9" s="97"/>
      <c r="AG9" s="97"/>
      <c r="AI9" s="97"/>
      <c r="AJ9" s="97"/>
      <c r="AL9" s="97"/>
      <c r="AM9" s="97"/>
      <c r="AO9" s="97"/>
      <c r="AP9" s="97"/>
      <c r="AR9" s="97"/>
      <c r="AS9" s="97"/>
      <c r="AU9" s="97"/>
      <c r="AV9" s="97"/>
      <c r="AX9" s="97"/>
      <c r="AY9" s="97"/>
      <c r="BA9" s="97"/>
      <c r="BB9" s="97"/>
      <c r="BD9" s="97"/>
      <c r="BE9" s="97"/>
      <c r="BG9" s="97"/>
      <c r="BH9" s="97"/>
      <c r="BJ9" s="97"/>
      <c r="BK9" s="97"/>
      <c r="BM9" s="97"/>
      <c r="BN9" s="97"/>
      <c r="BP9" s="97"/>
      <c r="BQ9" s="97"/>
      <c r="BS9" s="97"/>
      <c r="BT9" s="97"/>
      <c r="BV9" s="97"/>
      <c r="BW9" s="97"/>
      <c r="BY9" s="97"/>
      <c r="BZ9" s="97"/>
      <c r="CB9" s="97"/>
      <c r="CC9" s="97"/>
      <c r="CE9" s="97"/>
      <c r="CF9" s="97"/>
      <c r="CH9" s="97"/>
      <c r="CI9" s="97"/>
      <c r="CK9" s="97"/>
      <c r="CL9" s="97"/>
      <c r="CN9" s="97"/>
      <c r="CO9" s="97"/>
      <c r="CQ9" s="97"/>
      <c r="CR9" s="97"/>
      <c r="CT9" s="97"/>
      <c r="CU9" s="97"/>
      <c r="CW9" s="97"/>
      <c r="CX9" s="97"/>
      <c r="CZ9" s="97"/>
      <c r="DA9" s="97"/>
      <c r="DC9" s="97"/>
      <c r="DD9" s="97"/>
      <c r="DF9" s="97"/>
      <c r="DG9" s="97"/>
      <c r="DI9" s="97"/>
      <c r="DJ9" s="97"/>
      <c r="DL9" s="97"/>
      <c r="DM9" s="97"/>
      <c r="DO9" s="97"/>
      <c r="DP9" s="97"/>
      <c r="DR9" s="97"/>
      <c r="DS9" s="97"/>
      <c r="DU9" s="97"/>
      <c r="DV9" s="97"/>
      <c r="DX9" s="97"/>
      <c r="DY9" s="97"/>
      <c r="EA9" s="97"/>
      <c r="EB9" s="98"/>
      <c r="ED9" s="97"/>
      <c r="EE9" s="97"/>
      <c r="EG9" s="97"/>
      <c r="EH9" s="97"/>
      <c r="EJ9" s="97"/>
      <c r="EK9" s="97"/>
      <c r="EM9" s="97"/>
      <c r="EN9" s="97"/>
      <c r="EP9" s="97"/>
      <c r="EQ9" s="97"/>
      <c r="ES9" s="97"/>
      <c r="ET9" s="97"/>
      <c r="EV9" s="97"/>
      <c r="EW9" s="97"/>
      <c r="EY9" s="97"/>
      <c r="EZ9" s="97"/>
      <c r="FB9" s="97"/>
      <c r="FC9" s="97"/>
      <c r="FE9" s="97"/>
      <c r="FF9" s="97"/>
      <c r="FH9" s="97"/>
      <c r="FI9" s="97"/>
      <c r="FK9" s="97"/>
      <c r="FL9" s="97"/>
      <c r="FN9" s="97"/>
      <c r="FO9" s="97"/>
      <c r="FQ9" s="97"/>
      <c r="FR9" s="97"/>
      <c r="FT9" s="97"/>
      <c r="FU9" s="97"/>
      <c r="FW9" s="97"/>
      <c r="FX9" s="97"/>
      <c r="FZ9" s="97"/>
      <c r="GA9" s="97"/>
      <c r="GC9" s="97"/>
      <c r="GD9" s="97"/>
      <c r="GF9" s="97"/>
      <c r="GG9" s="97"/>
      <c r="GI9" s="97"/>
      <c r="GJ9" s="97"/>
      <c r="GL9" s="97"/>
      <c r="GM9" s="97"/>
      <c r="GO9" s="97"/>
      <c r="GP9" s="97"/>
      <c r="GR9" s="97"/>
      <c r="GS9" s="97"/>
      <c r="GU9" s="97"/>
      <c r="GV9" s="97"/>
      <c r="GX9" s="97"/>
      <c r="GY9" s="97"/>
      <c r="HA9" s="97"/>
      <c r="HB9" s="97"/>
      <c r="HD9" s="97"/>
      <c r="HE9" s="97"/>
      <c r="HG9" s="97"/>
      <c r="HH9" s="97"/>
      <c r="HJ9" s="97"/>
      <c r="HK9" s="97"/>
      <c r="HM9" s="97"/>
      <c r="HN9" s="97"/>
      <c r="HP9" s="97"/>
      <c r="HQ9" s="97"/>
      <c r="HS9" s="97"/>
      <c r="HT9" s="97"/>
      <c r="HV9" s="97"/>
      <c r="HW9" s="97"/>
      <c r="HY9" s="97"/>
      <c r="HZ9" s="97"/>
      <c r="IB9" s="97"/>
      <c r="IC9" s="97"/>
      <c r="IE9" s="97"/>
      <c r="IF9" s="97"/>
    </row>
    <row r="10" spans="1:240" x14ac:dyDescent="0.25">
      <c r="A10" s="97"/>
      <c r="B10" s="94" t="s">
        <v>148</v>
      </c>
      <c r="C10" s="105"/>
      <c r="D10" s="103"/>
      <c r="E10" s="97"/>
      <c r="G10" s="95"/>
      <c r="J10" s="97"/>
      <c r="K10" s="97"/>
      <c r="M10" s="97"/>
      <c r="N10" s="97"/>
      <c r="P10" s="97"/>
      <c r="Q10" s="97"/>
      <c r="S10" s="97"/>
      <c r="T10" s="97"/>
      <c r="V10" s="97"/>
      <c r="W10" s="97"/>
      <c r="Y10" s="97"/>
      <c r="Z10" s="97"/>
      <c r="AB10" s="97"/>
      <c r="AC10" s="97"/>
      <c r="AE10" s="97"/>
      <c r="AF10" s="97"/>
      <c r="AG10" s="97"/>
      <c r="AI10" s="97"/>
      <c r="AJ10" s="97"/>
      <c r="AL10" s="97"/>
      <c r="AM10" s="97"/>
      <c r="AO10" s="97"/>
      <c r="AP10" s="97"/>
      <c r="AR10" s="97"/>
      <c r="AS10" s="97"/>
      <c r="AU10" s="97"/>
      <c r="AV10" s="97"/>
      <c r="AX10" s="97"/>
      <c r="AY10" s="97"/>
      <c r="BA10" s="97"/>
      <c r="BB10" s="97"/>
      <c r="BD10" s="97"/>
      <c r="BE10" s="97"/>
      <c r="BG10" s="97"/>
      <c r="BH10" s="97"/>
      <c r="BJ10" s="97"/>
      <c r="BK10" s="97"/>
      <c r="BM10" s="97"/>
      <c r="BN10" s="97"/>
      <c r="BP10" s="97"/>
      <c r="BQ10" s="97"/>
      <c r="BS10" s="97"/>
      <c r="BT10" s="97"/>
      <c r="BV10" s="97"/>
      <c r="BW10" s="97"/>
      <c r="BY10" s="97"/>
      <c r="BZ10" s="97"/>
      <c r="CB10" s="97"/>
      <c r="CC10" s="97"/>
      <c r="CE10" s="97"/>
      <c r="CF10" s="97"/>
      <c r="CH10" s="97"/>
      <c r="CI10" s="97"/>
      <c r="CK10" s="97"/>
      <c r="CL10" s="97"/>
      <c r="CN10" s="97"/>
      <c r="CO10" s="97"/>
      <c r="CQ10" s="97"/>
      <c r="CR10" s="97"/>
      <c r="CT10" s="97"/>
      <c r="CU10" s="97"/>
      <c r="CW10" s="97"/>
      <c r="CX10" s="97"/>
      <c r="CZ10" s="97"/>
      <c r="DA10" s="97"/>
      <c r="DC10" s="97"/>
      <c r="DD10" s="97"/>
      <c r="DF10" s="97"/>
      <c r="DG10" s="97"/>
      <c r="DI10" s="97"/>
      <c r="DJ10" s="97"/>
      <c r="DL10" s="97"/>
      <c r="DM10" s="97"/>
      <c r="DO10" s="97"/>
      <c r="DP10" s="97"/>
      <c r="DR10" s="97"/>
      <c r="DS10" s="97"/>
      <c r="DU10" s="97"/>
      <c r="DV10" s="97"/>
      <c r="DX10" s="97"/>
      <c r="DY10" s="97"/>
      <c r="EA10" s="97"/>
      <c r="EB10" s="98"/>
      <c r="ED10" s="97"/>
      <c r="EE10" s="97"/>
      <c r="EG10" s="97"/>
      <c r="EH10" s="97"/>
      <c r="EJ10" s="97"/>
      <c r="EK10" s="97"/>
      <c r="EM10" s="97"/>
      <c r="EN10" s="97"/>
      <c r="EP10" s="97"/>
      <c r="EQ10" s="97"/>
      <c r="ES10" s="97"/>
      <c r="ET10" s="97"/>
      <c r="EV10" s="97"/>
      <c r="EW10" s="97"/>
      <c r="EY10" s="97"/>
      <c r="EZ10" s="97"/>
      <c r="FB10" s="97"/>
      <c r="FC10" s="97"/>
      <c r="FE10" s="97"/>
      <c r="FF10" s="97"/>
      <c r="FH10" s="97"/>
      <c r="FI10" s="97"/>
      <c r="FK10" s="97"/>
      <c r="FL10" s="97"/>
      <c r="FN10" s="97"/>
      <c r="FO10" s="97"/>
      <c r="FQ10" s="97"/>
      <c r="FR10" s="97"/>
      <c r="FT10" s="97"/>
      <c r="FU10" s="97"/>
      <c r="FW10" s="97"/>
      <c r="FX10" s="97"/>
      <c r="FZ10" s="97"/>
      <c r="GA10" s="97"/>
      <c r="GC10" s="97"/>
      <c r="GD10" s="97"/>
      <c r="GF10" s="97"/>
      <c r="GG10" s="97"/>
      <c r="GI10" s="97"/>
      <c r="GJ10" s="97"/>
      <c r="GL10" s="97"/>
      <c r="GM10" s="97"/>
      <c r="GO10" s="97"/>
      <c r="GP10" s="97"/>
      <c r="GR10" s="97"/>
      <c r="GS10" s="97"/>
      <c r="GU10" s="97"/>
      <c r="GV10" s="97"/>
      <c r="GX10" s="97"/>
      <c r="GY10" s="97"/>
      <c r="HA10" s="97"/>
      <c r="HB10" s="97"/>
      <c r="HD10" s="97"/>
      <c r="HE10" s="97"/>
      <c r="HG10" s="97"/>
      <c r="HH10" s="97"/>
      <c r="HJ10" s="97"/>
      <c r="HK10" s="97"/>
      <c r="HM10" s="97"/>
      <c r="HN10" s="97"/>
      <c r="HP10" s="97"/>
      <c r="HQ10" s="97"/>
      <c r="HS10" s="97"/>
      <c r="HT10" s="97"/>
      <c r="HV10" s="97"/>
      <c r="HW10" s="97"/>
      <c r="HY10" s="97"/>
      <c r="HZ10" s="97"/>
      <c r="IB10" s="97"/>
      <c r="IC10" s="97"/>
      <c r="IE10" s="97"/>
      <c r="IF10" s="97"/>
    </row>
    <row r="11" spans="1:240" x14ac:dyDescent="0.25">
      <c r="A11" s="97"/>
      <c r="B11" s="94" t="s">
        <v>499</v>
      </c>
      <c r="C11" s="105"/>
      <c r="D11" s="103"/>
      <c r="E11" s="97"/>
      <c r="G11" s="95"/>
      <c r="J11" s="97"/>
      <c r="K11" s="97"/>
      <c r="M11" s="97"/>
      <c r="N11" s="97"/>
      <c r="P11" s="97"/>
      <c r="Q11" s="97"/>
      <c r="S11" s="97"/>
      <c r="T11" s="97"/>
      <c r="V11" s="97"/>
      <c r="W11" s="97"/>
      <c r="Y11" s="97"/>
      <c r="Z11" s="97"/>
      <c r="AB11" s="97"/>
      <c r="AC11" s="97"/>
      <c r="AE11" s="97"/>
      <c r="AF11" s="97"/>
      <c r="AG11" s="97"/>
      <c r="AI11" s="97"/>
      <c r="AJ11" s="97"/>
      <c r="AL11" s="97"/>
      <c r="AM11" s="97"/>
      <c r="AO11" s="97"/>
      <c r="AP11" s="97"/>
      <c r="AR11" s="97"/>
      <c r="AS11" s="97"/>
      <c r="AU11" s="97"/>
      <c r="AV11" s="97"/>
      <c r="AX11" s="97"/>
      <c r="AY11" s="97"/>
      <c r="BA11" s="97"/>
      <c r="BB11" s="97"/>
      <c r="BD11" s="97"/>
      <c r="BE11" s="97"/>
      <c r="BG11" s="97"/>
      <c r="BH11" s="97"/>
      <c r="BJ11" s="97"/>
      <c r="BK11" s="97"/>
      <c r="BM11" s="97"/>
      <c r="BN11" s="97"/>
      <c r="BP11" s="97"/>
      <c r="BQ11" s="97"/>
      <c r="BS11" s="97"/>
      <c r="BT11" s="97"/>
      <c r="BV11" s="97"/>
      <c r="BW11" s="97"/>
      <c r="BY11" s="97"/>
      <c r="BZ11" s="97"/>
      <c r="CB11" s="97"/>
      <c r="CC11" s="97"/>
      <c r="CE11" s="97"/>
      <c r="CF11" s="97"/>
      <c r="CH11" s="97"/>
      <c r="CI11" s="97"/>
      <c r="CK11" s="97"/>
      <c r="CL11" s="97"/>
      <c r="CN11" s="97"/>
      <c r="CO11" s="97"/>
      <c r="CQ11" s="97"/>
      <c r="CR11" s="97"/>
      <c r="CT11" s="97"/>
      <c r="CU11" s="97"/>
      <c r="CW11" s="97"/>
      <c r="CX11" s="97"/>
      <c r="CZ11" s="97"/>
      <c r="DA11" s="97"/>
      <c r="DC11" s="97"/>
      <c r="DD11" s="97"/>
      <c r="DF11" s="97"/>
      <c r="DG11" s="97"/>
      <c r="DI11" s="97"/>
      <c r="DJ11" s="97"/>
      <c r="DL11" s="97"/>
      <c r="DM11" s="97"/>
      <c r="DO11" s="97"/>
      <c r="DP11" s="97"/>
      <c r="DR11" s="97"/>
      <c r="DS11" s="97"/>
      <c r="DU11" s="97"/>
      <c r="DV11" s="97"/>
      <c r="DX11" s="97"/>
      <c r="DY11" s="97"/>
      <c r="EA11" s="97"/>
      <c r="EB11" s="98"/>
      <c r="ED11" s="97"/>
      <c r="EE11" s="97"/>
      <c r="EG11" s="97"/>
      <c r="EH11" s="97"/>
      <c r="EJ11" s="97"/>
      <c r="EK11" s="97"/>
      <c r="EM11" s="97"/>
      <c r="EN11" s="97"/>
      <c r="EP11" s="97"/>
      <c r="EQ11" s="97"/>
      <c r="ES11" s="97"/>
      <c r="ET11" s="97"/>
      <c r="EV11" s="97"/>
      <c r="EW11" s="97"/>
      <c r="EY11" s="97"/>
      <c r="EZ11" s="97"/>
      <c r="FB11" s="97"/>
      <c r="FC11" s="97"/>
      <c r="FE11" s="97"/>
      <c r="FF11" s="97"/>
      <c r="FH11" s="97"/>
      <c r="FI11" s="97"/>
      <c r="FK11" s="97"/>
      <c r="FL11" s="97"/>
      <c r="FN11" s="97"/>
      <c r="FO11" s="97"/>
      <c r="FQ11" s="97"/>
      <c r="FR11" s="97"/>
      <c r="FT11" s="97"/>
      <c r="FU11" s="97"/>
      <c r="FW11" s="97"/>
      <c r="FX11" s="97"/>
      <c r="FZ11" s="97"/>
      <c r="GA11" s="97"/>
      <c r="GC11" s="97"/>
      <c r="GD11" s="97"/>
      <c r="GF11" s="97"/>
      <c r="GG11" s="97"/>
      <c r="GI11" s="97"/>
      <c r="GJ11" s="97"/>
      <c r="GL11" s="97"/>
      <c r="GM11" s="97"/>
      <c r="GO11" s="97"/>
      <c r="GP11" s="97"/>
      <c r="GR11" s="97"/>
      <c r="GS11" s="97"/>
      <c r="GU11" s="97"/>
      <c r="GV11" s="97"/>
      <c r="GX11" s="97"/>
      <c r="GY11" s="97"/>
      <c r="HA11" s="97"/>
      <c r="HB11" s="97"/>
      <c r="HD11" s="97"/>
      <c r="HE11" s="97"/>
      <c r="HG11" s="97"/>
      <c r="HH11" s="97"/>
      <c r="HJ11" s="97"/>
      <c r="HK11" s="97"/>
      <c r="HM11" s="97"/>
      <c r="HN11" s="97"/>
      <c r="HP11" s="97"/>
      <c r="HQ11" s="97"/>
      <c r="HS11" s="97"/>
      <c r="HT11" s="97"/>
      <c r="HV11" s="97"/>
      <c r="HW11" s="97"/>
      <c r="HY11" s="97"/>
      <c r="HZ11" s="97"/>
      <c r="IB11" s="97"/>
      <c r="IC11" s="97"/>
      <c r="IE11" s="97"/>
      <c r="IF11" s="97"/>
    </row>
    <row r="12" spans="1:240" x14ac:dyDescent="0.25">
      <c r="A12" s="97"/>
      <c r="B12" s="94" t="s">
        <v>244</v>
      </c>
      <c r="C12" s="105"/>
      <c r="D12" s="103"/>
      <c r="E12" s="97"/>
      <c r="G12" s="95"/>
      <c r="J12" s="97"/>
      <c r="K12" s="97"/>
      <c r="M12" s="97"/>
      <c r="N12" s="97"/>
      <c r="P12" s="97"/>
      <c r="Q12" s="97"/>
      <c r="S12" s="97"/>
      <c r="T12" s="97"/>
      <c r="V12" s="97"/>
      <c r="W12" s="97"/>
      <c r="Y12" s="97"/>
      <c r="Z12" s="97"/>
      <c r="AB12" s="97"/>
      <c r="AC12" s="97"/>
      <c r="AE12" s="97"/>
      <c r="AF12" s="97"/>
      <c r="AG12" s="97"/>
      <c r="AI12" s="97"/>
      <c r="AJ12" s="97"/>
      <c r="AL12" s="97"/>
      <c r="AM12" s="97"/>
      <c r="AO12" s="97"/>
      <c r="AP12" s="97"/>
      <c r="AR12" s="97"/>
      <c r="AS12" s="97"/>
      <c r="AU12" s="97"/>
      <c r="AV12" s="97"/>
      <c r="AX12" s="97"/>
      <c r="AY12" s="97"/>
      <c r="BA12" s="97"/>
      <c r="BB12" s="97"/>
      <c r="BD12" s="97"/>
      <c r="BE12" s="97"/>
      <c r="BG12" s="97"/>
      <c r="BH12" s="97"/>
      <c r="BJ12" s="97"/>
      <c r="BK12" s="97"/>
      <c r="BM12" s="97"/>
      <c r="BN12" s="97"/>
      <c r="BP12" s="97"/>
      <c r="BQ12" s="97"/>
      <c r="BS12" s="97"/>
      <c r="BT12" s="97"/>
      <c r="BV12" s="97"/>
      <c r="BW12" s="97"/>
      <c r="BY12" s="97"/>
      <c r="BZ12" s="97"/>
      <c r="CB12" s="97"/>
      <c r="CC12" s="97"/>
      <c r="CE12" s="97"/>
      <c r="CF12" s="97"/>
      <c r="CH12" s="97"/>
      <c r="CI12" s="97"/>
      <c r="CK12" s="97"/>
      <c r="CL12" s="97"/>
      <c r="CN12" s="97"/>
      <c r="CO12" s="97"/>
      <c r="CQ12" s="97"/>
      <c r="CR12" s="97"/>
      <c r="CT12" s="97"/>
      <c r="CU12" s="97"/>
      <c r="CW12" s="97"/>
      <c r="CX12" s="97"/>
      <c r="CZ12" s="97"/>
      <c r="DA12" s="97"/>
      <c r="DC12" s="97"/>
      <c r="DD12" s="97"/>
      <c r="DF12" s="97"/>
      <c r="DG12" s="97"/>
      <c r="DI12" s="97"/>
      <c r="DJ12" s="97"/>
      <c r="DL12" s="97"/>
      <c r="DM12" s="97"/>
      <c r="DO12" s="97"/>
      <c r="DP12" s="97"/>
      <c r="DR12" s="97"/>
      <c r="DS12" s="97"/>
      <c r="DU12" s="97"/>
      <c r="DV12" s="97"/>
      <c r="DX12" s="97"/>
      <c r="DY12" s="97"/>
      <c r="EA12" s="97"/>
      <c r="EB12" s="98"/>
      <c r="ED12" s="97"/>
      <c r="EE12" s="97"/>
      <c r="EG12" s="97"/>
      <c r="EH12" s="97"/>
      <c r="EJ12" s="97"/>
      <c r="EK12" s="97"/>
      <c r="EM12" s="97"/>
      <c r="EN12" s="97"/>
      <c r="EP12" s="97"/>
      <c r="EQ12" s="97"/>
      <c r="ES12" s="97"/>
      <c r="ET12" s="97"/>
      <c r="EV12" s="97"/>
      <c r="EW12" s="97"/>
      <c r="EY12" s="97"/>
      <c r="EZ12" s="97"/>
      <c r="FB12" s="97"/>
      <c r="FC12" s="97"/>
      <c r="FE12" s="97"/>
      <c r="FF12" s="97"/>
      <c r="FH12" s="97"/>
      <c r="FI12" s="97"/>
      <c r="FK12" s="97"/>
      <c r="FL12" s="97"/>
      <c r="FN12" s="97"/>
      <c r="FO12" s="97"/>
      <c r="FQ12" s="97"/>
      <c r="FR12" s="97"/>
      <c r="FT12" s="97"/>
      <c r="FU12" s="97"/>
      <c r="FW12" s="97"/>
      <c r="FX12" s="97"/>
      <c r="FZ12" s="97"/>
      <c r="GA12" s="97"/>
      <c r="GC12" s="97"/>
      <c r="GD12" s="97"/>
      <c r="GF12" s="97"/>
      <c r="GG12" s="97"/>
      <c r="GI12" s="97"/>
      <c r="GJ12" s="97"/>
      <c r="GL12" s="97"/>
      <c r="GM12" s="97"/>
      <c r="GO12" s="97"/>
      <c r="GP12" s="97"/>
      <c r="GR12" s="97"/>
      <c r="GS12" s="97"/>
      <c r="GU12" s="97"/>
      <c r="GV12" s="97"/>
      <c r="GX12" s="97"/>
      <c r="GY12" s="97"/>
      <c r="HA12" s="97"/>
      <c r="HB12" s="97"/>
      <c r="HD12" s="97"/>
      <c r="HE12" s="97"/>
      <c r="HG12" s="97"/>
      <c r="HH12" s="97"/>
      <c r="HJ12" s="97"/>
      <c r="HK12" s="97"/>
      <c r="HM12" s="97"/>
      <c r="HN12" s="97"/>
      <c r="HP12" s="97"/>
      <c r="HQ12" s="97"/>
      <c r="HS12" s="97"/>
      <c r="HT12" s="97"/>
      <c r="HV12" s="97"/>
      <c r="HW12" s="97"/>
      <c r="HY12" s="97"/>
      <c r="HZ12" s="97"/>
      <c r="IB12" s="97"/>
      <c r="IC12" s="97"/>
      <c r="IE12" s="97"/>
      <c r="IF12" s="97"/>
    </row>
    <row r="13" spans="1:240" x14ac:dyDescent="0.25">
      <c r="A13" s="97"/>
      <c r="B13" s="94" t="s">
        <v>149</v>
      </c>
      <c r="C13" s="105"/>
      <c r="D13" s="103"/>
      <c r="E13" s="97"/>
      <c r="G13" s="95"/>
      <c r="J13" s="97"/>
      <c r="K13" s="97"/>
      <c r="M13" s="97"/>
      <c r="N13" s="97"/>
      <c r="P13" s="97"/>
      <c r="Q13" s="97"/>
      <c r="S13" s="97"/>
      <c r="T13" s="97"/>
      <c r="V13" s="97"/>
      <c r="W13" s="97"/>
      <c r="Y13" s="97"/>
      <c r="Z13" s="97"/>
      <c r="AB13" s="97"/>
      <c r="AC13" s="97"/>
      <c r="AE13" s="97"/>
      <c r="AF13" s="97"/>
      <c r="AG13" s="97"/>
      <c r="AI13" s="97"/>
      <c r="AJ13" s="97"/>
      <c r="AL13" s="97"/>
      <c r="AM13" s="97"/>
      <c r="AO13" s="97"/>
      <c r="AP13" s="97"/>
      <c r="AR13" s="97"/>
      <c r="AS13" s="97"/>
      <c r="AU13" s="97"/>
      <c r="AV13" s="97"/>
      <c r="AX13" s="97"/>
      <c r="AY13" s="97"/>
      <c r="BA13" s="97"/>
      <c r="BB13" s="97"/>
      <c r="BD13" s="97"/>
      <c r="BE13" s="97"/>
      <c r="BG13" s="97"/>
      <c r="BH13" s="97"/>
      <c r="BJ13" s="97"/>
      <c r="BK13" s="97"/>
      <c r="BM13" s="97"/>
      <c r="BN13" s="97"/>
      <c r="BP13" s="97"/>
      <c r="BQ13" s="97"/>
      <c r="BS13" s="97"/>
      <c r="BT13" s="97"/>
      <c r="BV13" s="97"/>
      <c r="BW13" s="97"/>
      <c r="BY13" s="97"/>
      <c r="BZ13" s="97"/>
      <c r="CB13" s="97"/>
      <c r="CC13" s="97"/>
      <c r="CE13" s="97"/>
      <c r="CF13" s="97"/>
      <c r="CH13" s="97"/>
      <c r="CI13" s="97"/>
      <c r="CK13" s="97"/>
      <c r="CL13" s="97"/>
      <c r="CN13" s="97"/>
      <c r="CO13" s="97"/>
      <c r="CQ13" s="97"/>
      <c r="CR13" s="97"/>
      <c r="CT13" s="97"/>
      <c r="CU13" s="97"/>
      <c r="CW13" s="97"/>
      <c r="CX13" s="97"/>
      <c r="CZ13" s="97"/>
      <c r="DA13" s="97"/>
      <c r="DC13" s="97"/>
      <c r="DD13" s="97"/>
      <c r="DF13" s="97"/>
      <c r="DG13" s="97"/>
      <c r="DI13" s="97"/>
      <c r="DJ13" s="97"/>
      <c r="DL13" s="97"/>
      <c r="DM13" s="97"/>
      <c r="DO13" s="97"/>
      <c r="DP13" s="97"/>
      <c r="DR13" s="97"/>
      <c r="DS13" s="97"/>
      <c r="DU13" s="97"/>
      <c r="DV13" s="97"/>
      <c r="DX13" s="97"/>
      <c r="DY13" s="97"/>
      <c r="EA13" s="97"/>
      <c r="EB13" s="98"/>
      <c r="ED13" s="97"/>
      <c r="EE13" s="97"/>
      <c r="EG13" s="97"/>
      <c r="EH13" s="97"/>
      <c r="EJ13" s="97"/>
      <c r="EK13" s="97"/>
      <c r="EM13" s="97"/>
      <c r="EN13" s="97"/>
      <c r="EP13" s="97"/>
      <c r="EQ13" s="97"/>
      <c r="ES13" s="97"/>
      <c r="ET13" s="97"/>
      <c r="EV13" s="97"/>
      <c r="EW13" s="97"/>
      <c r="EY13" s="97"/>
      <c r="EZ13" s="97"/>
      <c r="FB13" s="97"/>
      <c r="FC13" s="97"/>
      <c r="FE13" s="97"/>
      <c r="FF13" s="97"/>
      <c r="FH13" s="97"/>
      <c r="FI13" s="97"/>
      <c r="FK13" s="97"/>
      <c r="FL13" s="97"/>
      <c r="FN13" s="97"/>
      <c r="FO13" s="97"/>
      <c r="FQ13" s="97"/>
      <c r="FR13" s="97"/>
      <c r="FT13" s="97"/>
      <c r="FU13" s="97"/>
      <c r="FW13" s="97"/>
      <c r="FX13" s="97"/>
      <c r="FZ13" s="97"/>
      <c r="GA13" s="97"/>
      <c r="GC13" s="97"/>
      <c r="GD13" s="97"/>
      <c r="GF13" s="97"/>
      <c r="GG13" s="97"/>
      <c r="GI13" s="97"/>
      <c r="GJ13" s="97"/>
      <c r="GL13" s="97"/>
      <c r="GM13" s="97"/>
      <c r="GO13" s="97"/>
      <c r="GP13" s="97"/>
      <c r="GR13" s="97"/>
      <c r="GS13" s="97"/>
      <c r="GU13" s="97"/>
      <c r="GV13" s="97"/>
      <c r="GX13" s="97"/>
      <c r="GY13" s="97"/>
      <c r="HA13" s="97"/>
      <c r="HB13" s="97"/>
      <c r="HD13" s="97"/>
      <c r="HE13" s="97"/>
      <c r="HG13" s="97"/>
      <c r="HH13" s="97"/>
      <c r="HJ13" s="97"/>
      <c r="HK13" s="97"/>
      <c r="HM13" s="97"/>
      <c r="HN13" s="97"/>
      <c r="HP13" s="97"/>
      <c r="HQ13" s="97"/>
      <c r="HS13" s="97"/>
      <c r="HT13" s="97"/>
      <c r="HV13" s="97"/>
      <c r="HW13" s="97"/>
      <c r="HY13" s="97"/>
      <c r="HZ13" s="97"/>
      <c r="IB13" s="97"/>
      <c r="IC13" s="97"/>
      <c r="IE13" s="97"/>
      <c r="IF13" s="97"/>
    </row>
    <row r="14" spans="1:240" x14ac:dyDescent="0.25">
      <c r="A14" s="97"/>
      <c r="B14" s="94" t="s">
        <v>150</v>
      </c>
      <c r="C14" s="105"/>
      <c r="D14" s="103"/>
      <c r="E14" s="97"/>
      <c r="G14" s="95"/>
      <c r="J14" s="97"/>
      <c r="K14" s="97"/>
      <c r="M14" s="97"/>
      <c r="N14" s="97"/>
      <c r="P14" s="97"/>
      <c r="Q14" s="97"/>
      <c r="S14" s="97"/>
      <c r="T14" s="97"/>
      <c r="V14" s="97"/>
      <c r="W14" s="97"/>
      <c r="Y14" s="97"/>
      <c r="Z14" s="97"/>
      <c r="AB14" s="97"/>
      <c r="AC14" s="97"/>
      <c r="AE14" s="97"/>
      <c r="AF14" s="97"/>
      <c r="AG14" s="97"/>
      <c r="AI14" s="97"/>
      <c r="AJ14" s="97"/>
      <c r="AL14" s="97"/>
      <c r="AM14" s="97"/>
      <c r="AO14" s="97"/>
      <c r="AP14" s="97"/>
      <c r="AR14" s="97"/>
      <c r="AS14" s="97"/>
      <c r="AU14" s="97"/>
      <c r="AV14" s="97"/>
      <c r="AX14" s="97"/>
      <c r="AY14" s="97"/>
      <c r="BA14" s="97"/>
      <c r="BB14" s="97"/>
      <c r="BD14" s="97"/>
      <c r="BE14" s="97"/>
      <c r="BG14" s="97"/>
      <c r="BH14" s="97"/>
      <c r="BJ14" s="97"/>
      <c r="BK14" s="97"/>
      <c r="BM14" s="97"/>
      <c r="BN14" s="97"/>
      <c r="BP14" s="97"/>
      <c r="BQ14" s="97"/>
      <c r="BS14" s="97"/>
      <c r="BT14" s="97"/>
      <c r="BV14" s="97"/>
      <c r="BW14" s="97"/>
      <c r="BY14" s="97"/>
      <c r="BZ14" s="97"/>
      <c r="CB14" s="97"/>
      <c r="CC14" s="97"/>
      <c r="CE14" s="97"/>
      <c r="CF14" s="97"/>
      <c r="CH14" s="97"/>
      <c r="CI14" s="97"/>
      <c r="CK14" s="97"/>
      <c r="CL14" s="97"/>
      <c r="CN14" s="97"/>
      <c r="CO14" s="97"/>
      <c r="CQ14" s="97"/>
      <c r="CR14" s="97"/>
      <c r="CT14" s="97"/>
      <c r="CU14" s="97"/>
      <c r="CW14" s="97"/>
      <c r="CX14" s="97"/>
      <c r="CZ14" s="97"/>
      <c r="DA14" s="97"/>
      <c r="DC14" s="97"/>
      <c r="DD14" s="97"/>
      <c r="DF14" s="97"/>
      <c r="DG14" s="97"/>
      <c r="DI14" s="97"/>
      <c r="DJ14" s="97"/>
      <c r="DL14" s="97"/>
      <c r="DM14" s="97"/>
      <c r="DO14" s="97"/>
      <c r="DP14" s="97"/>
      <c r="DR14" s="97"/>
      <c r="DS14" s="97"/>
      <c r="DU14" s="97"/>
      <c r="DV14" s="97"/>
      <c r="DX14" s="97"/>
      <c r="DY14" s="97"/>
      <c r="EA14" s="97"/>
      <c r="EB14" s="98"/>
      <c r="ED14" s="97"/>
      <c r="EE14" s="97"/>
      <c r="EG14" s="97"/>
      <c r="EH14" s="97"/>
      <c r="EJ14" s="97"/>
      <c r="EK14" s="97"/>
      <c r="EM14" s="97"/>
      <c r="EN14" s="97"/>
      <c r="EP14" s="97"/>
      <c r="EQ14" s="97"/>
      <c r="ES14" s="97"/>
      <c r="ET14" s="97"/>
      <c r="EV14" s="97"/>
      <c r="EW14" s="97"/>
      <c r="EY14" s="97"/>
      <c r="EZ14" s="97"/>
      <c r="FB14" s="97"/>
      <c r="FC14" s="97"/>
      <c r="FE14" s="97"/>
      <c r="FF14" s="97"/>
      <c r="FH14" s="97"/>
      <c r="FI14" s="97"/>
      <c r="FK14" s="97"/>
      <c r="FL14" s="97"/>
      <c r="FN14" s="97"/>
      <c r="FO14" s="97"/>
      <c r="FQ14" s="97"/>
      <c r="FR14" s="97"/>
      <c r="FT14" s="97"/>
      <c r="FU14" s="97"/>
      <c r="FW14" s="97"/>
      <c r="FX14" s="97"/>
      <c r="FZ14" s="97"/>
      <c r="GA14" s="97"/>
      <c r="GC14" s="97"/>
      <c r="GD14" s="97"/>
      <c r="GF14" s="97"/>
      <c r="GG14" s="97"/>
      <c r="GI14" s="97"/>
      <c r="GJ14" s="97"/>
      <c r="GL14" s="97"/>
      <c r="GM14" s="97"/>
      <c r="GO14" s="97"/>
      <c r="GP14" s="97"/>
      <c r="GR14" s="97"/>
      <c r="GS14" s="97"/>
      <c r="GU14" s="97"/>
      <c r="GV14" s="97"/>
      <c r="GX14" s="97"/>
      <c r="GY14" s="97"/>
      <c r="HA14" s="97"/>
      <c r="HB14" s="97"/>
      <c r="HD14" s="97"/>
      <c r="HE14" s="97"/>
      <c r="HG14" s="97"/>
      <c r="HH14" s="97"/>
      <c r="HJ14" s="97"/>
      <c r="HK14" s="97"/>
      <c r="HM14" s="97"/>
      <c r="HN14" s="97"/>
      <c r="HP14" s="97"/>
      <c r="HQ14" s="97"/>
      <c r="HS14" s="97"/>
      <c r="HT14" s="97"/>
      <c r="HV14" s="97"/>
      <c r="HW14" s="97"/>
      <c r="HY14" s="97"/>
      <c r="HZ14" s="97"/>
      <c r="IB14" s="97"/>
      <c r="IC14" s="97"/>
      <c r="IE14" s="97"/>
      <c r="IF14" s="97"/>
    </row>
    <row r="15" spans="1:240" x14ac:dyDescent="0.25">
      <c r="A15" s="97"/>
      <c r="B15" s="94" t="s">
        <v>151</v>
      </c>
      <c r="C15" s="105"/>
      <c r="D15" s="103"/>
      <c r="E15" s="97"/>
      <c r="G15" s="95"/>
      <c r="J15" s="97"/>
      <c r="K15" s="97"/>
      <c r="M15" s="97"/>
      <c r="N15" s="97"/>
      <c r="P15" s="97"/>
      <c r="Q15" s="97"/>
      <c r="S15" s="97"/>
      <c r="T15" s="97"/>
      <c r="V15" s="97"/>
      <c r="W15" s="97"/>
      <c r="Y15" s="97"/>
      <c r="Z15" s="97"/>
      <c r="AB15" s="97"/>
      <c r="AC15" s="97"/>
      <c r="AE15" s="97"/>
      <c r="AF15" s="97"/>
      <c r="AG15" s="97"/>
      <c r="AI15" s="97"/>
      <c r="AJ15" s="97"/>
      <c r="AL15" s="97"/>
      <c r="AM15" s="97"/>
      <c r="AO15" s="97"/>
      <c r="AP15" s="97"/>
      <c r="AR15" s="97"/>
      <c r="AS15" s="97"/>
      <c r="AU15" s="97"/>
      <c r="AV15" s="97"/>
      <c r="AX15" s="97"/>
      <c r="AY15" s="97"/>
      <c r="BA15" s="97"/>
      <c r="BB15" s="97"/>
      <c r="BD15" s="97"/>
      <c r="BE15" s="97"/>
      <c r="BG15" s="97"/>
      <c r="BH15" s="97"/>
      <c r="BJ15" s="97"/>
      <c r="BK15" s="97"/>
      <c r="BM15" s="97"/>
      <c r="BN15" s="97"/>
      <c r="BP15" s="97"/>
      <c r="BQ15" s="97"/>
      <c r="BS15" s="97"/>
      <c r="BT15" s="97"/>
      <c r="BV15" s="97"/>
      <c r="BW15" s="97"/>
      <c r="BY15" s="97"/>
      <c r="BZ15" s="97"/>
      <c r="CB15" s="97"/>
      <c r="CC15" s="97"/>
      <c r="CE15" s="97"/>
      <c r="CF15" s="97"/>
      <c r="CH15" s="97"/>
      <c r="CI15" s="97"/>
      <c r="CK15" s="97"/>
      <c r="CL15" s="97"/>
      <c r="CN15" s="97"/>
      <c r="CO15" s="97"/>
      <c r="CQ15" s="97"/>
      <c r="CR15" s="97"/>
      <c r="CT15" s="97"/>
      <c r="CU15" s="97"/>
      <c r="CW15" s="97"/>
      <c r="CX15" s="97"/>
      <c r="CZ15" s="97"/>
      <c r="DA15" s="97"/>
      <c r="DC15" s="97"/>
      <c r="DD15" s="97"/>
      <c r="DF15" s="97"/>
      <c r="DG15" s="97"/>
      <c r="DI15" s="97"/>
      <c r="DJ15" s="97"/>
      <c r="DL15" s="97"/>
      <c r="DM15" s="97"/>
      <c r="DO15" s="97"/>
      <c r="DP15" s="97"/>
      <c r="DR15" s="97"/>
      <c r="DS15" s="97"/>
      <c r="DU15" s="97"/>
      <c r="DV15" s="97"/>
      <c r="DX15" s="97"/>
      <c r="DY15" s="97"/>
      <c r="EA15" s="97"/>
      <c r="EB15" s="98"/>
      <c r="ED15" s="97"/>
      <c r="EE15" s="97"/>
      <c r="EG15" s="97"/>
      <c r="EH15" s="97"/>
      <c r="EJ15" s="97"/>
      <c r="EK15" s="97"/>
      <c r="EM15" s="97"/>
      <c r="EN15" s="97"/>
      <c r="EP15" s="97"/>
      <c r="EQ15" s="97"/>
      <c r="ES15" s="97"/>
      <c r="ET15" s="97"/>
      <c r="EV15" s="97"/>
      <c r="EW15" s="97"/>
      <c r="EY15" s="97"/>
      <c r="EZ15" s="97"/>
      <c r="FB15" s="97"/>
      <c r="FC15" s="97"/>
      <c r="FE15" s="97"/>
      <c r="FF15" s="97"/>
      <c r="FH15" s="97"/>
      <c r="FI15" s="97"/>
      <c r="FK15" s="97"/>
      <c r="FL15" s="97"/>
      <c r="FN15" s="97"/>
      <c r="FO15" s="97"/>
      <c r="FQ15" s="97"/>
      <c r="FR15" s="97"/>
      <c r="FT15" s="97"/>
      <c r="FU15" s="97"/>
      <c r="FW15" s="97"/>
      <c r="FX15" s="97"/>
      <c r="FZ15" s="97"/>
      <c r="GA15" s="97"/>
      <c r="GC15" s="97"/>
      <c r="GD15" s="97"/>
      <c r="GF15" s="97"/>
      <c r="GG15" s="97"/>
      <c r="GI15" s="97"/>
      <c r="GJ15" s="97"/>
      <c r="GL15" s="97"/>
      <c r="GM15" s="97"/>
      <c r="GO15" s="97"/>
      <c r="GP15" s="97"/>
      <c r="GR15" s="97"/>
      <c r="GS15" s="97"/>
      <c r="GU15" s="97"/>
      <c r="GV15" s="97"/>
      <c r="GX15" s="97"/>
      <c r="GY15" s="97"/>
      <c r="HA15" s="97"/>
      <c r="HB15" s="97"/>
      <c r="HD15" s="97"/>
      <c r="HE15" s="97"/>
      <c r="HG15" s="97"/>
      <c r="HH15" s="97"/>
      <c r="HJ15" s="97"/>
      <c r="HK15" s="97"/>
      <c r="HM15" s="97"/>
      <c r="HN15" s="97"/>
      <c r="HP15" s="97"/>
      <c r="HQ15" s="97"/>
      <c r="HS15" s="97"/>
      <c r="HT15" s="97"/>
      <c r="HV15" s="97"/>
      <c r="HW15" s="97"/>
      <c r="HY15" s="97"/>
      <c r="HZ15" s="97"/>
      <c r="IB15" s="97"/>
      <c r="IC15" s="97"/>
      <c r="IE15" s="97"/>
      <c r="IF15" s="97"/>
    </row>
    <row r="16" spans="1:240" x14ac:dyDescent="0.25">
      <c r="A16" s="97"/>
      <c r="B16" s="94" t="s">
        <v>153</v>
      </c>
      <c r="C16" s="105"/>
      <c r="D16" s="103"/>
      <c r="E16" s="97"/>
      <c r="G16" s="95"/>
      <c r="J16" s="97"/>
      <c r="K16" s="97"/>
      <c r="M16" s="97"/>
      <c r="N16" s="97"/>
      <c r="P16" s="97"/>
      <c r="Q16" s="97"/>
      <c r="S16" s="97"/>
      <c r="T16" s="97"/>
      <c r="V16" s="97"/>
      <c r="W16" s="97"/>
      <c r="Y16" s="97"/>
      <c r="Z16" s="97"/>
      <c r="AB16" s="97"/>
      <c r="AC16" s="97"/>
      <c r="AE16" s="97"/>
      <c r="AF16" s="97"/>
      <c r="AG16" s="97"/>
      <c r="AI16" s="97"/>
      <c r="AJ16" s="97"/>
      <c r="AL16" s="97"/>
      <c r="AM16" s="97"/>
      <c r="AO16" s="97"/>
      <c r="AP16" s="97"/>
      <c r="AR16" s="97"/>
      <c r="AS16" s="97"/>
      <c r="AU16" s="97"/>
      <c r="AV16" s="97"/>
      <c r="AX16" s="97"/>
      <c r="AY16" s="97"/>
      <c r="BA16" s="97"/>
      <c r="BB16" s="97"/>
      <c r="BD16" s="97"/>
      <c r="BE16" s="97"/>
      <c r="BG16" s="97"/>
      <c r="BH16" s="97"/>
      <c r="BJ16" s="97"/>
      <c r="BK16" s="97"/>
      <c r="BM16" s="97"/>
      <c r="BN16" s="97"/>
      <c r="BP16" s="97"/>
      <c r="BQ16" s="97"/>
      <c r="BS16" s="97"/>
      <c r="BT16" s="97"/>
      <c r="BV16" s="97"/>
      <c r="BW16" s="97"/>
      <c r="BY16" s="97"/>
      <c r="BZ16" s="97"/>
      <c r="CB16" s="97"/>
      <c r="CC16" s="97"/>
      <c r="CE16" s="97"/>
      <c r="CF16" s="97"/>
      <c r="CH16" s="97"/>
      <c r="CI16" s="97"/>
      <c r="CK16" s="97"/>
      <c r="CL16" s="97"/>
      <c r="CN16" s="97"/>
      <c r="CO16" s="97"/>
      <c r="CQ16" s="97"/>
      <c r="CR16" s="97"/>
      <c r="CT16" s="97"/>
      <c r="CU16" s="97"/>
      <c r="CW16" s="97"/>
      <c r="CX16" s="97"/>
      <c r="CZ16" s="97"/>
      <c r="DA16" s="97"/>
      <c r="DC16" s="97"/>
      <c r="DD16" s="97"/>
      <c r="DF16" s="97"/>
      <c r="DG16" s="97"/>
      <c r="DI16" s="97"/>
      <c r="DJ16" s="97"/>
      <c r="DL16" s="97"/>
      <c r="DM16" s="97"/>
      <c r="DO16" s="97"/>
      <c r="DP16" s="97"/>
      <c r="DR16" s="97"/>
      <c r="DS16" s="97"/>
      <c r="DU16" s="97"/>
      <c r="DV16" s="97"/>
      <c r="DX16" s="97"/>
      <c r="DY16" s="97"/>
      <c r="EA16" s="97"/>
      <c r="EB16" s="98"/>
      <c r="ED16" s="97"/>
      <c r="EE16" s="97"/>
      <c r="EG16" s="97"/>
      <c r="EH16" s="97"/>
      <c r="EJ16" s="97"/>
      <c r="EK16" s="97"/>
      <c r="EM16" s="97"/>
      <c r="EN16" s="97"/>
      <c r="EP16" s="97"/>
      <c r="EQ16" s="97"/>
      <c r="ES16" s="97"/>
      <c r="ET16" s="97"/>
      <c r="EV16" s="97"/>
      <c r="EW16" s="97"/>
      <c r="EY16" s="97"/>
      <c r="EZ16" s="97"/>
      <c r="FB16" s="97"/>
      <c r="FC16" s="97"/>
      <c r="FE16" s="97"/>
      <c r="FF16" s="97"/>
      <c r="FH16" s="97"/>
      <c r="FI16" s="97"/>
      <c r="FK16" s="97"/>
      <c r="FL16" s="97"/>
      <c r="FN16" s="97"/>
      <c r="FO16" s="97"/>
      <c r="FQ16" s="97"/>
      <c r="FR16" s="97"/>
      <c r="FT16" s="97"/>
      <c r="FU16" s="97"/>
      <c r="FW16" s="97"/>
      <c r="FX16" s="97"/>
      <c r="FZ16" s="97"/>
      <c r="GA16" s="97"/>
      <c r="GC16" s="97"/>
      <c r="GD16" s="97"/>
      <c r="GF16" s="97"/>
      <c r="GG16" s="97"/>
      <c r="GI16" s="97"/>
      <c r="GJ16" s="97"/>
      <c r="GL16" s="97"/>
      <c r="GM16" s="97"/>
      <c r="GO16" s="97"/>
      <c r="GP16" s="97"/>
      <c r="GR16" s="97"/>
      <c r="GS16" s="97"/>
      <c r="GU16" s="97"/>
      <c r="GV16" s="97"/>
      <c r="GX16" s="97"/>
      <c r="GY16" s="97"/>
      <c r="HA16" s="97"/>
      <c r="HB16" s="97"/>
      <c r="HD16" s="97"/>
      <c r="HE16" s="97"/>
      <c r="HG16" s="97"/>
      <c r="HH16" s="97"/>
      <c r="HJ16" s="97"/>
      <c r="HK16" s="97"/>
      <c r="HM16" s="97"/>
      <c r="HN16" s="97"/>
      <c r="HP16" s="97"/>
      <c r="HQ16" s="97"/>
      <c r="HS16" s="97"/>
      <c r="HT16" s="97"/>
      <c r="HV16" s="97"/>
      <c r="HW16" s="97"/>
      <c r="HY16" s="97"/>
      <c r="HZ16" s="97"/>
      <c r="IB16" s="97"/>
      <c r="IC16" s="97"/>
      <c r="IE16" s="97"/>
      <c r="IF16" s="97"/>
    </row>
    <row r="17" spans="1:240" x14ac:dyDescent="0.25">
      <c r="A17" s="97"/>
      <c r="B17" s="94" t="s">
        <v>152</v>
      </c>
      <c r="C17" s="105"/>
      <c r="D17" s="154"/>
      <c r="E17" s="97"/>
      <c r="G17" s="95"/>
      <c r="J17" s="97"/>
      <c r="K17" s="97"/>
      <c r="M17" s="97"/>
      <c r="N17" s="97"/>
      <c r="P17" s="97"/>
      <c r="Q17" s="97"/>
      <c r="S17" s="97"/>
      <c r="T17" s="97"/>
      <c r="V17" s="97"/>
      <c r="W17" s="97"/>
      <c r="Y17" s="97"/>
      <c r="Z17" s="97"/>
      <c r="AB17" s="97"/>
      <c r="AC17" s="97"/>
      <c r="AE17" s="97"/>
      <c r="AF17" s="97"/>
      <c r="AG17" s="97"/>
      <c r="AI17" s="97"/>
      <c r="AJ17" s="97"/>
      <c r="AL17" s="97"/>
      <c r="AM17" s="97"/>
      <c r="AO17" s="97"/>
      <c r="AP17" s="97"/>
      <c r="AR17" s="97"/>
      <c r="AS17" s="97"/>
      <c r="AU17" s="97"/>
      <c r="AV17" s="97"/>
      <c r="AX17" s="97"/>
      <c r="AY17" s="97"/>
      <c r="BA17" s="97"/>
      <c r="BB17" s="97"/>
      <c r="BD17" s="97"/>
      <c r="BE17" s="97"/>
      <c r="BG17" s="97"/>
      <c r="BH17" s="97"/>
      <c r="BJ17" s="97"/>
      <c r="BK17" s="97"/>
      <c r="BM17" s="97"/>
      <c r="BN17" s="97"/>
      <c r="BP17" s="97"/>
      <c r="BQ17" s="97"/>
      <c r="BS17" s="97"/>
      <c r="BT17" s="97"/>
      <c r="BV17" s="97"/>
      <c r="BW17" s="97"/>
      <c r="BY17" s="97"/>
      <c r="BZ17" s="97"/>
      <c r="CB17" s="97"/>
      <c r="CC17" s="97"/>
      <c r="CE17" s="97"/>
      <c r="CF17" s="97"/>
      <c r="CH17" s="97"/>
      <c r="CI17" s="97"/>
      <c r="CK17" s="97"/>
      <c r="CL17" s="97"/>
      <c r="CN17" s="97"/>
      <c r="CO17" s="97"/>
      <c r="CQ17" s="97"/>
      <c r="CR17" s="97"/>
      <c r="CT17" s="97"/>
      <c r="CU17" s="97"/>
      <c r="CW17" s="97"/>
      <c r="CX17" s="97"/>
      <c r="CZ17" s="97"/>
      <c r="DA17" s="97"/>
      <c r="DC17" s="97"/>
      <c r="DD17" s="97"/>
      <c r="DF17" s="97"/>
      <c r="DG17" s="97"/>
      <c r="DI17" s="97"/>
      <c r="DJ17" s="97"/>
      <c r="DL17" s="97"/>
      <c r="DM17" s="97"/>
      <c r="DO17" s="97"/>
      <c r="DP17" s="97"/>
      <c r="DR17" s="97"/>
      <c r="DS17" s="97"/>
      <c r="DU17" s="97"/>
      <c r="DV17" s="97"/>
      <c r="DX17" s="97"/>
      <c r="DY17" s="97"/>
      <c r="EA17" s="97"/>
      <c r="EB17" s="98"/>
      <c r="ED17" s="97"/>
      <c r="EE17" s="97"/>
      <c r="EG17" s="97"/>
      <c r="EH17" s="97"/>
      <c r="EJ17" s="97"/>
      <c r="EK17" s="97"/>
      <c r="EM17" s="97"/>
      <c r="EN17" s="97"/>
      <c r="EP17" s="97"/>
      <c r="EQ17" s="97"/>
      <c r="ES17" s="97"/>
      <c r="ET17" s="97"/>
      <c r="EV17" s="97"/>
      <c r="EW17" s="97"/>
      <c r="EY17" s="97"/>
      <c r="EZ17" s="97"/>
      <c r="FB17" s="97"/>
      <c r="FC17" s="97"/>
      <c r="FE17" s="97"/>
      <c r="FF17" s="97"/>
      <c r="FH17" s="97"/>
      <c r="FI17" s="97"/>
      <c r="FK17" s="97"/>
      <c r="FL17" s="97"/>
      <c r="FN17" s="97"/>
      <c r="FO17" s="97"/>
      <c r="FQ17" s="97"/>
      <c r="FR17" s="97"/>
      <c r="FT17" s="97"/>
      <c r="FU17" s="97"/>
      <c r="FW17" s="97"/>
      <c r="FX17" s="97"/>
      <c r="FZ17" s="97"/>
      <c r="GA17" s="97"/>
      <c r="GC17" s="97"/>
      <c r="GD17" s="97"/>
      <c r="GF17" s="97"/>
      <c r="GG17" s="97"/>
      <c r="GI17" s="97"/>
      <c r="GJ17" s="97"/>
      <c r="GL17" s="97"/>
      <c r="GM17" s="97"/>
      <c r="GO17" s="97"/>
      <c r="GP17" s="97"/>
      <c r="GR17" s="97"/>
      <c r="GS17" s="97"/>
      <c r="GU17" s="97"/>
      <c r="GV17" s="97"/>
      <c r="GX17" s="97"/>
      <c r="GY17" s="97"/>
      <c r="HA17" s="97"/>
      <c r="HB17" s="97"/>
      <c r="HD17" s="97"/>
      <c r="HE17" s="97"/>
      <c r="HG17" s="97"/>
      <c r="HH17" s="97"/>
      <c r="HJ17" s="97"/>
      <c r="HK17" s="97"/>
      <c r="HM17" s="97"/>
      <c r="HN17" s="97"/>
      <c r="HP17" s="97"/>
      <c r="HQ17" s="97"/>
      <c r="HS17" s="97"/>
      <c r="HT17" s="97"/>
      <c r="HV17" s="97"/>
      <c r="HW17" s="97"/>
      <c r="HY17" s="97"/>
      <c r="HZ17" s="97"/>
      <c r="IB17" s="97"/>
      <c r="IC17" s="97"/>
      <c r="IE17" s="97"/>
      <c r="IF17" s="97"/>
    </row>
    <row r="18" spans="1:240" x14ac:dyDescent="0.25">
      <c r="A18" s="97"/>
      <c r="B18" s="94" t="s">
        <v>154</v>
      </c>
      <c r="C18" s="105"/>
      <c r="D18" s="103"/>
      <c r="E18" s="97"/>
      <c r="G18" s="95"/>
      <c r="J18" s="97"/>
      <c r="K18" s="97"/>
      <c r="M18" s="97"/>
      <c r="N18" s="97"/>
      <c r="P18" s="97"/>
      <c r="Q18" s="97"/>
      <c r="S18" s="97"/>
      <c r="T18" s="97"/>
      <c r="V18" s="97"/>
      <c r="W18" s="97"/>
      <c r="Y18" s="97"/>
      <c r="Z18" s="97"/>
      <c r="AB18" s="97"/>
      <c r="AC18" s="97"/>
      <c r="AE18" s="97"/>
      <c r="AF18" s="97"/>
      <c r="AG18" s="97"/>
      <c r="AI18" s="97"/>
      <c r="AJ18" s="97"/>
      <c r="AL18" s="97"/>
      <c r="AM18" s="97"/>
      <c r="AO18" s="97"/>
      <c r="AP18" s="97"/>
      <c r="AR18" s="97"/>
      <c r="AS18" s="97"/>
      <c r="AU18" s="97"/>
      <c r="AV18" s="97"/>
      <c r="AX18" s="97"/>
      <c r="AY18" s="97"/>
      <c r="BA18" s="97"/>
      <c r="BB18" s="97"/>
      <c r="BD18" s="97"/>
      <c r="BE18" s="97"/>
      <c r="BG18" s="97"/>
      <c r="BH18" s="97"/>
      <c r="BJ18" s="97"/>
      <c r="BK18" s="97"/>
      <c r="BM18" s="97"/>
      <c r="BN18" s="97"/>
      <c r="BP18" s="97"/>
      <c r="BQ18" s="97"/>
      <c r="BS18" s="97"/>
      <c r="BT18" s="97"/>
      <c r="BV18" s="97"/>
      <c r="BW18" s="97"/>
      <c r="BY18" s="97"/>
      <c r="BZ18" s="97"/>
      <c r="CB18" s="97"/>
      <c r="CC18" s="97"/>
      <c r="CE18" s="97"/>
      <c r="CF18" s="97"/>
      <c r="CH18" s="97"/>
      <c r="CI18" s="97"/>
      <c r="CK18" s="97"/>
      <c r="CL18" s="97"/>
      <c r="CN18" s="97"/>
      <c r="CO18" s="97"/>
      <c r="CQ18" s="97"/>
      <c r="CR18" s="97"/>
      <c r="CT18" s="97"/>
      <c r="CU18" s="97"/>
      <c r="CW18" s="97"/>
      <c r="CX18" s="97"/>
      <c r="CZ18" s="97"/>
      <c r="DA18" s="97"/>
      <c r="DC18" s="97"/>
      <c r="DD18" s="97"/>
      <c r="DF18" s="97"/>
      <c r="DG18" s="97"/>
      <c r="DI18" s="97"/>
      <c r="DJ18" s="97"/>
      <c r="DL18" s="97"/>
      <c r="DM18" s="97"/>
      <c r="DO18" s="97"/>
      <c r="DP18" s="97"/>
      <c r="DR18" s="97"/>
      <c r="DS18" s="97"/>
      <c r="DU18" s="97"/>
      <c r="DV18" s="97"/>
      <c r="DX18" s="97"/>
      <c r="DY18" s="97"/>
      <c r="EA18" s="97"/>
      <c r="EB18" s="98"/>
      <c r="ED18" s="97"/>
      <c r="EE18" s="97"/>
      <c r="EG18" s="97"/>
      <c r="EH18" s="97"/>
      <c r="EJ18" s="97"/>
      <c r="EK18" s="97"/>
      <c r="EM18" s="97"/>
      <c r="EN18" s="97"/>
      <c r="EP18" s="97"/>
      <c r="EQ18" s="97"/>
      <c r="ES18" s="97"/>
      <c r="ET18" s="97"/>
      <c r="EV18" s="97"/>
      <c r="EW18" s="97"/>
      <c r="EY18" s="97"/>
      <c r="EZ18" s="97"/>
      <c r="FB18" s="97"/>
      <c r="FC18" s="97"/>
      <c r="FE18" s="97"/>
      <c r="FF18" s="97"/>
      <c r="FH18" s="97"/>
      <c r="FI18" s="97"/>
      <c r="FK18" s="97"/>
      <c r="FL18" s="97"/>
      <c r="FN18" s="97"/>
      <c r="FO18" s="97"/>
      <c r="FQ18" s="97"/>
      <c r="FR18" s="97"/>
      <c r="FT18" s="97"/>
      <c r="FU18" s="97"/>
      <c r="FW18" s="97"/>
      <c r="FX18" s="97"/>
      <c r="FZ18" s="97"/>
      <c r="GA18" s="97"/>
      <c r="GC18" s="97"/>
      <c r="GD18" s="97"/>
      <c r="GF18" s="97"/>
      <c r="GG18" s="97"/>
      <c r="GI18" s="97"/>
      <c r="GJ18" s="97"/>
      <c r="GL18" s="97"/>
      <c r="GM18" s="97"/>
      <c r="GO18" s="97"/>
      <c r="GP18" s="97"/>
      <c r="GR18" s="97"/>
      <c r="GS18" s="97"/>
      <c r="GU18" s="97"/>
      <c r="GV18" s="97"/>
      <c r="GX18" s="97"/>
      <c r="GY18" s="97"/>
      <c r="HA18" s="97"/>
      <c r="HB18" s="97"/>
      <c r="HD18" s="97"/>
      <c r="HE18" s="97"/>
      <c r="HG18" s="97"/>
      <c r="HH18" s="97"/>
      <c r="HJ18" s="97"/>
      <c r="HK18" s="97"/>
      <c r="HM18" s="97"/>
      <c r="HN18" s="97"/>
      <c r="HP18" s="97"/>
      <c r="HQ18" s="97"/>
      <c r="HS18" s="97"/>
      <c r="HT18" s="97"/>
      <c r="HV18" s="97"/>
      <c r="HW18" s="97"/>
      <c r="HY18" s="97"/>
      <c r="HZ18" s="97"/>
      <c r="IB18" s="97"/>
      <c r="IC18" s="97"/>
      <c r="IE18" s="97"/>
      <c r="IF18" s="97"/>
    </row>
    <row r="19" spans="1:240" x14ac:dyDescent="0.25">
      <c r="A19" s="97"/>
      <c r="B19" s="94" t="s">
        <v>155</v>
      </c>
      <c r="C19" s="105"/>
      <c r="D19" s="103"/>
      <c r="E19" s="97"/>
      <c r="G19" s="95"/>
      <c r="J19" s="97"/>
      <c r="K19" s="97"/>
      <c r="M19" s="97"/>
      <c r="N19" s="97"/>
      <c r="P19" s="97"/>
      <c r="Q19" s="97"/>
      <c r="S19" s="97"/>
      <c r="T19" s="97"/>
      <c r="V19" s="97"/>
      <c r="W19" s="97"/>
      <c r="Y19" s="97"/>
      <c r="Z19" s="97"/>
      <c r="AB19" s="97"/>
      <c r="AC19" s="97"/>
      <c r="AE19" s="97"/>
      <c r="AF19" s="97"/>
      <c r="AG19" s="97"/>
      <c r="AI19" s="97"/>
      <c r="AJ19" s="97"/>
      <c r="AL19" s="97"/>
      <c r="AM19" s="97"/>
      <c r="AO19" s="97"/>
      <c r="AP19" s="97"/>
      <c r="AR19" s="97"/>
      <c r="AS19" s="97"/>
      <c r="AU19" s="97"/>
      <c r="AV19" s="97"/>
      <c r="AX19" s="97"/>
      <c r="AY19" s="97"/>
      <c r="BA19" s="97"/>
      <c r="BB19" s="97"/>
      <c r="BD19" s="97"/>
      <c r="BE19" s="97"/>
      <c r="BG19" s="97"/>
      <c r="BH19" s="97"/>
      <c r="BJ19" s="97"/>
      <c r="BK19" s="97"/>
      <c r="BM19" s="97"/>
      <c r="BN19" s="97"/>
      <c r="BP19" s="97"/>
      <c r="BQ19" s="97"/>
      <c r="BS19" s="97"/>
      <c r="BT19" s="97"/>
      <c r="BV19" s="97"/>
      <c r="BW19" s="97"/>
      <c r="BY19" s="97"/>
      <c r="BZ19" s="97"/>
      <c r="CB19" s="97"/>
      <c r="CC19" s="97"/>
      <c r="CE19" s="97"/>
      <c r="CF19" s="97"/>
      <c r="CH19" s="97"/>
      <c r="CI19" s="97"/>
      <c r="CK19" s="97"/>
      <c r="CL19" s="97"/>
      <c r="CN19" s="97"/>
      <c r="CO19" s="97"/>
      <c r="CQ19" s="97"/>
      <c r="CR19" s="97"/>
      <c r="CT19" s="97"/>
      <c r="CU19" s="97"/>
      <c r="CW19" s="97"/>
      <c r="CX19" s="97"/>
      <c r="CZ19" s="97"/>
      <c r="DA19" s="97"/>
      <c r="DC19" s="97"/>
      <c r="DD19" s="97"/>
      <c r="DF19" s="97"/>
      <c r="DG19" s="97"/>
      <c r="DI19" s="97"/>
      <c r="DJ19" s="97"/>
      <c r="DL19" s="97"/>
      <c r="DM19" s="97"/>
      <c r="DO19" s="97"/>
      <c r="DP19" s="97"/>
      <c r="DR19" s="97"/>
      <c r="DS19" s="97"/>
      <c r="DU19" s="97"/>
      <c r="DV19" s="97"/>
      <c r="DX19" s="97"/>
      <c r="DY19" s="97"/>
      <c r="EA19" s="97"/>
      <c r="EB19" s="98"/>
      <c r="ED19" s="97"/>
      <c r="EE19" s="97"/>
      <c r="EG19" s="97"/>
      <c r="EH19" s="97"/>
      <c r="EJ19" s="97"/>
      <c r="EK19" s="97"/>
      <c r="EM19" s="97"/>
      <c r="EN19" s="97"/>
      <c r="EP19" s="97"/>
      <c r="EQ19" s="97"/>
      <c r="ES19" s="97"/>
      <c r="ET19" s="97"/>
      <c r="EV19" s="97"/>
      <c r="EW19" s="97"/>
      <c r="EY19" s="97"/>
      <c r="EZ19" s="97"/>
      <c r="FB19" s="97"/>
      <c r="FC19" s="97"/>
      <c r="FE19" s="97"/>
      <c r="FF19" s="97"/>
      <c r="FH19" s="97"/>
      <c r="FI19" s="97"/>
      <c r="FK19" s="97"/>
      <c r="FL19" s="97"/>
      <c r="FN19" s="97"/>
      <c r="FO19" s="97"/>
      <c r="FQ19" s="97"/>
      <c r="FR19" s="97"/>
      <c r="FT19" s="97"/>
      <c r="FU19" s="97"/>
      <c r="FW19" s="97"/>
      <c r="FX19" s="97"/>
      <c r="FZ19" s="97"/>
      <c r="GA19" s="97"/>
      <c r="GC19" s="97"/>
      <c r="GD19" s="97"/>
      <c r="GF19" s="97"/>
      <c r="GG19" s="97"/>
      <c r="GI19" s="97"/>
      <c r="GJ19" s="97"/>
      <c r="GL19" s="97"/>
      <c r="GM19" s="97"/>
      <c r="GO19" s="97"/>
      <c r="GP19" s="97"/>
      <c r="GR19" s="97"/>
      <c r="GS19" s="97"/>
      <c r="GU19" s="97"/>
      <c r="GV19" s="97"/>
      <c r="GX19" s="97"/>
      <c r="GY19" s="97"/>
      <c r="HA19" s="97"/>
      <c r="HB19" s="97"/>
      <c r="HD19" s="97"/>
      <c r="HE19" s="97"/>
      <c r="HG19" s="97"/>
      <c r="HH19" s="97"/>
      <c r="HJ19" s="97"/>
      <c r="HK19" s="97"/>
      <c r="HM19" s="97"/>
      <c r="HN19" s="97"/>
      <c r="HP19" s="97"/>
      <c r="HQ19" s="97"/>
      <c r="HS19" s="97"/>
      <c r="HT19" s="97"/>
      <c r="HV19" s="97"/>
      <c r="HW19" s="97"/>
      <c r="HY19" s="97"/>
      <c r="HZ19" s="97"/>
      <c r="IB19" s="97"/>
      <c r="IC19" s="97"/>
      <c r="IE19" s="97"/>
      <c r="IF19" s="97"/>
    </row>
    <row r="20" spans="1:240" x14ac:dyDescent="0.25">
      <c r="A20" s="97"/>
      <c r="B20" s="94" t="s">
        <v>156</v>
      </c>
      <c r="C20" s="105"/>
      <c r="D20" s="103"/>
      <c r="E20" s="97"/>
      <c r="G20" s="95"/>
      <c r="J20" s="97"/>
      <c r="K20" s="97"/>
      <c r="M20" s="97"/>
      <c r="N20" s="97"/>
      <c r="P20" s="97"/>
      <c r="Q20" s="97"/>
      <c r="S20" s="97"/>
      <c r="T20" s="97"/>
      <c r="V20" s="97"/>
      <c r="W20" s="97"/>
      <c r="Y20" s="97"/>
      <c r="Z20" s="97"/>
      <c r="AB20" s="97"/>
      <c r="AC20" s="97"/>
      <c r="AE20" s="97"/>
      <c r="AF20" s="97"/>
      <c r="AG20" s="97"/>
      <c r="AI20" s="97"/>
      <c r="AJ20" s="97"/>
      <c r="AL20" s="97"/>
      <c r="AM20" s="97"/>
      <c r="AO20" s="97"/>
      <c r="AP20" s="97"/>
      <c r="AR20" s="97"/>
      <c r="AS20" s="97"/>
      <c r="AU20" s="97"/>
      <c r="AV20" s="97"/>
      <c r="AX20" s="97"/>
      <c r="AY20" s="97"/>
      <c r="BA20" s="97"/>
      <c r="BB20" s="97"/>
      <c r="BD20" s="97"/>
      <c r="BE20" s="97"/>
      <c r="BG20" s="97"/>
      <c r="BH20" s="97"/>
      <c r="BJ20" s="97"/>
      <c r="BK20" s="97"/>
      <c r="BM20" s="97"/>
      <c r="BN20" s="97"/>
      <c r="BP20" s="97"/>
      <c r="BQ20" s="97"/>
      <c r="BS20" s="97"/>
      <c r="BT20" s="97"/>
      <c r="BV20" s="97"/>
      <c r="BW20" s="97"/>
      <c r="BY20" s="97"/>
      <c r="BZ20" s="97"/>
      <c r="CB20" s="97"/>
      <c r="CC20" s="97"/>
      <c r="CE20" s="97"/>
      <c r="CF20" s="97"/>
      <c r="CH20" s="97"/>
      <c r="CI20" s="97"/>
      <c r="CK20" s="97"/>
      <c r="CL20" s="97"/>
      <c r="CN20" s="97"/>
      <c r="CO20" s="97"/>
      <c r="CQ20" s="97"/>
      <c r="CR20" s="97"/>
      <c r="CT20" s="97"/>
      <c r="CU20" s="97"/>
      <c r="CW20" s="97"/>
      <c r="CX20" s="97"/>
      <c r="CZ20" s="97"/>
      <c r="DA20" s="97"/>
      <c r="DC20" s="97"/>
      <c r="DD20" s="97"/>
      <c r="DF20" s="97"/>
      <c r="DG20" s="97"/>
      <c r="DI20" s="97"/>
      <c r="DJ20" s="97"/>
      <c r="DL20" s="97"/>
      <c r="DM20" s="97"/>
      <c r="DO20" s="97"/>
      <c r="DP20" s="97"/>
      <c r="DR20" s="97"/>
      <c r="DS20" s="97"/>
      <c r="DU20" s="97"/>
      <c r="DV20" s="97"/>
      <c r="DX20" s="97"/>
      <c r="DY20" s="97"/>
      <c r="EA20" s="97"/>
      <c r="EB20" s="98"/>
      <c r="ED20" s="97"/>
      <c r="EE20" s="97"/>
      <c r="EG20" s="97"/>
      <c r="EH20" s="97"/>
      <c r="EJ20" s="97"/>
      <c r="EK20" s="97"/>
      <c r="EM20" s="97"/>
      <c r="EN20" s="97"/>
      <c r="EP20" s="97"/>
      <c r="EQ20" s="97"/>
      <c r="ES20" s="97"/>
      <c r="ET20" s="97"/>
      <c r="EV20" s="97"/>
      <c r="EW20" s="97"/>
      <c r="EY20" s="97"/>
      <c r="EZ20" s="97"/>
      <c r="FB20" s="97"/>
      <c r="FC20" s="97"/>
      <c r="FE20" s="97"/>
      <c r="FF20" s="97"/>
      <c r="FH20" s="97"/>
      <c r="FI20" s="97"/>
      <c r="FK20" s="97"/>
      <c r="FL20" s="97"/>
      <c r="FN20" s="97"/>
      <c r="FO20" s="97"/>
      <c r="FQ20" s="97"/>
      <c r="FR20" s="97"/>
      <c r="FT20" s="97"/>
      <c r="FU20" s="97"/>
      <c r="FW20" s="97"/>
      <c r="FX20" s="97"/>
      <c r="FZ20" s="97"/>
      <c r="GA20" s="97"/>
      <c r="GC20" s="97"/>
      <c r="GD20" s="97"/>
      <c r="GF20" s="97"/>
      <c r="GG20" s="97"/>
      <c r="GI20" s="97"/>
      <c r="GJ20" s="97"/>
      <c r="GL20" s="97"/>
      <c r="GM20" s="97"/>
      <c r="GO20" s="97"/>
      <c r="GP20" s="97"/>
      <c r="GR20" s="97"/>
      <c r="GS20" s="97"/>
      <c r="GU20" s="97"/>
      <c r="GV20" s="97"/>
      <c r="GX20" s="97"/>
      <c r="GY20" s="97"/>
      <c r="HA20" s="97"/>
      <c r="HB20" s="97"/>
      <c r="HD20" s="97"/>
      <c r="HE20" s="97"/>
      <c r="HG20" s="97"/>
      <c r="HH20" s="97"/>
      <c r="HJ20" s="97"/>
      <c r="HK20" s="97"/>
      <c r="HM20" s="97"/>
      <c r="HN20" s="97"/>
      <c r="HP20" s="97"/>
      <c r="HQ20" s="97"/>
      <c r="HS20" s="97"/>
      <c r="HT20" s="97"/>
      <c r="HV20" s="97"/>
      <c r="HW20" s="97"/>
      <c r="HY20" s="97"/>
      <c r="HZ20" s="97"/>
      <c r="IB20" s="97"/>
      <c r="IC20" s="97"/>
      <c r="IE20" s="97"/>
      <c r="IF20" s="97"/>
    </row>
    <row r="21" spans="1:240" x14ac:dyDescent="0.2">
      <c r="A21" s="97"/>
      <c r="B21" s="94" t="s">
        <v>158</v>
      </c>
      <c r="C21" s="5"/>
      <c r="D21" s="103"/>
      <c r="E21" s="97"/>
      <c r="G21" s="95"/>
      <c r="J21" s="97"/>
      <c r="K21" s="97"/>
      <c r="M21" s="97"/>
      <c r="N21" s="97"/>
      <c r="P21" s="97"/>
      <c r="Q21" s="97"/>
      <c r="S21" s="97"/>
      <c r="T21" s="97"/>
      <c r="V21" s="97"/>
      <c r="W21" s="97"/>
      <c r="Y21" s="97"/>
      <c r="Z21" s="97"/>
      <c r="AB21" s="97"/>
      <c r="AC21" s="97"/>
      <c r="AE21" s="97"/>
      <c r="AF21" s="97"/>
      <c r="AG21" s="97"/>
      <c r="AI21" s="97"/>
      <c r="AJ21" s="97"/>
      <c r="AL21" s="97"/>
      <c r="AM21" s="97"/>
      <c r="AO21" s="97"/>
      <c r="AP21" s="97"/>
      <c r="AR21" s="97"/>
      <c r="AS21" s="97"/>
      <c r="AU21" s="97"/>
      <c r="AV21" s="97"/>
      <c r="AX21" s="97"/>
      <c r="AY21" s="97"/>
      <c r="BA21" s="97"/>
      <c r="BB21" s="97"/>
      <c r="BD21" s="97"/>
      <c r="BE21" s="97"/>
      <c r="BG21" s="97"/>
      <c r="BH21" s="97"/>
      <c r="BJ21" s="97"/>
      <c r="BK21" s="97"/>
      <c r="BM21" s="97"/>
      <c r="BN21" s="97"/>
      <c r="BP21" s="97"/>
      <c r="BQ21" s="97"/>
      <c r="BS21" s="97"/>
      <c r="BT21" s="97"/>
      <c r="BV21" s="97"/>
      <c r="BW21" s="97"/>
      <c r="BY21" s="97"/>
      <c r="BZ21" s="97"/>
      <c r="CB21" s="97"/>
      <c r="CC21" s="97"/>
      <c r="CE21" s="97"/>
      <c r="CF21" s="97"/>
      <c r="CH21" s="97"/>
      <c r="CI21" s="97"/>
      <c r="CK21" s="97"/>
      <c r="CL21" s="97"/>
      <c r="CN21" s="97"/>
      <c r="CO21" s="97"/>
      <c r="CQ21" s="97"/>
      <c r="CR21" s="97"/>
      <c r="CT21" s="97"/>
      <c r="CU21" s="97"/>
      <c r="CW21" s="97"/>
      <c r="CX21" s="97"/>
      <c r="CZ21" s="97"/>
      <c r="DA21" s="97"/>
      <c r="DC21" s="97"/>
      <c r="DD21" s="97"/>
      <c r="DF21" s="97"/>
      <c r="DG21" s="97"/>
      <c r="DI21" s="97"/>
      <c r="DJ21" s="97"/>
      <c r="DL21" s="97"/>
      <c r="DM21" s="97"/>
      <c r="DO21" s="97"/>
      <c r="DP21" s="97"/>
      <c r="DR21" s="97"/>
      <c r="DS21" s="97"/>
      <c r="DU21" s="97"/>
      <c r="DV21" s="97"/>
      <c r="DX21" s="97"/>
      <c r="DY21" s="97"/>
      <c r="EA21" s="97"/>
      <c r="EB21" s="98"/>
      <c r="ED21" s="97"/>
      <c r="EE21" s="97"/>
      <c r="EG21" s="97"/>
      <c r="EH21" s="97"/>
      <c r="EJ21" s="97"/>
      <c r="EK21" s="97"/>
      <c r="EM21" s="97"/>
      <c r="EN21" s="97"/>
      <c r="EP21" s="97"/>
      <c r="EQ21" s="97"/>
      <c r="ES21" s="97"/>
      <c r="ET21" s="97"/>
      <c r="EV21" s="97"/>
      <c r="EW21" s="97"/>
      <c r="EY21" s="97"/>
      <c r="EZ21" s="97"/>
      <c r="FB21" s="97"/>
      <c r="FC21" s="97"/>
      <c r="FE21" s="97"/>
      <c r="FF21" s="97"/>
      <c r="FH21" s="97"/>
      <c r="FI21" s="97"/>
      <c r="FK21" s="97"/>
      <c r="FL21" s="97"/>
      <c r="FN21" s="97"/>
      <c r="FO21" s="97"/>
      <c r="FQ21" s="97"/>
      <c r="FR21" s="97"/>
      <c r="FT21" s="97"/>
      <c r="FU21" s="97"/>
      <c r="FW21" s="97"/>
      <c r="FX21" s="97"/>
      <c r="FZ21" s="97"/>
      <c r="GA21" s="97"/>
      <c r="GC21" s="97"/>
      <c r="GD21" s="97"/>
      <c r="GF21" s="97"/>
      <c r="GG21" s="97"/>
      <c r="GI21" s="97"/>
      <c r="GJ21" s="97"/>
      <c r="GL21" s="97"/>
      <c r="GM21" s="97"/>
      <c r="GO21" s="97"/>
      <c r="GP21" s="97"/>
      <c r="GR21" s="97"/>
      <c r="GS21" s="97"/>
      <c r="GU21" s="97"/>
      <c r="GV21" s="97"/>
      <c r="GX21" s="97"/>
      <c r="GY21" s="97"/>
      <c r="HA21" s="97"/>
      <c r="HB21" s="97"/>
      <c r="HD21" s="97"/>
      <c r="HE21" s="97"/>
      <c r="HG21" s="97"/>
      <c r="HH21" s="97"/>
      <c r="HJ21" s="97"/>
      <c r="HK21" s="97"/>
      <c r="HM21" s="97"/>
      <c r="HN21" s="97"/>
      <c r="HP21" s="97"/>
      <c r="HQ21" s="97"/>
      <c r="HS21" s="97"/>
      <c r="HT21" s="97"/>
      <c r="HV21" s="97"/>
      <c r="HW21" s="97"/>
      <c r="HY21" s="97"/>
      <c r="HZ21" s="97"/>
      <c r="IB21" s="97"/>
      <c r="IC21" s="97"/>
      <c r="IE21" s="97"/>
      <c r="IF21" s="97"/>
    </row>
    <row r="22" spans="1:240" x14ac:dyDescent="0.25">
      <c r="A22" s="97"/>
      <c r="B22" s="94" t="s">
        <v>160</v>
      </c>
      <c r="C22" s="105"/>
      <c r="D22" s="103"/>
      <c r="E22" s="97"/>
      <c r="G22" s="95"/>
      <c r="J22" s="97"/>
      <c r="K22" s="97"/>
      <c r="M22" s="97"/>
      <c r="N22" s="97"/>
      <c r="P22" s="97"/>
      <c r="Q22" s="97"/>
      <c r="S22" s="97"/>
      <c r="T22" s="97"/>
      <c r="V22" s="97"/>
      <c r="W22" s="97"/>
      <c r="Y22" s="97"/>
      <c r="Z22" s="97"/>
      <c r="AB22" s="97"/>
      <c r="AC22" s="97"/>
      <c r="AE22" s="97"/>
      <c r="AF22" s="97"/>
      <c r="AG22" s="97"/>
      <c r="AI22" s="97"/>
      <c r="AJ22" s="97"/>
      <c r="AL22" s="97"/>
      <c r="AM22" s="97"/>
      <c r="AO22" s="97"/>
      <c r="AP22" s="97"/>
      <c r="AR22" s="97"/>
      <c r="AS22" s="97"/>
      <c r="AU22" s="97"/>
      <c r="AV22" s="97"/>
      <c r="AX22" s="97"/>
      <c r="AY22" s="97"/>
      <c r="BA22" s="97"/>
      <c r="BB22" s="97"/>
      <c r="BD22" s="97"/>
      <c r="BE22" s="97"/>
      <c r="BG22" s="97"/>
      <c r="BH22" s="97"/>
      <c r="BJ22" s="97"/>
      <c r="BK22" s="97"/>
      <c r="BM22" s="97"/>
      <c r="BN22" s="97"/>
      <c r="BP22" s="97"/>
      <c r="BQ22" s="97"/>
      <c r="BS22" s="97"/>
      <c r="BT22" s="97"/>
      <c r="BV22" s="97"/>
      <c r="BW22" s="97"/>
      <c r="BY22" s="97"/>
      <c r="BZ22" s="97"/>
      <c r="CB22" s="97"/>
      <c r="CC22" s="97"/>
      <c r="CE22" s="97"/>
      <c r="CF22" s="97"/>
      <c r="CH22" s="97"/>
      <c r="CI22" s="97"/>
      <c r="CK22" s="97"/>
      <c r="CL22" s="97"/>
      <c r="CN22" s="97"/>
      <c r="CO22" s="97"/>
      <c r="CQ22" s="97"/>
      <c r="CR22" s="97"/>
      <c r="CT22" s="97"/>
      <c r="CU22" s="97"/>
      <c r="CW22" s="97"/>
      <c r="CX22" s="97"/>
      <c r="CZ22" s="97"/>
      <c r="DA22" s="97"/>
      <c r="DC22" s="97"/>
      <c r="DD22" s="97"/>
      <c r="DF22" s="97"/>
      <c r="DG22" s="97"/>
      <c r="DI22" s="97"/>
      <c r="DJ22" s="97"/>
      <c r="DL22" s="97"/>
      <c r="DM22" s="97"/>
      <c r="DO22" s="97"/>
      <c r="DP22" s="97"/>
      <c r="DR22" s="97"/>
      <c r="DS22" s="97"/>
      <c r="DU22" s="97"/>
      <c r="DV22" s="97"/>
      <c r="DX22" s="97"/>
      <c r="DY22" s="97"/>
      <c r="EA22" s="97"/>
      <c r="EB22" s="98"/>
      <c r="ED22" s="97"/>
      <c r="EE22" s="97"/>
      <c r="EG22" s="97"/>
      <c r="EH22" s="97"/>
      <c r="EJ22" s="97"/>
      <c r="EK22" s="97"/>
      <c r="EM22" s="97"/>
      <c r="EN22" s="97"/>
      <c r="EP22" s="97"/>
      <c r="EQ22" s="97"/>
      <c r="ES22" s="97"/>
      <c r="ET22" s="97"/>
      <c r="EV22" s="97"/>
      <c r="EW22" s="97"/>
      <c r="EY22" s="97"/>
      <c r="EZ22" s="97"/>
      <c r="FB22" s="97"/>
      <c r="FC22" s="97"/>
      <c r="FE22" s="97"/>
      <c r="FF22" s="97"/>
      <c r="FH22" s="97"/>
      <c r="FI22" s="97"/>
      <c r="FK22" s="97"/>
      <c r="FL22" s="97"/>
      <c r="FN22" s="97"/>
      <c r="FO22" s="97"/>
      <c r="FQ22" s="97"/>
      <c r="FR22" s="97"/>
      <c r="FT22" s="97"/>
      <c r="FU22" s="97"/>
      <c r="FW22" s="97"/>
      <c r="FX22" s="97"/>
      <c r="FZ22" s="97"/>
      <c r="GA22" s="97"/>
      <c r="GC22" s="97"/>
      <c r="GD22" s="97"/>
      <c r="GF22" s="97"/>
      <c r="GG22" s="97"/>
      <c r="GI22" s="97"/>
      <c r="GJ22" s="97"/>
      <c r="GL22" s="97"/>
      <c r="GM22" s="97"/>
      <c r="GO22" s="97"/>
      <c r="GP22" s="97"/>
      <c r="GR22" s="97"/>
      <c r="GS22" s="97"/>
      <c r="GU22" s="97"/>
      <c r="GV22" s="97"/>
      <c r="GX22" s="97"/>
      <c r="GY22" s="97"/>
      <c r="HA22" s="97"/>
      <c r="HB22" s="97"/>
      <c r="HD22" s="97"/>
      <c r="HE22" s="97"/>
      <c r="HG22" s="97"/>
      <c r="HH22" s="97"/>
      <c r="HJ22" s="97"/>
      <c r="HK22" s="97"/>
      <c r="HM22" s="97"/>
      <c r="HN22" s="97"/>
      <c r="HP22" s="97"/>
      <c r="HQ22" s="97"/>
      <c r="HS22" s="97"/>
      <c r="HT22" s="97"/>
      <c r="HV22" s="97"/>
      <c r="HW22" s="97"/>
      <c r="HY22" s="97"/>
      <c r="HZ22" s="97"/>
      <c r="IB22" s="97"/>
      <c r="IC22" s="97"/>
      <c r="IE22" s="97"/>
      <c r="IF22" s="97"/>
    </row>
    <row r="23" spans="1:240" x14ac:dyDescent="0.25">
      <c r="A23" s="97"/>
      <c r="B23" s="94" t="s">
        <v>159</v>
      </c>
      <c r="C23" s="105"/>
      <c r="D23" s="103"/>
      <c r="E23" s="97"/>
      <c r="G23" s="95"/>
      <c r="J23" s="97"/>
      <c r="K23" s="97"/>
      <c r="M23" s="97"/>
      <c r="N23" s="97"/>
      <c r="P23" s="97"/>
      <c r="Q23" s="97"/>
      <c r="S23" s="97"/>
      <c r="T23" s="97"/>
      <c r="V23" s="97"/>
      <c r="W23" s="97"/>
      <c r="Y23" s="97"/>
      <c r="Z23" s="97"/>
      <c r="AB23" s="97"/>
      <c r="AC23" s="97"/>
      <c r="AE23" s="97"/>
      <c r="AF23" s="97"/>
      <c r="AG23" s="97"/>
      <c r="AI23" s="97"/>
      <c r="AJ23" s="97"/>
      <c r="AL23" s="97"/>
      <c r="AM23" s="97"/>
      <c r="AO23" s="97"/>
      <c r="AP23" s="97"/>
      <c r="AR23" s="97"/>
      <c r="AS23" s="97"/>
      <c r="AU23" s="97"/>
      <c r="AV23" s="97"/>
      <c r="AX23" s="97"/>
      <c r="AY23" s="97"/>
      <c r="BA23" s="97"/>
      <c r="BB23" s="97"/>
      <c r="BD23" s="97"/>
      <c r="BE23" s="97"/>
      <c r="BG23" s="97"/>
      <c r="BH23" s="97"/>
      <c r="BJ23" s="97"/>
      <c r="BK23" s="97"/>
      <c r="BM23" s="97"/>
      <c r="BN23" s="97"/>
      <c r="BP23" s="97"/>
      <c r="BQ23" s="97"/>
      <c r="BS23" s="97"/>
      <c r="BT23" s="97"/>
      <c r="BV23" s="97"/>
      <c r="BW23" s="97"/>
      <c r="BY23" s="97"/>
      <c r="BZ23" s="97"/>
      <c r="CB23" s="97"/>
      <c r="CC23" s="97"/>
      <c r="CE23" s="97"/>
      <c r="CF23" s="97"/>
      <c r="CH23" s="97"/>
      <c r="CI23" s="97"/>
      <c r="CK23" s="97"/>
      <c r="CL23" s="97"/>
      <c r="CN23" s="97"/>
      <c r="CO23" s="97"/>
      <c r="CQ23" s="97"/>
      <c r="CR23" s="97"/>
      <c r="CT23" s="97"/>
      <c r="CU23" s="97"/>
      <c r="CW23" s="97"/>
      <c r="CX23" s="97"/>
      <c r="CZ23" s="97"/>
      <c r="DA23" s="97"/>
      <c r="DC23" s="97"/>
      <c r="DD23" s="97"/>
      <c r="DF23" s="97"/>
      <c r="DG23" s="97"/>
      <c r="DI23" s="97"/>
      <c r="DJ23" s="97"/>
      <c r="DL23" s="97"/>
      <c r="DM23" s="97"/>
      <c r="DO23" s="97"/>
      <c r="DP23" s="97"/>
      <c r="DR23" s="97"/>
      <c r="DS23" s="97"/>
      <c r="DU23" s="97"/>
      <c r="DV23" s="97"/>
      <c r="DX23" s="97"/>
      <c r="DY23" s="97"/>
      <c r="EA23" s="97"/>
      <c r="EB23" s="98"/>
      <c r="ED23" s="97"/>
      <c r="EE23" s="97"/>
      <c r="EG23" s="97"/>
      <c r="EH23" s="97"/>
      <c r="EJ23" s="97"/>
      <c r="EK23" s="97"/>
      <c r="EM23" s="97"/>
      <c r="EN23" s="97"/>
      <c r="EP23" s="97"/>
      <c r="EQ23" s="97"/>
      <c r="ES23" s="97"/>
      <c r="ET23" s="97"/>
      <c r="EV23" s="97"/>
      <c r="EW23" s="97"/>
      <c r="EY23" s="97"/>
      <c r="EZ23" s="97"/>
      <c r="FB23" s="97"/>
      <c r="FC23" s="97"/>
      <c r="FE23" s="97"/>
      <c r="FF23" s="97"/>
      <c r="FH23" s="97"/>
      <c r="FI23" s="97"/>
      <c r="FK23" s="97"/>
      <c r="FL23" s="97"/>
      <c r="FN23" s="97"/>
      <c r="FO23" s="97"/>
      <c r="FQ23" s="97"/>
      <c r="FR23" s="97"/>
      <c r="FT23" s="97"/>
      <c r="FU23" s="97"/>
      <c r="FW23" s="97"/>
      <c r="FX23" s="97"/>
      <c r="FZ23" s="97"/>
      <c r="GA23" s="97"/>
      <c r="GC23" s="97"/>
      <c r="GD23" s="97"/>
      <c r="GF23" s="97"/>
      <c r="GG23" s="97"/>
      <c r="GI23" s="97"/>
      <c r="GJ23" s="97"/>
      <c r="GL23" s="97"/>
      <c r="GM23" s="97"/>
      <c r="GO23" s="97"/>
      <c r="GP23" s="97"/>
      <c r="GR23" s="97"/>
      <c r="GS23" s="97"/>
      <c r="GU23" s="97"/>
      <c r="GV23" s="97"/>
      <c r="GX23" s="97"/>
      <c r="GY23" s="97"/>
      <c r="HA23" s="97"/>
      <c r="HB23" s="97"/>
      <c r="HD23" s="97"/>
      <c r="HE23" s="97"/>
      <c r="HG23" s="97"/>
      <c r="HH23" s="97"/>
      <c r="HJ23" s="97"/>
      <c r="HK23" s="97"/>
      <c r="HM23" s="97"/>
      <c r="HN23" s="97"/>
      <c r="HP23" s="97"/>
      <c r="HQ23" s="97"/>
      <c r="HS23" s="97"/>
      <c r="HT23" s="97"/>
      <c r="HV23" s="97"/>
      <c r="HW23" s="97"/>
      <c r="HY23" s="97"/>
      <c r="HZ23" s="97"/>
      <c r="IB23" s="97"/>
      <c r="IC23" s="97"/>
      <c r="IE23" s="97"/>
      <c r="IF23" s="97"/>
    </row>
    <row r="24" spans="1:240" x14ac:dyDescent="0.25">
      <c r="A24" s="97"/>
      <c r="B24" s="94" t="s">
        <v>157</v>
      </c>
      <c r="C24" s="105"/>
      <c r="D24" s="103"/>
      <c r="E24" s="97"/>
      <c r="G24" s="95"/>
      <c r="J24" s="97"/>
      <c r="K24" s="97"/>
      <c r="M24" s="97"/>
      <c r="N24" s="97"/>
      <c r="P24" s="97"/>
      <c r="Q24" s="97"/>
      <c r="S24" s="97"/>
      <c r="T24" s="97"/>
      <c r="V24" s="97"/>
      <c r="W24" s="97"/>
      <c r="Y24" s="97"/>
      <c r="Z24" s="97"/>
      <c r="AB24" s="97"/>
      <c r="AC24" s="97"/>
      <c r="AE24" s="97"/>
      <c r="AF24" s="97"/>
      <c r="AG24" s="97"/>
      <c r="AI24" s="97"/>
      <c r="AJ24" s="97"/>
      <c r="AL24" s="97"/>
      <c r="AM24" s="97"/>
      <c r="AO24" s="97"/>
      <c r="AP24" s="97"/>
      <c r="AR24" s="97"/>
      <c r="AS24" s="97"/>
      <c r="AU24" s="97"/>
      <c r="AV24" s="97"/>
      <c r="AX24" s="97"/>
      <c r="AY24" s="97"/>
      <c r="BA24" s="97"/>
      <c r="BB24" s="97"/>
      <c r="BD24" s="97"/>
      <c r="BE24" s="97"/>
      <c r="BG24" s="97"/>
      <c r="BH24" s="97"/>
      <c r="BJ24" s="97"/>
      <c r="BK24" s="97"/>
      <c r="BM24" s="97"/>
      <c r="BN24" s="97"/>
      <c r="BP24" s="97"/>
      <c r="BQ24" s="97"/>
      <c r="BS24" s="97"/>
      <c r="BT24" s="97"/>
      <c r="BV24" s="97"/>
      <c r="BW24" s="97"/>
      <c r="BY24" s="97"/>
      <c r="BZ24" s="97"/>
      <c r="CB24" s="97"/>
      <c r="CC24" s="97"/>
      <c r="CE24" s="97"/>
      <c r="CF24" s="97"/>
      <c r="CH24" s="97"/>
      <c r="CI24" s="97"/>
      <c r="CK24" s="97"/>
      <c r="CL24" s="97"/>
      <c r="CN24" s="97"/>
      <c r="CO24" s="97"/>
      <c r="CQ24" s="97"/>
      <c r="CR24" s="97"/>
      <c r="CT24" s="97"/>
      <c r="CU24" s="97"/>
      <c r="CW24" s="97"/>
      <c r="CX24" s="97"/>
      <c r="CZ24" s="97"/>
      <c r="DA24" s="97"/>
      <c r="DC24" s="97"/>
      <c r="DD24" s="97"/>
      <c r="DF24" s="97"/>
      <c r="DG24" s="97"/>
      <c r="DI24" s="97"/>
      <c r="DJ24" s="97"/>
      <c r="DL24" s="97"/>
      <c r="DM24" s="97"/>
      <c r="DO24" s="97"/>
      <c r="DP24" s="97"/>
      <c r="DR24" s="97"/>
      <c r="DS24" s="97"/>
      <c r="DU24" s="97"/>
      <c r="DV24" s="97"/>
      <c r="DX24" s="97"/>
      <c r="DY24" s="97"/>
      <c r="EA24" s="97"/>
      <c r="EB24" s="98"/>
      <c r="ED24" s="97"/>
      <c r="EE24" s="97"/>
      <c r="EG24" s="97"/>
      <c r="EH24" s="97"/>
      <c r="EJ24" s="97"/>
      <c r="EK24" s="97"/>
      <c r="EM24" s="97"/>
      <c r="EN24" s="97"/>
      <c r="EP24" s="97"/>
      <c r="EQ24" s="97"/>
      <c r="ES24" s="97"/>
      <c r="ET24" s="97"/>
      <c r="EV24" s="97"/>
      <c r="EW24" s="97"/>
      <c r="EY24" s="97"/>
      <c r="EZ24" s="97"/>
      <c r="FB24" s="97"/>
      <c r="FC24" s="97"/>
      <c r="FE24" s="97"/>
      <c r="FF24" s="97"/>
      <c r="FH24" s="97"/>
      <c r="FI24" s="97"/>
      <c r="FK24" s="97"/>
      <c r="FL24" s="97"/>
      <c r="FN24" s="97"/>
      <c r="FO24" s="97"/>
      <c r="FQ24" s="97"/>
      <c r="FR24" s="97"/>
      <c r="FT24" s="97"/>
      <c r="FU24" s="97"/>
      <c r="FW24" s="97"/>
      <c r="FX24" s="97"/>
      <c r="FZ24" s="97"/>
      <c r="GA24" s="97"/>
      <c r="GC24" s="97"/>
      <c r="GD24" s="97"/>
      <c r="GF24" s="97"/>
      <c r="GG24" s="97"/>
      <c r="GI24" s="97"/>
      <c r="GJ24" s="97"/>
      <c r="GL24" s="97"/>
      <c r="GM24" s="97"/>
      <c r="GO24" s="97"/>
      <c r="GP24" s="97"/>
      <c r="GR24" s="97"/>
      <c r="GS24" s="97"/>
      <c r="GU24" s="97"/>
      <c r="GV24" s="97"/>
      <c r="GX24" s="97"/>
      <c r="GY24" s="97"/>
      <c r="HA24" s="97"/>
      <c r="HB24" s="97"/>
      <c r="HD24" s="97"/>
      <c r="HE24" s="97"/>
      <c r="HG24" s="97"/>
      <c r="HH24" s="97"/>
      <c r="HJ24" s="97"/>
      <c r="HK24" s="97"/>
      <c r="HM24" s="97"/>
      <c r="HN24" s="97"/>
      <c r="HP24" s="97"/>
      <c r="HQ24" s="97"/>
      <c r="HS24" s="97"/>
      <c r="HT24" s="97"/>
      <c r="HV24" s="97"/>
      <c r="HW24" s="97"/>
      <c r="HY24" s="97"/>
      <c r="HZ24" s="97"/>
      <c r="IB24" s="97"/>
      <c r="IC24" s="97"/>
      <c r="IE24" s="97"/>
      <c r="IF24" s="97"/>
    </row>
    <row r="25" spans="1:240" x14ac:dyDescent="0.25">
      <c r="A25" s="97"/>
      <c r="B25" s="94" t="s">
        <v>521</v>
      </c>
      <c r="C25" s="105"/>
      <c r="D25" s="103"/>
      <c r="E25" s="97"/>
      <c r="G25" s="95"/>
      <c r="J25" s="97"/>
      <c r="K25" s="97"/>
      <c r="M25" s="97"/>
      <c r="N25" s="97"/>
      <c r="P25" s="97"/>
      <c r="Q25" s="97"/>
      <c r="S25" s="97"/>
      <c r="T25" s="97"/>
      <c r="V25" s="97"/>
      <c r="W25" s="97"/>
      <c r="Y25" s="97"/>
      <c r="Z25" s="97"/>
      <c r="AB25" s="97"/>
      <c r="AC25" s="97"/>
      <c r="AE25" s="97"/>
      <c r="AF25" s="97"/>
      <c r="AG25" s="97"/>
      <c r="AI25" s="97"/>
      <c r="AJ25" s="97"/>
      <c r="AL25" s="97"/>
      <c r="AM25" s="97"/>
      <c r="AO25" s="97"/>
      <c r="AP25" s="97"/>
      <c r="AR25" s="97"/>
      <c r="AS25" s="97"/>
      <c r="AU25" s="97"/>
      <c r="AV25" s="97"/>
      <c r="AX25" s="97"/>
      <c r="AY25" s="97"/>
      <c r="BA25" s="97"/>
      <c r="BB25" s="97"/>
      <c r="BD25" s="97"/>
      <c r="BE25" s="97"/>
      <c r="BG25" s="97"/>
      <c r="BH25" s="97"/>
      <c r="BJ25" s="97"/>
      <c r="BK25" s="97"/>
      <c r="BM25" s="97"/>
      <c r="BN25" s="97"/>
      <c r="BP25" s="97"/>
      <c r="BQ25" s="97"/>
      <c r="BS25" s="97"/>
      <c r="BT25" s="97"/>
      <c r="BV25" s="97"/>
      <c r="BW25" s="97"/>
      <c r="BY25" s="97"/>
      <c r="BZ25" s="97"/>
      <c r="CB25" s="97"/>
      <c r="CC25" s="97"/>
      <c r="CE25" s="97"/>
      <c r="CF25" s="97"/>
      <c r="CH25" s="97"/>
      <c r="CI25" s="97"/>
      <c r="CK25" s="97"/>
      <c r="CL25" s="97"/>
      <c r="CN25" s="97"/>
      <c r="CO25" s="97"/>
      <c r="CQ25" s="97"/>
      <c r="CR25" s="97"/>
      <c r="CT25" s="97"/>
      <c r="CU25" s="97"/>
      <c r="CW25" s="97"/>
      <c r="CX25" s="97"/>
      <c r="CZ25" s="97"/>
      <c r="DA25" s="97"/>
      <c r="DC25" s="97"/>
      <c r="DD25" s="97"/>
      <c r="DF25" s="97"/>
      <c r="DG25" s="97"/>
      <c r="DI25" s="97"/>
      <c r="DJ25" s="97"/>
      <c r="DL25" s="97"/>
      <c r="DM25" s="97"/>
      <c r="DO25" s="97"/>
      <c r="DP25" s="97"/>
      <c r="DR25" s="97"/>
      <c r="DS25" s="97"/>
      <c r="DU25" s="97"/>
      <c r="DV25" s="97"/>
      <c r="DX25" s="97"/>
      <c r="DY25" s="97"/>
      <c r="EA25" s="97"/>
      <c r="EB25" s="98"/>
      <c r="ED25" s="97"/>
      <c r="EE25" s="97"/>
      <c r="EG25" s="97"/>
      <c r="EH25" s="97"/>
      <c r="EJ25" s="97"/>
      <c r="EK25" s="97"/>
      <c r="EM25" s="97"/>
      <c r="EN25" s="97"/>
      <c r="EP25" s="97"/>
      <c r="EQ25" s="97"/>
      <c r="ES25" s="97"/>
      <c r="ET25" s="97"/>
      <c r="EV25" s="97"/>
      <c r="EW25" s="97"/>
      <c r="EY25" s="97"/>
      <c r="EZ25" s="97"/>
      <c r="FB25" s="97"/>
      <c r="FC25" s="97"/>
      <c r="FE25" s="97"/>
      <c r="FF25" s="97"/>
      <c r="FH25" s="97"/>
      <c r="FI25" s="97"/>
      <c r="FK25" s="97"/>
      <c r="FL25" s="97"/>
      <c r="FN25" s="97"/>
      <c r="FO25" s="97"/>
      <c r="FQ25" s="97"/>
      <c r="FR25" s="97"/>
      <c r="FT25" s="97"/>
      <c r="FU25" s="97"/>
      <c r="FW25" s="97"/>
      <c r="FX25" s="97"/>
      <c r="FZ25" s="97"/>
      <c r="GA25" s="97"/>
      <c r="GC25" s="97"/>
      <c r="GD25" s="97"/>
      <c r="GF25" s="97"/>
      <c r="GG25" s="97"/>
      <c r="GI25" s="97"/>
      <c r="GJ25" s="97"/>
      <c r="GL25" s="97"/>
      <c r="GM25" s="97"/>
      <c r="GO25" s="97"/>
      <c r="GP25" s="97"/>
      <c r="GR25" s="97"/>
      <c r="GS25" s="97"/>
      <c r="GU25" s="97"/>
      <c r="GV25" s="97"/>
      <c r="GX25" s="97"/>
      <c r="GY25" s="97"/>
      <c r="HA25" s="97"/>
      <c r="HB25" s="97"/>
      <c r="HD25" s="97"/>
      <c r="HE25" s="97"/>
      <c r="HG25" s="97"/>
      <c r="HH25" s="97"/>
      <c r="HJ25" s="97"/>
      <c r="HK25" s="97"/>
      <c r="HM25" s="97"/>
      <c r="HN25" s="97"/>
      <c r="HP25" s="97"/>
      <c r="HQ25" s="97"/>
      <c r="HS25" s="97"/>
      <c r="HT25" s="97"/>
      <c r="HV25" s="97"/>
      <c r="HW25" s="97"/>
      <c r="HY25" s="97"/>
      <c r="HZ25" s="97"/>
      <c r="IB25" s="97"/>
      <c r="IC25" s="97"/>
      <c r="IE25" s="97"/>
      <c r="IF25" s="97"/>
    </row>
    <row r="26" spans="1:240" x14ac:dyDescent="0.25">
      <c r="A26" s="97"/>
      <c r="B26" s="94" t="s">
        <v>209</v>
      </c>
      <c r="C26" s="105"/>
      <c r="D26" s="103"/>
      <c r="E26" s="97"/>
      <c r="G26" s="95"/>
      <c r="J26" s="97"/>
      <c r="K26" s="97"/>
      <c r="M26" s="97"/>
      <c r="N26" s="97"/>
      <c r="P26" s="97"/>
      <c r="Q26" s="97"/>
      <c r="S26" s="97"/>
      <c r="T26" s="97"/>
      <c r="V26" s="97"/>
      <c r="W26" s="97"/>
      <c r="Y26" s="97"/>
      <c r="Z26" s="97"/>
      <c r="AB26" s="97"/>
      <c r="AC26" s="97"/>
      <c r="AE26" s="97"/>
      <c r="AF26" s="97"/>
      <c r="AG26" s="97"/>
      <c r="AI26" s="97"/>
      <c r="AJ26" s="97"/>
      <c r="AL26" s="97"/>
      <c r="AM26" s="97"/>
      <c r="AO26" s="97"/>
      <c r="AP26" s="97"/>
      <c r="AR26" s="97"/>
      <c r="AS26" s="97"/>
      <c r="AU26" s="97"/>
      <c r="AV26" s="97"/>
      <c r="AX26" s="97"/>
      <c r="AY26" s="97"/>
      <c r="BA26" s="97"/>
      <c r="BB26" s="97"/>
      <c r="BD26" s="97"/>
      <c r="BE26" s="97"/>
      <c r="BG26" s="97"/>
      <c r="BH26" s="97"/>
      <c r="BJ26" s="97"/>
      <c r="BK26" s="97"/>
      <c r="BM26" s="97"/>
      <c r="BN26" s="97"/>
      <c r="BP26" s="97"/>
      <c r="BQ26" s="97"/>
      <c r="BS26" s="97"/>
      <c r="BT26" s="97"/>
      <c r="BV26" s="97"/>
      <c r="BW26" s="97"/>
      <c r="BY26" s="97"/>
      <c r="BZ26" s="97"/>
      <c r="CB26" s="97"/>
      <c r="CC26" s="97"/>
      <c r="CE26" s="97"/>
      <c r="CF26" s="97"/>
      <c r="CH26" s="97"/>
      <c r="CI26" s="97"/>
      <c r="CK26" s="97"/>
      <c r="CL26" s="97"/>
      <c r="CN26" s="97"/>
      <c r="CO26" s="97"/>
      <c r="CQ26" s="97"/>
      <c r="CR26" s="97"/>
      <c r="CT26" s="97"/>
      <c r="CU26" s="97"/>
      <c r="CW26" s="97"/>
      <c r="CX26" s="97"/>
      <c r="CZ26" s="97"/>
      <c r="DA26" s="97"/>
      <c r="DC26" s="97"/>
      <c r="DD26" s="97"/>
      <c r="DF26" s="97"/>
      <c r="DG26" s="97"/>
      <c r="DI26" s="97"/>
      <c r="DJ26" s="97"/>
      <c r="DL26" s="97"/>
      <c r="DM26" s="97"/>
      <c r="DO26" s="97"/>
      <c r="DP26" s="97"/>
      <c r="DR26" s="97"/>
      <c r="DS26" s="97"/>
      <c r="DU26" s="97"/>
      <c r="DV26" s="97"/>
      <c r="DX26" s="97"/>
      <c r="DY26" s="97"/>
      <c r="EA26" s="97"/>
      <c r="EB26" s="98"/>
      <c r="ED26" s="97"/>
      <c r="EE26" s="97"/>
      <c r="EG26" s="97"/>
      <c r="EH26" s="97"/>
      <c r="EJ26" s="97"/>
      <c r="EK26" s="97"/>
      <c r="EM26" s="97"/>
      <c r="EN26" s="97"/>
      <c r="EP26" s="97"/>
      <c r="EQ26" s="97"/>
      <c r="ES26" s="97"/>
      <c r="ET26" s="97"/>
      <c r="EV26" s="97"/>
      <c r="EW26" s="97"/>
      <c r="EY26" s="97"/>
      <c r="EZ26" s="97"/>
      <c r="FB26" s="97"/>
      <c r="FC26" s="97"/>
      <c r="FE26" s="97"/>
      <c r="FF26" s="97"/>
      <c r="FH26" s="97"/>
      <c r="FI26" s="97"/>
      <c r="FK26" s="97"/>
      <c r="FL26" s="97"/>
      <c r="FN26" s="97"/>
      <c r="FO26" s="97"/>
      <c r="FQ26" s="97"/>
      <c r="FR26" s="97"/>
      <c r="FT26" s="97"/>
      <c r="FU26" s="97"/>
      <c r="FW26" s="97"/>
      <c r="FX26" s="97"/>
      <c r="FZ26" s="97"/>
      <c r="GA26" s="97"/>
      <c r="GC26" s="97"/>
      <c r="GD26" s="97"/>
      <c r="GF26" s="97"/>
      <c r="GG26" s="97"/>
      <c r="GI26" s="97"/>
      <c r="GJ26" s="97"/>
      <c r="GL26" s="97"/>
      <c r="GM26" s="97"/>
      <c r="GO26" s="97"/>
      <c r="GP26" s="97"/>
      <c r="GR26" s="97"/>
      <c r="GS26" s="97"/>
      <c r="GU26" s="97"/>
      <c r="GV26" s="97"/>
      <c r="GX26" s="97"/>
      <c r="GY26" s="97"/>
      <c r="HA26" s="97"/>
      <c r="HB26" s="97"/>
      <c r="HD26" s="97"/>
      <c r="HE26" s="97"/>
      <c r="HG26" s="97"/>
      <c r="HH26" s="97"/>
      <c r="HJ26" s="97"/>
      <c r="HK26" s="97"/>
      <c r="HM26" s="97"/>
      <c r="HN26" s="97"/>
      <c r="HP26" s="97"/>
      <c r="HQ26" s="97"/>
      <c r="HS26" s="97"/>
      <c r="HT26" s="97"/>
      <c r="HV26" s="97"/>
      <c r="HW26" s="97"/>
      <c r="HY26" s="97"/>
      <c r="HZ26" s="97"/>
      <c r="IB26" s="97"/>
      <c r="IC26" s="97"/>
      <c r="IE26" s="97"/>
      <c r="IF26" s="97"/>
    </row>
    <row r="27" spans="1:240" x14ac:dyDescent="0.25">
      <c r="A27" s="97"/>
      <c r="B27" s="94" t="s">
        <v>522</v>
      </c>
      <c r="C27" s="105"/>
      <c r="D27" s="103"/>
      <c r="E27" s="97"/>
      <c r="G27" s="95"/>
      <c r="J27" s="97"/>
      <c r="K27" s="97"/>
      <c r="M27" s="97"/>
      <c r="N27" s="97"/>
      <c r="P27" s="97"/>
      <c r="Q27" s="97"/>
      <c r="S27" s="97"/>
      <c r="T27" s="97"/>
      <c r="V27" s="97"/>
      <c r="W27" s="97"/>
      <c r="Y27" s="97"/>
      <c r="Z27" s="97"/>
      <c r="AB27" s="97"/>
      <c r="AC27" s="97"/>
      <c r="AE27" s="97"/>
      <c r="AF27" s="97"/>
      <c r="AG27" s="97"/>
      <c r="AI27" s="97"/>
      <c r="AJ27" s="97"/>
      <c r="AL27" s="97"/>
      <c r="AM27" s="97"/>
      <c r="AO27" s="97"/>
      <c r="AP27" s="97"/>
      <c r="AR27" s="97"/>
      <c r="AS27" s="97"/>
      <c r="AU27" s="97"/>
      <c r="AV27" s="97"/>
      <c r="AX27" s="97"/>
      <c r="AY27" s="97"/>
      <c r="BA27" s="97"/>
      <c r="BB27" s="97"/>
      <c r="BD27" s="97"/>
      <c r="BE27" s="97"/>
      <c r="BG27" s="97"/>
      <c r="BH27" s="97"/>
      <c r="BJ27" s="97"/>
      <c r="BK27" s="97"/>
      <c r="BM27" s="97"/>
      <c r="BN27" s="97"/>
      <c r="BP27" s="97"/>
      <c r="BQ27" s="97"/>
      <c r="BS27" s="97"/>
      <c r="BT27" s="97"/>
      <c r="BV27" s="97"/>
      <c r="BW27" s="97"/>
      <c r="BY27" s="97"/>
      <c r="BZ27" s="97"/>
      <c r="CB27" s="97"/>
      <c r="CC27" s="97"/>
      <c r="CE27" s="97"/>
      <c r="CF27" s="97"/>
      <c r="CH27" s="97"/>
      <c r="CI27" s="97"/>
      <c r="CK27" s="97"/>
      <c r="CL27" s="97"/>
      <c r="CN27" s="97"/>
      <c r="CO27" s="97"/>
      <c r="CQ27" s="97"/>
      <c r="CR27" s="97"/>
      <c r="CT27" s="97"/>
      <c r="CU27" s="97"/>
      <c r="CW27" s="97"/>
      <c r="CX27" s="97"/>
      <c r="CZ27" s="97"/>
      <c r="DA27" s="97"/>
      <c r="DC27" s="97"/>
      <c r="DD27" s="97"/>
      <c r="DF27" s="97"/>
      <c r="DG27" s="97"/>
      <c r="DI27" s="97"/>
      <c r="DJ27" s="97"/>
      <c r="DL27" s="97"/>
      <c r="DM27" s="97"/>
      <c r="DO27" s="97"/>
      <c r="DP27" s="97"/>
      <c r="DR27" s="97"/>
      <c r="DS27" s="97"/>
      <c r="DU27" s="97"/>
      <c r="DV27" s="97"/>
      <c r="DX27" s="97"/>
      <c r="DY27" s="97"/>
      <c r="EA27" s="97"/>
      <c r="EB27" s="98"/>
      <c r="ED27" s="97"/>
      <c r="EE27" s="97"/>
      <c r="EG27" s="97"/>
      <c r="EH27" s="97"/>
      <c r="EJ27" s="97"/>
      <c r="EK27" s="97"/>
      <c r="EM27" s="97"/>
      <c r="EN27" s="97"/>
      <c r="EP27" s="97"/>
      <c r="EQ27" s="97"/>
      <c r="ES27" s="97"/>
      <c r="ET27" s="97"/>
      <c r="EV27" s="97"/>
      <c r="EW27" s="97"/>
      <c r="EY27" s="97"/>
      <c r="EZ27" s="97"/>
      <c r="FB27" s="97"/>
      <c r="FC27" s="97"/>
      <c r="FE27" s="97"/>
      <c r="FF27" s="97"/>
      <c r="FH27" s="97"/>
      <c r="FI27" s="97"/>
      <c r="FK27" s="97"/>
      <c r="FL27" s="97"/>
      <c r="FN27" s="97"/>
      <c r="FO27" s="97"/>
      <c r="FQ27" s="97"/>
      <c r="FR27" s="97"/>
      <c r="FT27" s="97"/>
      <c r="FU27" s="97"/>
      <c r="FW27" s="97"/>
      <c r="FX27" s="97"/>
      <c r="FZ27" s="97"/>
      <c r="GA27" s="97"/>
      <c r="GC27" s="97"/>
      <c r="GD27" s="97"/>
      <c r="GF27" s="97"/>
      <c r="GG27" s="97"/>
      <c r="GI27" s="97"/>
      <c r="GJ27" s="97"/>
      <c r="GL27" s="97"/>
      <c r="GM27" s="97"/>
      <c r="GO27" s="97"/>
      <c r="GP27" s="97"/>
      <c r="GR27" s="97"/>
      <c r="GS27" s="97"/>
      <c r="GU27" s="97"/>
      <c r="GV27" s="97"/>
      <c r="GX27" s="97"/>
      <c r="GY27" s="97"/>
      <c r="HA27" s="97"/>
      <c r="HB27" s="97"/>
      <c r="HD27" s="97"/>
      <c r="HE27" s="97"/>
      <c r="HG27" s="97"/>
      <c r="HH27" s="97"/>
      <c r="HJ27" s="97"/>
      <c r="HK27" s="97"/>
      <c r="HM27" s="97"/>
      <c r="HN27" s="97"/>
      <c r="HP27" s="97"/>
      <c r="HQ27" s="97"/>
      <c r="HS27" s="97"/>
      <c r="HT27" s="97"/>
      <c r="HV27" s="97"/>
      <c r="HW27" s="97"/>
      <c r="HY27" s="97"/>
      <c r="HZ27" s="97"/>
      <c r="IB27" s="97"/>
      <c r="IC27" s="97"/>
      <c r="IE27" s="97"/>
      <c r="IF27" s="97"/>
    </row>
    <row r="28" spans="1:240" x14ac:dyDescent="0.25">
      <c r="A28" s="97"/>
      <c r="B28" s="94" t="s">
        <v>161</v>
      </c>
      <c r="C28" s="105"/>
      <c r="D28" s="103"/>
      <c r="E28" s="97"/>
      <c r="G28" s="95"/>
      <c r="J28" s="97"/>
      <c r="K28" s="97"/>
      <c r="M28" s="97"/>
      <c r="N28" s="97"/>
      <c r="P28" s="97"/>
      <c r="Q28" s="97"/>
      <c r="S28" s="97"/>
      <c r="T28" s="97"/>
      <c r="V28" s="97"/>
      <c r="W28" s="97"/>
      <c r="Y28" s="97"/>
      <c r="Z28" s="97"/>
      <c r="AB28" s="97"/>
      <c r="AC28" s="97"/>
      <c r="AE28" s="97"/>
      <c r="AF28" s="97"/>
      <c r="AG28" s="97"/>
      <c r="AI28" s="97"/>
      <c r="AJ28" s="97"/>
      <c r="AL28" s="97"/>
      <c r="AM28" s="97"/>
      <c r="AO28" s="97"/>
      <c r="AP28" s="97"/>
      <c r="AR28" s="97"/>
      <c r="AS28" s="97"/>
      <c r="AU28" s="97"/>
      <c r="AV28" s="97"/>
      <c r="AX28" s="97"/>
      <c r="AY28" s="97"/>
      <c r="BA28" s="97"/>
      <c r="BB28" s="97"/>
      <c r="BD28" s="97"/>
      <c r="BE28" s="97"/>
      <c r="BG28" s="97"/>
      <c r="BH28" s="97"/>
      <c r="BJ28" s="97"/>
      <c r="BK28" s="97"/>
      <c r="BM28" s="97"/>
      <c r="BN28" s="97"/>
      <c r="BP28" s="97"/>
      <c r="BQ28" s="97"/>
      <c r="BS28" s="97"/>
      <c r="BT28" s="97"/>
      <c r="BV28" s="97"/>
      <c r="BW28" s="97"/>
      <c r="BY28" s="97"/>
      <c r="BZ28" s="97"/>
      <c r="CB28" s="97"/>
      <c r="CC28" s="97"/>
      <c r="CE28" s="97"/>
      <c r="CF28" s="97"/>
      <c r="CH28" s="97"/>
      <c r="CI28" s="97"/>
      <c r="CK28" s="97"/>
      <c r="CL28" s="97"/>
      <c r="CN28" s="97"/>
      <c r="CO28" s="97"/>
      <c r="CQ28" s="97"/>
      <c r="CR28" s="97"/>
      <c r="CT28" s="97"/>
      <c r="CU28" s="97"/>
      <c r="CW28" s="97"/>
      <c r="CX28" s="97"/>
      <c r="CZ28" s="97"/>
      <c r="DA28" s="97"/>
      <c r="DC28" s="97"/>
      <c r="DD28" s="97"/>
      <c r="DF28" s="97"/>
      <c r="DG28" s="97"/>
      <c r="DI28" s="97"/>
      <c r="DJ28" s="97"/>
      <c r="DL28" s="97"/>
      <c r="DM28" s="97"/>
      <c r="DO28" s="97"/>
      <c r="DP28" s="97"/>
      <c r="DR28" s="97"/>
      <c r="DS28" s="97"/>
      <c r="DU28" s="97"/>
      <c r="DV28" s="97"/>
      <c r="DX28" s="97"/>
      <c r="DY28" s="97"/>
      <c r="EA28" s="97"/>
      <c r="EB28" s="98"/>
      <c r="ED28" s="97"/>
      <c r="EE28" s="97"/>
      <c r="EG28" s="97"/>
      <c r="EH28" s="97"/>
      <c r="EJ28" s="97"/>
      <c r="EK28" s="97"/>
      <c r="EM28" s="97"/>
      <c r="EN28" s="97"/>
      <c r="EP28" s="97"/>
      <c r="EQ28" s="97"/>
      <c r="ES28" s="97"/>
      <c r="ET28" s="97"/>
      <c r="EV28" s="97"/>
      <c r="EW28" s="97"/>
      <c r="EY28" s="97"/>
      <c r="EZ28" s="97"/>
      <c r="FB28" s="97"/>
      <c r="FC28" s="97"/>
      <c r="FE28" s="97"/>
      <c r="FF28" s="97"/>
      <c r="FH28" s="97"/>
      <c r="FI28" s="97"/>
      <c r="FK28" s="97"/>
      <c r="FL28" s="97"/>
      <c r="FN28" s="97"/>
      <c r="FO28" s="97"/>
      <c r="FQ28" s="97"/>
      <c r="FR28" s="97"/>
      <c r="FT28" s="97"/>
      <c r="FU28" s="97"/>
      <c r="FW28" s="97"/>
      <c r="FX28" s="97"/>
      <c r="FZ28" s="97"/>
      <c r="GA28" s="97"/>
      <c r="GC28" s="97"/>
      <c r="GD28" s="97"/>
      <c r="GF28" s="97"/>
      <c r="GG28" s="97"/>
      <c r="GI28" s="97"/>
      <c r="GJ28" s="97"/>
      <c r="GL28" s="97"/>
      <c r="GM28" s="97"/>
      <c r="GO28" s="97"/>
      <c r="GP28" s="97"/>
      <c r="GR28" s="97"/>
      <c r="GS28" s="97"/>
      <c r="GU28" s="97"/>
      <c r="GV28" s="97"/>
      <c r="GX28" s="97"/>
      <c r="GY28" s="97"/>
      <c r="HA28" s="97"/>
      <c r="HB28" s="97"/>
      <c r="HD28" s="97"/>
      <c r="HE28" s="97"/>
      <c r="HG28" s="97"/>
      <c r="HH28" s="97"/>
      <c r="HJ28" s="97"/>
      <c r="HK28" s="97"/>
      <c r="HM28" s="97"/>
      <c r="HN28" s="97"/>
      <c r="HP28" s="97"/>
      <c r="HQ28" s="97"/>
      <c r="HS28" s="97"/>
      <c r="HT28" s="97"/>
      <c r="HV28" s="97"/>
      <c r="HW28" s="97"/>
      <c r="HY28" s="97"/>
      <c r="HZ28" s="97"/>
      <c r="IB28" s="97"/>
      <c r="IC28" s="97"/>
      <c r="IE28" s="97"/>
      <c r="IF28" s="97"/>
    </row>
    <row r="29" spans="1:240" x14ac:dyDescent="0.25">
      <c r="A29" s="97"/>
      <c r="B29" s="94" t="s">
        <v>165</v>
      </c>
      <c r="C29" s="105"/>
      <c r="D29" s="103"/>
      <c r="E29" s="97"/>
      <c r="G29" s="95"/>
      <c r="J29" s="97"/>
      <c r="K29" s="97"/>
      <c r="M29" s="97"/>
      <c r="N29" s="97"/>
      <c r="P29" s="97"/>
      <c r="Q29" s="97"/>
      <c r="S29" s="97"/>
      <c r="T29" s="97"/>
      <c r="V29" s="97"/>
      <c r="W29" s="97"/>
      <c r="Y29" s="97"/>
      <c r="Z29" s="97"/>
      <c r="AB29" s="97"/>
      <c r="AC29" s="97"/>
      <c r="AE29" s="97"/>
      <c r="AF29" s="97"/>
      <c r="AG29" s="97"/>
      <c r="AI29" s="97"/>
      <c r="AJ29" s="97"/>
      <c r="AL29" s="97"/>
      <c r="AM29" s="97"/>
      <c r="AO29" s="97"/>
      <c r="AP29" s="97"/>
      <c r="AR29" s="97"/>
      <c r="AS29" s="97"/>
      <c r="AU29" s="97"/>
      <c r="AV29" s="97"/>
      <c r="AX29" s="97"/>
      <c r="AY29" s="97"/>
      <c r="BA29" s="97"/>
      <c r="BB29" s="97"/>
      <c r="BD29" s="97"/>
      <c r="BE29" s="97"/>
      <c r="BG29" s="97"/>
      <c r="BH29" s="97"/>
      <c r="BJ29" s="97"/>
      <c r="BK29" s="97"/>
      <c r="BM29" s="97"/>
      <c r="BN29" s="97"/>
      <c r="BP29" s="97"/>
      <c r="BQ29" s="97"/>
      <c r="BS29" s="97"/>
      <c r="BT29" s="97"/>
      <c r="BV29" s="97"/>
      <c r="BW29" s="97"/>
      <c r="BY29" s="97"/>
      <c r="BZ29" s="97"/>
      <c r="CB29" s="97"/>
      <c r="CC29" s="97"/>
      <c r="CE29" s="97"/>
      <c r="CF29" s="97"/>
      <c r="CH29" s="97"/>
      <c r="CI29" s="97"/>
      <c r="CK29" s="97"/>
      <c r="CL29" s="97"/>
      <c r="CN29" s="97"/>
      <c r="CO29" s="97"/>
      <c r="CQ29" s="97"/>
      <c r="CR29" s="97"/>
      <c r="CT29" s="97"/>
      <c r="CU29" s="97"/>
      <c r="CW29" s="97"/>
      <c r="CX29" s="97"/>
      <c r="CZ29" s="97"/>
      <c r="DA29" s="97"/>
      <c r="DC29" s="97"/>
      <c r="DD29" s="97"/>
      <c r="DF29" s="97"/>
      <c r="DG29" s="97"/>
      <c r="DI29" s="97"/>
      <c r="DJ29" s="97"/>
      <c r="DL29" s="97"/>
      <c r="DM29" s="97"/>
      <c r="DO29" s="97"/>
      <c r="DP29" s="97"/>
      <c r="DR29" s="97"/>
      <c r="DS29" s="97"/>
      <c r="DU29" s="97"/>
      <c r="DV29" s="97"/>
      <c r="DX29" s="97"/>
      <c r="DY29" s="97"/>
      <c r="EA29" s="97"/>
      <c r="EB29" s="98"/>
      <c r="ED29" s="97"/>
      <c r="EE29" s="97"/>
      <c r="EG29" s="97"/>
      <c r="EH29" s="97"/>
      <c r="EJ29" s="97"/>
      <c r="EK29" s="97"/>
      <c r="EM29" s="97"/>
      <c r="EN29" s="97"/>
      <c r="EP29" s="97"/>
      <c r="EQ29" s="97"/>
      <c r="ES29" s="97"/>
      <c r="ET29" s="97"/>
      <c r="EV29" s="97"/>
      <c r="EW29" s="97"/>
      <c r="EY29" s="97"/>
      <c r="EZ29" s="97"/>
      <c r="FB29" s="97"/>
      <c r="FC29" s="97"/>
      <c r="FE29" s="97"/>
      <c r="FF29" s="97"/>
      <c r="FH29" s="97"/>
      <c r="FI29" s="97"/>
      <c r="FK29" s="97"/>
      <c r="FL29" s="97"/>
      <c r="FN29" s="97"/>
      <c r="FO29" s="97"/>
      <c r="FQ29" s="97"/>
      <c r="FR29" s="97"/>
      <c r="FT29" s="97"/>
      <c r="FU29" s="97"/>
      <c r="FW29" s="97"/>
      <c r="FX29" s="97"/>
      <c r="FZ29" s="97"/>
      <c r="GA29" s="97"/>
      <c r="GC29" s="97"/>
      <c r="GD29" s="97"/>
      <c r="GF29" s="97"/>
      <c r="GG29" s="97"/>
      <c r="GI29" s="97"/>
      <c r="GJ29" s="97"/>
      <c r="GL29" s="97"/>
      <c r="GM29" s="97"/>
      <c r="GO29" s="97"/>
      <c r="GP29" s="97"/>
      <c r="GR29" s="97"/>
      <c r="GS29" s="97"/>
      <c r="GU29" s="97"/>
      <c r="GV29" s="97"/>
      <c r="GX29" s="97"/>
      <c r="GY29" s="97"/>
      <c r="HA29" s="97"/>
      <c r="HB29" s="97"/>
      <c r="HD29" s="97"/>
      <c r="HE29" s="97"/>
      <c r="HG29" s="97"/>
      <c r="HH29" s="97"/>
      <c r="HJ29" s="97"/>
      <c r="HK29" s="97"/>
      <c r="HM29" s="97"/>
      <c r="HN29" s="97"/>
      <c r="HP29" s="97"/>
      <c r="HQ29" s="97"/>
      <c r="HS29" s="97"/>
      <c r="HT29" s="97"/>
      <c r="HV29" s="97"/>
      <c r="HW29" s="97"/>
      <c r="HY29" s="97"/>
      <c r="HZ29" s="97"/>
      <c r="IB29" s="97"/>
      <c r="IC29" s="97"/>
      <c r="IE29" s="97"/>
      <c r="IF29" s="97"/>
    </row>
    <row r="30" spans="1:240" x14ac:dyDescent="0.25">
      <c r="A30" s="97"/>
      <c r="B30" s="94" t="s">
        <v>162</v>
      </c>
      <c r="C30" s="105"/>
      <c r="D30" s="103"/>
      <c r="E30" s="97"/>
      <c r="G30" s="95"/>
      <c r="J30" s="97"/>
      <c r="K30" s="97"/>
      <c r="M30" s="97"/>
      <c r="N30" s="97"/>
      <c r="P30" s="97"/>
      <c r="Q30" s="97"/>
      <c r="S30" s="97"/>
      <c r="T30" s="97"/>
      <c r="V30" s="97"/>
      <c r="W30" s="97"/>
      <c r="Y30" s="97"/>
      <c r="Z30" s="97"/>
      <c r="AB30" s="97"/>
      <c r="AC30" s="97"/>
      <c r="AE30" s="97"/>
      <c r="AF30" s="97"/>
      <c r="AG30" s="97"/>
      <c r="AI30" s="97"/>
      <c r="AJ30" s="97"/>
      <c r="AL30" s="97"/>
      <c r="AM30" s="97"/>
      <c r="AO30" s="97"/>
      <c r="AP30" s="97"/>
      <c r="AR30" s="97"/>
      <c r="AS30" s="97"/>
      <c r="AU30" s="97"/>
      <c r="AV30" s="97"/>
      <c r="AX30" s="97"/>
      <c r="AY30" s="97"/>
      <c r="BA30" s="97"/>
      <c r="BB30" s="97"/>
      <c r="BD30" s="97"/>
      <c r="BE30" s="97"/>
      <c r="BG30" s="97"/>
      <c r="BH30" s="97"/>
      <c r="BJ30" s="97"/>
      <c r="BK30" s="97"/>
      <c r="BM30" s="97"/>
      <c r="BN30" s="97"/>
      <c r="BP30" s="97"/>
      <c r="BQ30" s="97"/>
      <c r="BS30" s="97"/>
      <c r="BT30" s="97"/>
      <c r="BV30" s="97"/>
      <c r="BW30" s="97"/>
      <c r="BY30" s="97"/>
      <c r="BZ30" s="97"/>
      <c r="CB30" s="97"/>
      <c r="CC30" s="97"/>
      <c r="CE30" s="97"/>
      <c r="CF30" s="97"/>
      <c r="CH30" s="97"/>
      <c r="CI30" s="97"/>
      <c r="CK30" s="97"/>
      <c r="CL30" s="97"/>
      <c r="CN30" s="97"/>
      <c r="CO30" s="97"/>
      <c r="CQ30" s="97"/>
      <c r="CR30" s="97"/>
      <c r="CT30" s="97"/>
      <c r="CU30" s="97"/>
      <c r="CW30" s="97"/>
      <c r="CX30" s="97"/>
      <c r="CZ30" s="97"/>
      <c r="DA30" s="97"/>
      <c r="DC30" s="97"/>
      <c r="DD30" s="97"/>
      <c r="DF30" s="97"/>
      <c r="DG30" s="97"/>
      <c r="DI30" s="97"/>
      <c r="DJ30" s="97"/>
      <c r="DL30" s="97"/>
      <c r="DM30" s="97"/>
      <c r="DO30" s="97"/>
      <c r="DP30" s="97"/>
      <c r="DR30" s="97"/>
      <c r="DS30" s="97"/>
      <c r="DU30" s="97"/>
      <c r="DV30" s="97"/>
      <c r="DX30" s="97"/>
      <c r="DY30" s="97"/>
      <c r="EA30" s="97"/>
      <c r="EB30" s="98"/>
      <c r="ED30" s="97"/>
      <c r="EE30" s="97"/>
      <c r="EG30" s="97"/>
      <c r="EH30" s="97"/>
      <c r="EJ30" s="97"/>
      <c r="EK30" s="97"/>
      <c r="EM30" s="97"/>
      <c r="EN30" s="97"/>
      <c r="EP30" s="97"/>
      <c r="EQ30" s="97"/>
      <c r="ES30" s="97"/>
      <c r="ET30" s="97"/>
      <c r="EV30" s="97"/>
      <c r="EW30" s="97"/>
      <c r="EY30" s="97"/>
      <c r="EZ30" s="97"/>
      <c r="FB30" s="97"/>
      <c r="FC30" s="97"/>
      <c r="FE30" s="97"/>
      <c r="FF30" s="97"/>
      <c r="FH30" s="97"/>
      <c r="FI30" s="97"/>
      <c r="FK30" s="97"/>
      <c r="FL30" s="97"/>
      <c r="FN30" s="97"/>
      <c r="FO30" s="97"/>
      <c r="FQ30" s="97"/>
      <c r="FR30" s="97"/>
      <c r="FT30" s="97"/>
      <c r="FU30" s="97"/>
      <c r="FW30" s="97"/>
      <c r="FX30" s="97"/>
      <c r="FZ30" s="97"/>
      <c r="GA30" s="97"/>
      <c r="GC30" s="97"/>
      <c r="GD30" s="97"/>
      <c r="GF30" s="97"/>
      <c r="GG30" s="97"/>
      <c r="GI30" s="97"/>
      <c r="GJ30" s="97"/>
      <c r="GL30" s="97"/>
      <c r="GM30" s="97"/>
      <c r="GO30" s="97"/>
      <c r="GP30" s="97"/>
      <c r="GR30" s="97"/>
      <c r="GS30" s="97"/>
      <c r="GU30" s="97"/>
      <c r="GV30" s="97"/>
      <c r="GX30" s="97"/>
      <c r="GY30" s="97"/>
      <c r="HA30" s="97"/>
      <c r="HB30" s="97"/>
      <c r="HD30" s="97"/>
      <c r="HE30" s="97"/>
      <c r="HG30" s="97"/>
      <c r="HH30" s="97"/>
      <c r="HJ30" s="97"/>
      <c r="HK30" s="97"/>
      <c r="HM30" s="97"/>
      <c r="HN30" s="97"/>
      <c r="HP30" s="97"/>
      <c r="HQ30" s="97"/>
      <c r="HS30" s="97"/>
      <c r="HT30" s="97"/>
      <c r="HV30" s="97"/>
      <c r="HW30" s="97"/>
      <c r="HY30" s="97"/>
      <c r="HZ30" s="97"/>
      <c r="IB30" s="97"/>
      <c r="IC30" s="97"/>
      <c r="IE30" s="97"/>
      <c r="IF30" s="97"/>
    </row>
    <row r="31" spans="1:240" x14ac:dyDescent="0.25">
      <c r="A31" s="97"/>
      <c r="B31" s="94" t="s">
        <v>163</v>
      </c>
      <c r="C31" s="105"/>
      <c r="D31" s="103"/>
      <c r="E31" s="97"/>
      <c r="G31" s="95"/>
      <c r="J31" s="97"/>
      <c r="K31" s="97"/>
      <c r="M31" s="97"/>
      <c r="N31" s="97"/>
      <c r="P31" s="97"/>
      <c r="Q31" s="97"/>
      <c r="S31" s="97"/>
      <c r="T31" s="97"/>
      <c r="V31" s="97"/>
      <c r="W31" s="97"/>
      <c r="Y31" s="97"/>
      <c r="Z31" s="97"/>
      <c r="AB31" s="97"/>
      <c r="AC31" s="97"/>
      <c r="AE31" s="97"/>
      <c r="AF31" s="97"/>
      <c r="AG31" s="97"/>
      <c r="AI31" s="97"/>
      <c r="AJ31" s="97"/>
      <c r="AL31" s="97"/>
      <c r="AM31" s="97"/>
      <c r="AO31" s="97"/>
      <c r="AP31" s="97"/>
      <c r="AR31" s="97"/>
      <c r="AS31" s="97"/>
      <c r="AU31" s="97"/>
      <c r="AV31" s="97"/>
      <c r="AX31" s="97"/>
      <c r="AY31" s="97"/>
      <c r="BA31" s="97"/>
      <c r="BB31" s="97"/>
      <c r="BD31" s="97"/>
      <c r="BE31" s="97"/>
      <c r="BG31" s="97"/>
      <c r="BH31" s="97"/>
      <c r="BJ31" s="97"/>
      <c r="BK31" s="97"/>
      <c r="BM31" s="97"/>
      <c r="BN31" s="97"/>
      <c r="BP31" s="97"/>
      <c r="BQ31" s="97"/>
      <c r="BS31" s="97"/>
      <c r="BT31" s="97"/>
      <c r="BV31" s="97"/>
      <c r="BW31" s="97"/>
      <c r="BY31" s="97"/>
      <c r="BZ31" s="97"/>
      <c r="CB31" s="97"/>
      <c r="CC31" s="97"/>
      <c r="CE31" s="97"/>
      <c r="CF31" s="97"/>
      <c r="CH31" s="97"/>
      <c r="CI31" s="97"/>
      <c r="CK31" s="97"/>
      <c r="CL31" s="97"/>
      <c r="CN31" s="97"/>
      <c r="CO31" s="97"/>
      <c r="CQ31" s="97"/>
      <c r="CR31" s="97"/>
      <c r="CT31" s="97"/>
      <c r="CU31" s="97"/>
      <c r="CW31" s="97"/>
      <c r="CX31" s="97"/>
      <c r="CZ31" s="97"/>
      <c r="DA31" s="97"/>
      <c r="DC31" s="97"/>
      <c r="DD31" s="97"/>
      <c r="DF31" s="97"/>
      <c r="DG31" s="97"/>
      <c r="DI31" s="97"/>
      <c r="DJ31" s="97"/>
      <c r="DL31" s="97"/>
      <c r="DM31" s="97"/>
      <c r="DO31" s="97"/>
      <c r="DP31" s="97"/>
      <c r="DR31" s="97"/>
      <c r="DS31" s="97"/>
      <c r="DU31" s="97"/>
      <c r="DV31" s="97"/>
      <c r="DX31" s="97"/>
      <c r="DY31" s="97"/>
      <c r="EA31" s="97"/>
      <c r="EB31" s="98"/>
      <c r="ED31" s="97"/>
      <c r="EE31" s="97"/>
      <c r="EG31" s="97"/>
      <c r="EH31" s="97"/>
      <c r="EJ31" s="97"/>
      <c r="EK31" s="97"/>
      <c r="EM31" s="97"/>
      <c r="EN31" s="97"/>
      <c r="EP31" s="97"/>
      <c r="EQ31" s="97"/>
      <c r="ES31" s="97"/>
      <c r="ET31" s="97"/>
      <c r="EV31" s="97"/>
      <c r="EW31" s="97"/>
      <c r="EY31" s="97"/>
      <c r="EZ31" s="97"/>
      <c r="FB31" s="97"/>
      <c r="FC31" s="97"/>
      <c r="FE31" s="97"/>
      <c r="FF31" s="97"/>
      <c r="FH31" s="97"/>
      <c r="FI31" s="97"/>
      <c r="FK31" s="97"/>
      <c r="FL31" s="97"/>
      <c r="FN31" s="97"/>
      <c r="FO31" s="97"/>
      <c r="FQ31" s="97"/>
      <c r="FR31" s="97"/>
      <c r="FT31" s="97"/>
      <c r="FU31" s="97"/>
      <c r="FW31" s="97"/>
      <c r="FX31" s="97"/>
      <c r="FZ31" s="97"/>
      <c r="GA31" s="97"/>
      <c r="GC31" s="97"/>
      <c r="GD31" s="97"/>
      <c r="GF31" s="97"/>
      <c r="GG31" s="97"/>
      <c r="GI31" s="97"/>
      <c r="GJ31" s="97"/>
      <c r="GL31" s="97"/>
      <c r="GM31" s="97"/>
      <c r="GO31" s="97"/>
      <c r="GP31" s="97"/>
      <c r="GR31" s="97"/>
      <c r="GS31" s="97"/>
      <c r="GU31" s="97"/>
      <c r="GV31" s="97"/>
      <c r="GX31" s="97"/>
      <c r="GY31" s="97"/>
      <c r="HA31" s="97"/>
      <c r="HB31" s="97"/>
      <c r="HD31" s="97"/>
      <c r="HE31" s="97"/>
      <c r="HG31" s="97"/>
      <c r="HH31" s="97"/>
      <c r="HJ31" s="97"/>
      <c r="HK31" s="97"/>
      <c r="HM31" s="97"/>
      <c r="HN31" s="97"/>
      <c r="HP31" s="97"/>
      <c r="HQ31" s="97"/>
      <c r="HS31" s="97"/>
      <c r="HT31" s="97"/>
      <c r="HV31" s="97"/>
      <c r="HW31" s="97"/>
      <c r="HY31" s="97"/>
      <c r="HZ31" s="97"/>
      <c r="IB31" s="97"/>
      <c r="IC31" s="97"/>
      <c r="IE31" s="97"/>
      <c r="IF31" s="97"/>
    </row>
    <row r="32" spans="1:240" x14ac:dyDescent="0.25">
      <c r="A32" s="97"/>
      <c r="B32" s="94" t="s">
        <v>245</v>
      </c>
      <c r="C32" s="105"/>
      <c r="D32" s="103"/>
      <c r="E32" s="97"/>
      <c r="G32" s="95"/>
      <c r="J32" s="97"/>
      <c r="K32" s="97"/>
      <c r="M32" s="97"/>
      <c r="N32" s="97"/>
      <c r="P32" s="97"/>
      <c r="Q32" s="97"/>
      <c r="S32" s="97"/>
      <c r="T32" s="97"/>
      <c r="V32" s="97"/>
      <c r="W32" s="97"/>
      <c r="Y32" s="97"/>
      <c r="Z32" s="97"/>
      <c r="AB32" s="97"/>
      <c r="AC32" s="97"/>
      <c r="AE32" s="97"/>
      <c r="AF32" s="97"/>
      <c r="AG32" s="97"/>
      <c r="AI32" s="97"/>
      <c r="AJ32" s="97"/>
      <c r="AL32" s="97"/>
      <c r="AM32" s="97"/>
      <c r="AO32" s="97"/>
      <c r="AP32" s="97"/>
      <c r="AR32" s="97"/>
      <c r="AS32" s="97"/>
      <c r="AU32" s="97"/>
      <c r="AV32" s="97"/>
      <c r="AX32" s="97"/>
      <c r="AY32" s="97"/>
      <c r="BA32" s="97"/>
      <c r="BB32" s="97"/>
      <c r="BD32" s="97"/>
      <c r="BE32" s="97"/>
      <c r="BG32" s="97"/>
      <c r="BH32" s="97"/>
      <c r="BJ32" s="97"/>
      <c r="BK32" s="97"/>
      <c r="BM32" s="97"/>
      <c r="BN32" s="97"/>
      <c r="BP32" s="97"/>
      <c r="BQ32" s="97"/>
      <c r="BS32" s="97"/>
      <c r="BT32" s="97"/>
      <c r="BV32" s="97"/>
      <c r="BW32" s="97"/>
      <c r="BY32" s="97"/>
      <c r="BZ32" s="97"/>
      <c r="CB32" s="97"/>
      <c r="CC32" s="97"/>
      <c r="CE32" s="97"/>
      <c r="CF32" s="97"/>
      <c r="CH32" s="97"/>
      <c r="CI32" s="97"/>
      <c r="CK32" s="97"/>
      <c r="CL32" s="97"/>
      <c r="CN32" s="97"/>
      <c r="CO32" s="97"/>
      <c r="CQ32" s="97"/>
      <c r="CR32" s="97"/>
      <c r="CT32" s="97"/>
      <c r="CU32" s="97"/>
      <c r="CW32" s="97"/>
      <c r="CX32" s="97"/>
      <c r="CZ32" s="97"/>
      <c r="DA32" s="97"/>
      <c r="DC32" s="97"/>
      <c r="DD32" s="97"/>
      <c r="DF32" s="97"/>
      <c r="DG32" s="97"/>
      <c r="DI32" s="97"/>
      <c r="DJ32" s="97"/>
      <c r="DL32" s="97"/>
      <c r="DM32" s="97"/>
      <c r="DO32" s="97"/>
      <c r="DP32" s="97"/>
      <c r="DR32" s="97"/>
      <c r="DS32" s="97"/>
      <c r="DU32" s="97"/>
      <c r="DV32" s="97"/>
      <c r="DX32" s="97"/>
      <c r="DY32" s="97"/>
      <c r="EA32" s="97"/>
      <c r="EB32" s="98"/>
      <c r="ED32" s="97"/>
      <c r="EE32" s="97"/>
      <c r="EG32" s="97"/>
      <c r="EH32" s="97"/>
      <c r="EJ32" s="97"/>
      <c r="EK32" s="97"/>
      <c r="EM32" s="97"/>
      <c r="EN32" s="97"/>
      <c r="EP32" s="97"/>
      <c r="EQ32" s="97"/>
      <c r="ES32" s="97"/>
      <c r="ET32" s="97"/>
      <c r="EV32" s="97"/>
      <c r="EW32" s="97"/>
      <c r="EY32" s="97"/>
      <c r="EZ32" s="97"/>
      <c r="FB32" s="97"/>
      <c r="FC32" s="97"/>
      <c r="FE32" s="97"/>
      <c r="FF32" s="97"/>
      <c r="FH32" s="97"/>
      <c r="FI32" s="97"/>
      <c r="FK32" s="97"/>
      <c r="FL32" s="97"/>
      <c r="FN32" s="97"/>
      <c r="FO32" s="97"/>
      <c r="FQ32" s="97"/>
      <c r="FR32" s="97"/>
      <c r="FT32" s="97"/>
      <c r="FU32" s="97"/>
      <c r="FW32" s="97"/>
      <c r="FX32" s="97"/>
      <c r="FZ32" s="97"/>
      <c r="GA32" s="97"/>
      <c r="GC32" s="97"/>
      <c r="GD32" s="97"/>
      <c r="GF32" s="97"/>
      <c r="GG32" s="97"/>
      <c r="GI32" s="97"/>
      <c r="GJ32" s="97"/>
      <c r="GL32" s="97"/>
      <c r="GM32" s="97"/>
      <c r="GO32" s="97"/>
      <c r="GP32" s="97"/>
      <c r="GR32" s="97"/>
      <c r="GS32" s="97"/>
      <c r="GU32" s="97"/>
      <c r="GV32" s="97"/>
      <c r="GX32" s="97"/>
      <c r="GY32" s="97"/>
      <c r="HA32" s="97"/>
      <c r="HB32" s="97"/>
      <c r="HD32" s="97"/>
      <c r="HE32" s="97"/>
      <c r="HG32" s="97"/>
      <c r="HH32" s="97"/>
      <c r="HJ32" s="97"/>
      <c r="HK32" s="97"/>
      <c r="HM32" s="97"/>
      <c r="HN32" s="97"/>
      <c r="HP32" s="97"/>
      <c r="HQ32" s="97"/>
      <c r="HS32" s="97"/>
      <c r="HT32" s="97"/>
      <c r="HV32" s="97"/>
      <c r="HW32" s="97"/>
      <c r="HY32" s="97"/>
      <c r="HZ32" s="97"/>
      <c r="IB32" s="97"/>
      <c r="IC32" s="97"/>
      <c r="IE32" s="97"/>
      <c r="IF32" s="97"/>
    </row>
    <row r="33" spans="1:240" x14ac:dyDescent="0.25">
      <c r="A33" s="97"/>
      <c r="B33" s="94" t="s">
        <v>166</v>
      </c>
      <c r="C33" s="105"/>
      <c r="D33" s="103"/>
      <c r="E33" s="97"/>
      <c r="G33" s="95"/>
      <c r="J33" s="97"/>
      <c r="K33" s="97"/>
      <c r="M33" s="97"/>
      <c r="N33" s="97"/>
      <c r="P33" s="97"/>
      <c r="Q33" s="97"/>
      <c r="S33" s="97"/>
      <c r="T33" s="97"/>
      <c r="V33" s="97"/>
      <c r="W33" s="97"/>
      <c r="Y33" s="97"/>
      <c r="Z33" s="97"/>
      <c r="AB33" s="97"/>
      <c r="AC33" s="97"/>
      <c r="AE33" s="97"/>
      <c r="AF33" s="97"/>
      <c r="AG33" s="97"/>
      <c r="AI33" s="97"/>
      <c r="AJ33" s="97"/>
      <c r="AL33" s="97"/>
      <c r="AM33" s="97"/>
      <c r="AO33" s="97"/>
      <c r="AP33" s="97"/>
      <c r="AR33" s="97"/>
      <c r="AS33" s="97"/>
      <c r="AU33" s="97"/>
      <c r="AV33" s="97"/>
      <c r="AX33" s="97"/>
      <c r="AY33" s="97"/>
      <c r="BA33" s="97"/>
      <c r="BB33" s="97"/>
      <c r="BD33" s="97"/>
      <c r="BE33" s="97"/>
      <c r="BG33" s="97"/>
      <c r="BH33" s="97"/>
      <c r="BJ33" s="97"/>
      <c r="BK33" s="97"/>
      <c r="BM33" s="97"/>
      <c r="BN33" s="97"/>
      <c r="BP33" s="97"/>
      <c r="BQ33" s="97"/>
      <c r="BS33" s="97"/>
      <c r="BT33" s="97"/>
      <c r="BV33" s="97"/>
      <c r="BW33" s="97"/>
      <c r="BY33" s="97"/>
      <c r="BZ33" s="97"/>
      <c r="CB33" s="97"/>
      <c r="CC33" s="97"/>
      <c r="CE33" s="97"/>
      <c r="CF33" s="97"/>
      <c r="CH33" s="97"/>
      <c r="CI33" s="97"/>
      <c r="CK33" s="97"/>
      <c r="CL33" s="97"/>
      <c r="CN33" s="97"/>
      <c r="CO33" s="97"/>
      <c r="CQ33" s="97"/>
      <c r="CR33" s="97"/>
      <c r="CT33" s="97"/>
      <c r="CU33" s="97"/>
      <c r="CW33" s="97"/>
      <c r="CX33" s="97"/>
      <c r="CZ33" s="97"/>
      <c r="DA33" s="97"/>
      <c r="DC33" s="97"/>
      <c r="DD33" s="97"/>
      <c r="DF33" s="97"/>
      <c r="DG33" s="97"/>
      <c r="DI33" s="97"/>
      <c r="DJ33" s="97"/>
      <c r="DL33" s="97"/>
      <c r="DM33" s="97"/>
      <c r="DO33" s="97"/>
      <c r="DP33" s="97"/>
      <c r="DR33" s="97"/>
      <c r="DS33" s="97"/>
      <c r="DU33" s="97"/>
      <c r="DV33" s="97"/>
      <c r="DX33" s="97"/>
      <c r="DY33" s="97"/>
      <c r="EA33" s="97"/>
      <c r="EB33" s="98"/>
      <c r="ED33" s="97"/>
      <c r="EE33" s="97"/>
      <c r="EG33" s="97"/>
      <c r="EH33" s="97"/>
      <c r="EJ33" s="97"/>
      <c r="EK33" s="97"/>
      <c r="EM33" s="97"/>
      <c r="EN33" s="97"/>
      <c r="EP33" s="97"/>
      <c r="EQ33" s="97"/>
      <c r="ES33" s="97"/>
      <c r="ET33" s="97"/>
      <c r="EV33" s="97"/>
      <c r="EW33" s="97"/>
      <c r="EY33" s="97"/>
      <c r="EZ33" s="97"/>
      <c r="FB33" s="97"/>
      <c r="FC33" s="97"/>
      <c r="FE33" s="97"/>
      <c r="FF33" s="97"/>
      <c r="FH33" s="97"/>
      <c r="FI33" s="97"/>
      <c r="FK33" s="97"/>
      <c r="FL33" s="97"/>
      <c r="FN33" s="97"/>
      <c r="FO33" s="97"/>
      <c r="FQ33" s="97"/>
      <c r="FR33" s="97"/>
      <c r="FT33" s="97"/>
      <c r="FU33" s="97"/>
      <c r="FW33" s="97"/>
      <c r="FX33" s="97"/>
      <c r="FZ33" s="97"/>
      <c r="GA33" s="97"/>
      <c r="GC33" s="97"/>
      <c r="GD33" s="97"/>
      <c r="GF33" s="97"/>
      <c r="GG33" s="97"/>
      <c r="GI33" s="97"/>
      <c r="GJ33" s="97"/>
      <c r="GL33" s="97"/>
      <c r="GM33" s="97"/>
      <c r="GO33" s="97"/>
      <c r="GP33" s="97"/>
      <c r="GR33" s="97"/>
      <c r="GS33" s="97"/>
      <c r="GU33" s="97"/>
      <c r="GV33" s="97"/>
      <c r="GX33" s="97"/>
      <c r="GY33" s="97"/>
      <c r="HA33" s="97"/>
      <c r="HB33" s="97"/>
      <c r="HD33" s="97"/>
      <c r="HE33" s="97"/>
      <c r="HG33" s="97"/>
      <c r="HH33" s="97"/>
      <c r="HJ33" s="97"/>
      <c r="HK33" s="97"/>
      <c r="HM33" s="97"/>
      <c r="HN33" s="97"/>
      <c r="HP33" s="97"/>
      <c r="HQ33" s="97"/>
      <c r="HS33" s="97"/>
      <c r="HT33" s="97"/>
      <c r="HV33" s="97"/>
      <c r="HW33" s="97"/>
      <c r="HY33" s="97"/>
      <c r="HZ33" s="97"/>
      <c r="IB33" s="97"/>
      <c r="IC33" s="97"/>
      <c r="IE33" s="97"/>
      <c r="IF33" s="97"/>
    </row>
    <row r="34" spans="1:240" x14ac:dyDescent="0.25">
      <c r="A34" s="97"/>
      <c r="B34" s="94" t="s">
        <v>168</v>
      </c>
      <c r="C34" s="105"/>
      <c r="D34" s="103"/>
      <c r="E34" s="97"/>
      <c r="G34" s="95"/>
      <c r="J34" s="97"/>
      <c r="K34" s="97"/>
      <c r="M34" s="97"/>
      <c r="N34" s="97"/>
      <c r="P34" s="97"/>
      <c r="Q34" s="97"/>
      <c r="S34" s="97"/>
      <c r="T34" s="97"/>
      <c r="V34" s="97"/>
      <c r="W34" s="97"/>
      <c r="Y34" s="97"/>
      <c r="Z34" s="97"/>
      <c r="AB34" s="97"/>
      <c r="AC34" s="97"/>
      <c r="AE34" s="97"/>
      <c r="AF34" s="97"/>
      <c r="AG34" s="97"/>
      <c r="AI34" s="97"/>
      <c r="AJ34" s="97"/>
      <c r="AL34" s="97"/>
      <c r="AM34" s="97"/>
      <c r="AO34" s="97"/>
      <c r="AP34" s="97"/>
      <c r="AR34" s="97"/>
      <c r="AS34" s="97"/>
      <c r="AU34" s="97"/>
      <c r="AV34" s="97"/>
      <c r="AX34" s="97"/>
      <c r="AY34" s="97"/>
      <c r="BA34" s="97"/>
      <c r="BB34" s="97"/>
      <c r="BD34" s="97"/>
      <c r="BE34" s="97"/>
      <c r="BG34" s="97"/>
      <c r="BH34" s="97"/>
      <c r="BJ34" s="97"/>
      <c r="BK34" s="97"/>
      <c r="BM34" s="97"/>
      <c r="BN34" s="97"/>
      <c r="BP34" s="97"/>
      <c r="BQ34" s="97"/>
      <c r="BS34" s="97"/>
      <c r="BT34" s="97"/>
      <c r="BV34" s="97"/>
      <c r="BW34" s="97"/>
      <c r="BY34" s="97"/>
      <c r="BZ34" s="97"/>
      <c r="CB34" s="97"/>
      <c r="CC34" s="97"/>
      <c r="CE34" s="97"/>
      <c r="CF34" s="97"/>
      <c r="CH34" s="97"/>
      <c r="CI34" s="97"/>
      <c r="CK34" s="97"/>
      <c r="CL34" s="97"/>
      <c r="CN34" s="97"/>
      <c r="CO34" s="97"/>
      <c r="CQ34" s="97"/>
      <c r="CR34" s="97"/>
      <c r="CT34" s="97"/>
      <c r="CU34" s="97"/>
      <c r="CW34" s="97"/>
      <c r="CX34" s="97"/>
      <c r="CZ34" s="97"/>
      <c r="DA34" s="97"/>
      <c r="DC34" s="97"/>
      <c r="DD34" s="97"/>
      <c r="DF34" s="97"/>
      <c r="DG34" s="97"/>
      <c r="DI34" s="97"/>
      <c r="DJ34" s="97"/>
      <c r="DL34" s="97"/>
      <c r="DM34" s="97"/>
      <c r="DO34" s="97"/>
      <c r="DP34" s="97"/>
      <c r="DR34" s="97"/>
      <c r="DS34" s="97"/>
      <c r="DU34" s="97"/>
      <c r="DV34" s="97"/>
      <c r="DX34" s="97"/>
      <c r="DY34" s="97"/>
      <c r="EA34" s="97"/>
      <c r="EB34" s="98"/>
      <c r="ED34" s="97"/>
      <c r="EE34" s="97"/>
      <c r="EG34" s="97"/>
      <c r="EH34" s="97"/>
      <c r="EJ34" s="97"/>
      <c r="EK34" s="97"/>
      <c r="EM34" s="97"/>
      <c r="EN34" s="97"/>
      <c r="EP34" s="97"/>
      <c r="EQ34" s="97"/>
      <c r="ES34" s="97"/>
      <c r="ET34" s="97"/>
      <c r="EV34" s="97"/>
      <c r="EW34" s="97"/>
      <c r="EY34" s="97"/>
      <c r="EZ34" s="97"/>
      <c r="FB34" s="97"/>
      <c r="FC34" s="97"/>
      <c r="FE34" s="97"/>
      <c r="FF34" s="97"/>
      <c r="FH34" s="97"/>
      <c r="FI34" s="97"/>
      <c r="FK34" s="97"/>
      <c r="FL34" s="97"/>
      <c r="FN34" s="97"/>
      <c r="FO34" s="97"/>
      <c r="FQ34" s="97"/>
      <c r="FR34" s="97"/>
      <c r="FT34" s="97"/>
      <c r="FU34" s="97"/>
      <c r="FW34" s="97"/>
      <c r="FX34" s="97"/>
      <c r="FZ34" s="97"/>
      <c r="GA34" s="97"/>
      <c r="GC34" s="97"/>
      <c r="GD34" s="97"/>
      <c r="GF34" s="97"/>
      <c r="GG34" s="97"/>
      <c r="GI34" s="97"/>
      <c r="GJ34" s="97"/>
      <c r="GL34" s="97"/>
      <c r="GM34" s="97"/>
      <c r="GO34" s="97"/>
      <c r="GP34" s="97"/>
      <c r="GR34" s="97"/>
      <c r="GS34" s="97"/>
      <c r="GU34" s="97"/>
      <c r="GV34" s="97"/>
      <c r="GX34" s="97"/>
      <c r="GY34" s="97"/>
      <c r="HA34" s="97"/>
      <c r="HB34" s="97"/>
      <c r="HD34" s="97"/>
      <c r="HE34" s="97"/>
      <c r="HG34" s="97"/>
      <c r="HH34" s="97"/>
      <c r="HJ34" s="97"/>
      <c r="HK34" s="97"/>
      <c r="HM34" s="97"/>
      <c r="HN34" s="97"/>
      <c r="HP34" s="97"/>
      <c r="HQ34" s="97"/>
      <c r="HS34" s="97"/>
      <c r="HT34" s="97"/>
      <c r="HV34" s="97"/>
      <c r="HW34" s="97"/>
      <c r="HY34" s="97"/>
      <c r="HZ34" s="97"/>
      <c r="IB34" s="97"/>
      <c r="IC34" s="97"/>
      <c r="IE34" s="97"/>
      <c r="IF34" s="97"/>
    </row>
    <row r="35" spans="1:240" x14ac:dyDescent="0.25">
      <c r="A35" s="97"/>
      <c r="B35" s="94" t="s">
        <v>169</v>
      </c>
      <c r="C35" s="105"/>
      <c r="D35" s="103"/>
      <c r="E35" s="97"/>
      <c r="G35" s="95"/>
      <c r="J35" s="97"/>
      <c r="K35" s="97"/>
      <c r="M35" s="97"/>
      <c r="N35" s="97"/>
      <c r="P35" s="97"/>
      <c r="Q35" s="97"/>
      <c r="S35" s="97"/>
      <c r="T35" s="97"/>
      <c r="V35" s="97"/>
      <c r="W35" s="97"/>
      <c r="Y35" s="97"/>
      <c r="Z35" s="97"/>
      <c r="AB35" s="97"/>
      <c r="AC35" s="97"/>
      <c r="AE35" s="97"/>
      <c r="AF35" s="97"/>
      <c r="AG35" s="97"/>
      <c r="AI35" s="97"/>
      <c r="AJ35" s="97"/>
      <c r="AL35" s="97"/>
      <c r="AM35" s="97"/>
      <c r="AO35" s="97"/>
      <c r="AP35" s="97"/>
      <c r="AR35" s="97"/>
      <c r="AS35" s="97"/>
      <c r="AU35" s="97"/>
      <c r="AV35" s="97"/>
      <c r="AX35" s="97"/>
      <c r="AY35" s="97"/>
      <c r="BA35" s="97"/>
      <c r="BB35" s="97"/>
      <c r="BD35" s="97"/>
      <c r="BE35" s="97"/>
      <c r="BG35" s="97"/>
      <c r="BH35" s="97"/>
      <c r="BJ35" s="97"/>
      <c r="BK35" s="97"/>
      <c r="BM35" s="97"/>
      <c r="BN35" s="97"/>
      <c r="BP35" s="97"/>
      <c r="BQ35" s="97"/>
      <c r="BS35" s="97"/>
      <c r="BT35" s="97"/>
      <c r="BV35" s="97"/>
      <c r="BW35" s="97"/>
      <c r="BY35" s="97"/>
      <c r="BZ35" s="97"/>
      <c r="CB35" s="97"/>
      <c r="CC35" s="97"/>
      <c r="CE35" s="97"/>
      <c r="CF35" s="97"/>
      <c r="CH35" s="97"/>
      <c r="CI35" s="97"/>
      <c r="CK35" s="97"/>
      <c r="CL35" s="97"/>
      <c r="CN35" s="97"/>
      <c r="CO35" s="97"/>
      <c r="CQ35" s="97"/>
      <c r="CR35" s="97"/>
      <c r="CT35" s="97"/>
      <c r="CU35" s="97"/>
      <c r="CW35" s="97"/>
      <c r="CX35" s="97"/>
      <c r="CZ35" s="97"/>
      <c r="DA35" s="97"/>
      <c r="DC35" s="97"/>
      <c r="DD35" s="97"/>
      <c r="DF35" s="97"/>
      <c r="DG35" s="97"/>
      <c r="DI35" s="97"/>
      <c r="DJ35" s="97"/>
      <c r="DL35" s="97"/>
      <c r="DM35" s="97"/>
      <c r="DO35" s="97"/>
      <c r="DP35" s="97"/>
      <c r="DR35" s="97"/>
      <c r="DS35" s="97"/>
      <c r="DU35" s="97"/>
      <c r="DV35" s="97"/>
      <c r="DX35" s="97"/>
      <c r="DY35" s="97"/>
      <c r="EA35" s="97"/>
      <c r="EB35" s="98"/>
      <c r="ED35" s="97"/>
      <c r="EE35" s="97"/>
      <c r="EG35" s="97"/>
      <c r="EH35" s="97"/>
      <c r="EJ35" s="97"/>
      <c r="EK35" s="97"/>
      <c r="EM35" s="97"/>
      <c r="EN35" s="97"/>
      <c r="EP35" s="97"/>
      <c r="EQ35" s="97"/>
      <c r="ES35" s="97"/>
      <c r="ET35" s="97"/>
      <c r="EV35" s="97"/>
      <c r="EW35" s="97"/>
      <c r="EY35" s="97"/>
      <c r="EZ35" s="97"/>
      <c r="FB35" s="97"/>
      <c r="FC35" s="97"/>
      <c r="FE35" s="97"/>
      <c r="FF35" s="97"/>
      <c r="FH35" s="97"/>
      <c r="FI35" s="97"/>
      <c r="FK35" s="97"/>
      <c r="FL35" s="97"/>
      <c r="FN35" s="97"/>
      <c r="FO35" s="97"/>
      <c r="FQ35" s="97"/>
      <c r="FR35" s="97"/>
      <c r="FT35" s="97"/>
      <c r="FU35" s="97"/>
      <c r="FW35" s="97"/>
      <c r="FX35" s="97"/>
      <c r="FZ35" s="97"/>
      <c r="GA35" s="97"/>
      <c r="GC35" s="97"/>
      <c r="GD35" s="97"/>
      <c r="GF35" s="97"/>
      <c r="GG35" s="97"/>
      <c r="GI35" s="97"/>
      <c r="GJ35" s="97"/>
      <c r="GL35" s="97"/>
      <c r="GM35" s="97"/>
      <c r="GO35" s="97"/>
      <c r="GP35" s="97"/>
      <c r="GR35" s="97"/>
      <c r="GS35" s="97"/>
      <c r="GU35" s="97"/>
      <c r="GV35" s="97"/>
      <c r="GX35" s="97"/>
      <c r="GY35" s="97"/>
      <c r="HA35" s="97"/>
      <c r="HB35" s="97"/>
      <c r="HD35" s="97"/>
      <c r="HE35" s="97"/>
      <c r="HG35" s="97"/>
      <c r="HH35" s="97"/>
      <c r="HJ35" s="97"/>
      <c r="HK35" s="97"/>
      <c r="HM35" s="97"/>
      <c r="HN35" s="97"/>
      <c r="HP35" s="97"/>
      <c r="HQ35" s="97"/>
      <c r="HS35" s="97"/>
      <c r="HT35" s="97"/>
      <c r="HV35" s="97"/>
      <c r="HW35" s="97"/>
      <c r="HY35" s="97"/>
      <c r="HZ35" s="97"/>
      <c r="IB35" s="97"/>
      <c r="IC35" s="97"/>
      <c r="IE35" s="97"/>
      <c r="IF35" s="97"/>
    </row>
    <row r="36" spans="1:240" x14ac:dyDescent="0.25">
      <c r="A36" s="97"/>
      <c r="B36" s="94" t="s">
        <v>170</v>
      </c>
      <c r="C36" s="105"/>
      <c r="D36" s="103"/>
      <c r="E36" s="97"/>
      <c r="G36" s="95"/>
      <c r="J36" s="97"/>
      <c r="K36" s="97"/>
      <c r="M36" s="97"/>
      <c r="N36" s="97"/>
      <c r="P36" s="97"/>
      <c r="Q36" s="97"/>
      <c r="S36" s="97"/>
      <c r="T36" s="97"/>
      <c r="V36" s="97"/>
      <c r="W36" s="97"/>
      <c r="Y36" s="97"/>
      <c r="Z36" s="97"/>
      <c r="AB36" s="97"/>
      <c r="AC36" s="97"/>
      <c r="AE36" s="97"/>
      <c r="AF36" s="97"/>
      <c r="AG36" s="97"/>
      <c r="AI36" s="97"/>
      <c r="AJ36" s="97"/>
      <c r="AL36" s="97"/>
      <c r="AM36" s="97"/>
      <c r="AO36" s="97"/>
      <c r="AP36" s="97"/>
      <c r="AR36" s="97"/>
      <c r="AS36" s="97"/>
      <c r="AU36" s="97"/>
      <c r="AV36" s="97"/>
      <c r="AX36" s="97"/>
      <c r="AY36" s="97"/>
      <c r="BA36" s="97"/>
      <c r="BB36" s="97"/>
      <c r="BD36" s="97"/>
      <c r="BE36" s="97"/>
      <c r="BG36" s="97"/>
      <c r="BH36" s="97"/>
      <c r="BJ36" s="97"/>
      <c r="BK36" s="97"/>
      <c r="BM36" s="97"/>
      <c r="BN36" s="97"/>
      <c r="BP36" s="97"/>
      <c r="BQ36" s="97"/>
      <c r="BS36" s="97"/>
      <c r="BT36" s="97"/>
      <c r="BV36" s="97"/>
      <c r="BW36" s="97"/>
      <c r="BY36" s="97"/>
      <c r="BZ36" s="97"/>
      <c r="CB36" s="97"/>
      <c r="CC36" s="97"/>
      <c r="CE36" s="97"/>
      <c r="CF36" s="97"/>
      <c r="CH36" s="97"/>
      <c r="CI36" s="97"/>
      <c r="CK36" s="97"/>
      <c r="CL36" s="97"/>
      <c r="CN36" s="97"/>
      <c r="CO36" s="97"/>
      <c r="CQ36" s="97"/>
      <c r="CR36" s="97"/>
      <c r="CT36" s="97"/>
      <c r="CU36" s="97"/>
      <c r="CW36" s="97"/>
      <c r="CX36" s="97"/>
      <c r="CZ36" s="97"/>
      <c r="DA36" s="97"/>
      <c r="DC36" s="97"/>
      <c r="DD36" s="97"/>
      <c r="DF36" s="97"/>
      <c r="DG36" s="97"/>
      <c r="DI36" s="97"/>
      <c r="DJ36" s="97"/>
      <c r="DL36" s="97"/>
      <c r="DM36" s="97"/>
      <c r="DO36" s="97"/>
      <c r="DP36" s="97"/>
      <c r="DR36" s="97"/>
      <c r="DS36" s="97"/>
      <c r="DU36" s="97"/>
      <c r="DV36" s="97"/>
      <c r="DX36" s="97"/>
      <c r="DY36" s="97"/>
      <c r="EA36" s="97"/>
      <c r="EB36" s="98"/>
      <c r="ED36" s="97"/>
      <c r="EE36" s="97"/>
      <c r="EG36" s="97"/>
      <c r="EH36" s="97"/>
      <c r="EJ36" s="97"/>
      <c r="EK36" s="97"/>
      <c r="EM36" s="97"/>
      <c r="EN36" s="97"/>
      <c r="EP36" s="97"/>
      <c r="EQ36" s="97"/>
      <c r="ES36" s="97"/>
      <c r="ET36" s="97"/>
      <c r="EV36" s="97"/>
      <c r="EW36" s="97"/>
      <c r="EY36" s="97"/>
      <c r="EZ36" s="97"/>
      <c r="FB36" s="97"/>
      <c r="FC36" s="97"/>
      <c r="FE36" s="97"/>
      <c r="FF36" s="97"/>
      <c r="FH36" s="97"/>
      <c r="FI36" s="97"/>
      <c r="FK36" s="97"/>
      <c r="FL36" s="97"/>
      <c r="FN36" s="97"/>
      <c r="FO36" s="97"/>
      <c r="FQ36" s="97"/>
      <c r="FR36" s="97"/>
      <c r="FT36" s="97"/>
      <c r="FU36" s="97"/>
      <c r="FW36" s="97"/>
      <c r="FX36" s="97"/>
      <c r="FZ36" s="97"/>
      <c r="GA36" s="97"/>
      <c r="GC36" s="97"/>
      <c r="GD36" s="97"/>
      <c r="GF36" s="97"/>
      <c r="GG36" s="97"/>
      <c r="GI36" s="97"/>
      <c r="GJ36" s="97"/>
      <c r="GL36" s="97"/>
      <c r="GM36" s="97"/>
      <c r="GO36" s="97"/>
      <c r="GP36" s="97"/>
      <c r="GR36" s="97"/>
      <c r="GS36" s="97"/>
      <c r="GU36" s="97"/>
      <c r="GV36" s="97"/>
      <c r="GX36" s="97"/>
      <c r="GY36" s="97"/>
      <c r="HA36" s="97"/>
      <c r="HB36" s="97"/>
      <c r="HD36" s="97"/>
      <c r="HE36" s="97"/>
      <c r="HG36" s="97"/>
      <c r="HH36" s="97"/>
      <c r="HJ36" s="97"/>
      <c r="HK36" s="97"/>
      <c r="HM36" s="97"/>
      <c r="HN36" s="97"/>
      <c r="HP36" s="97"/>
      <c r="HQ36" s="97"/>
      <c r="HS36" s="97"/>
      <c r="HT36" s="97"/>
      <c r="HV36" s="97"/>
      <c r="HW36" s="97"/>
      <c r="HY36" s="97"/>
      <c r="HZ36" s="97"/>
      <c r="IB36" s="97"/>
      <c r="IC36" s="97"/>
      <c r="IE36" s="97"/>
      <c r="IF36" s="97"/>
    </row>
    <row r="37" spans="1:240" x14ac:dyDescent="0.25">
      <c r="A37" s="97"/>
      <c r="B37" s="94" t="s">
        <v>171</v>
      </c>
      <c r="C37" s="105"/>
      <c r="D37" s="103"/>
      <c r="E37" s="97"/>
      <c r="G37" s="95"/>
      <c r="J37" s="97"/>
      <c r="K37" s="97"/>
      <c r="M37" s="97"/>
      <c r="N37" s="97"/>
      <c r="P37" s="97"/>
      <c r="Q37" s="97"/>
      <c r="S37" s="97"/>
      <c r="T37" s="97"/>
      <c r="V37" s="97"/>
      <c r="W37" s="97"/>
      <c r="Y37" s="97"/>
      <c r="Z37" s="97"/>
      <c r="AB37" s="97"/>
      <c r="AC37" s="97"/>
      <c r="AE37" s="97"/>
      <c r="AF37" s="97"/>
      <c r="AG37" s="97"/>
      <c r="AI37" s="97"/>
      <c r="AJ37" s="97"/>
      <c r="AL37" s="97"/>
      <c r="AM37" s="97"/>
      <c r="AO37" s="97"/>
      <c r="AP37" s="97"/>
      <c r="AR37" s="97"/>
      <c r="AS37" s="97"/>
      <c r="AU37" s="97"/>
      <c r="AV37" s="97"/>
      <c r="AX37" s="97"/>
      <c r="AY37" s="97"/>
      <c r="BA37" s="97"/>
      <c r="BB37" s="97"/>
      <c r="BD37" s="97"/>
      <c r="BE37" s="97"/>
      <c r="BG37" s="97"/>
      <c r="BH37" s="97"/>
      <c r="BJ37" s="97"/>
      <c r="BK37" s="97"/>
      <c r="BM37" s="97"/>
      <c r="BN37" s="97"/>
      <c r="BP37" s="97"/>
      <c r="BQ37" s="97"/>
      <c r="BS37" s="97"/>
      <c r="BT37" s="97"/>
      <c r="BV37" s="97"/>
      <c r="BW37" s="97"/>
      <c r="BY37" s="97"/>
      <c r="BZ37" s="97"/>
      <c r="CB37" s="97"/>
      <c r="CC37" s="97"/>
      <c r="CE37" s="97"/>
      <c r="CF37" s="97"/>
      <c r="CH37" s="97"/>
      <c r="CI37" s="97"/>
      <c r="CK37" s="97"/>
      <c r="CL37" s="97"/>
      <c r="CN37" s="97"/>
      <c r="CO37" s="97"/>
      <c r="CQ37" s="97"/>
      <c r="CR37" s="97"/>
      <c r="CT37" s="97"/>
      <c r="CU37" s="97"/>
      <c r="CW37" s="97"/>
      <c r="CX37" s="97"/>
      <c r="CZ37" s="97"/>
      <c r="DA37" s="97"/>
      <c r="DC37" s="97"/>
      <c r="DD37" s="97"/>
      <c r="DF37" s="97"/>
      <c r="DG37" s="97"/>
      <c r="DI37" s="97"/>
      <c r="DJ37" s="97"/>
      <c r="DL37" s="97"/>
      <c r="DM37" s="97"/>
      <c r="DO37" s="97"/>
      <c r="DP37" s="97"/>
      <c r="DR37" s="97"/>
      <c r="DS37" s="97"/>
      <c r="DU37" s="97"/>
      <c r="DV37" s="97"/>
      <c r="DX37" s="97"/>
      <c r="DY37" s="97"/>
      <c r="EA37" s="97"/>
      <c r="EB37" s="98"/>
      <c r="ED37" s="97"/>
      <c r="EE37" s="97"/>
      <c r="EG37" s="97"/>
      <c r="EH37" s="97"/>
      <c r="EJ37" s="97"/>
      <c r="EK37" s="97"/>
      <c r="EM37" s="97"/>
      <c r="EN37" s="97"/>
      <c r="EP37" s="97"/>
      <c r="EQ37" s="97"/>
      <c r="ES37" s="97"/>
      <c r="ET37" s="97"/>
      <c r="EV37" s="97"/>
      <c r="EW37" s="97"/>
      <c r="EY37" s="97"/>
      <c r="EZ37" s="97"/>
      <c r="FB37" s="97"/>
      <c r="FC37" s="97"/>
      <c r="FE37" s="97"/>
      <c r="FF37" s="97"/>
      <c r="FH37" s="97"/>
      <c r="FI37" s="97"/>
      <c r="FK37" s="97"/>
      <c r="FL37" s="97"/>
      <c r="FN37" s="97"/>
      <c r="FO37" s="97"/>
      <c r="FQ37" s="97"/>
      <c r="FR37" s="97"/>
      <c r="FT37" s="97"/>
      <c r="FU37" s="97"/>
      <c r="FW37" s="97"/>
      <c r="FX37" s="97"/>
      <c r="FZ37" s="97"/>
      <c r="GA37" s="97"/>
      <c r="GC37" s="97"/>
      <c r="GD37" s="97"/>
      <c r="GF37" s="97"/>
      <c r="GG37" s="97"/>
      <c r="GI37" s="97"/>
      <c r="GJ37" s="97"/>
      <c r="GL37" s="97"/>
      <c r="GM37" s="97"/>
      <c r="GO37" s="97"/>
      <c r="GP37" s="97"/>
      <c r="GR37" s="97"/>
      <c r="GS37" s="97"/>
      <c r="GU37" s="97"/>
      <c r="GV37" s="97"/>
      <c r="GX37" s="97"/>
      <c r="GY37" s="97"/>
      <c r="HA37" s="97"/>
      <c r="HB37" s="97"/>
      <c r="HD37" s="97"/>
      <c r="HE37" s="97"/>
      <c r="HG37" s="97"/>
      <c r="HH37" s="97"/>
      <c r="HJ37" s="97"/>
      <c r="HK37" s="97"/>
      <c r="HM37" s="97"/>
      <c r="HN37" s="97"/>
      <c r="HP37" s="97"/>
      <c r="HQ37" s="97"/>
      <c r="HS37" s="97"/>
      <c r="HT37" s="97"/>
      <c r="HV37" s="97"/>
      <c r="HW37" s="97"/>
      <c r="HY37" s="97"/>
      <c r="HZ37" s="97"/>
      <c r="IB37" s="97"/>
      <c r="IC37" s="97"/>
      <c r="IE37" s="97"/>
      <c r="IF37" s="97"/>
    </row>
    <row r="38" spans="1:240" x14ac:dyDescent="0.25">
      <c r="A38" s="97"/>
      <c r="B38" s="94" t="s">
        <v>172</v>
      </c>
      <c r="C38" s="105"/>
      <c r="D38" s="103"/>
      <c r="E38" s="97"/>
      <c r="G38" s="95"/>
      <c r="J38" s="97"/>
      <c r="K38" s="97"/>
      <c r="M38" s="97"/>
      <c r="N38" s="97"/>
      <c r="P38" s="97"/>
      <c r="Q38" s="97"/>
      <c r="S38" s="97"/>
      <c r="T38" s="97"/>
      <c r="V38" s="97"/>
      <c r="W38" s="97"/>
      <c r="Y38" s="97"/>
      <c r="Z38" s="97"/>
      <c r="AB38" s="97"/>
      <c r="AC38" s="97"/>
      <c r="AE38" s="97"/>
      <c r="AF38" s="97"/>
      <c r="AG38" s="97"/>
      <c r="AI38" s="97"/>
      <c r="AJ38" s="97"/>
      <c r="AL38" s="97"/>
      <c r="AM38" s="97"/>
      <c r="AO38" s="97"/>
      <c r="AP38" s="97"/>
      <c r="AR38" s="97"/>
      <c r="AS38" s="97"/>
      <c r="AU38" s="97"/>
      <c r="AV38" s="97"/>
      <c r="AX38" s="97"/>
      <c r="AY38" s="97"/>
      <c r="BA38" s="97"/>
      <c r="BB38" s="97"/>
      <c r="BD38" s="97"/>
      <c r="BE38" s="97"/>
      <c r="BG38" s="97"/>
      <c r="BH38" s="97"/>
      <c r="BJ38" s="97"/>
      <c r="BK38" s="97"/>
      <c r="BM38" s="97"/>
      <c r="BN38" s="97"/>
      <c r="BP38" s="97"/>
      <c r="BQ38" s="97"/>
      <c r="BS38" s="97"/>
      <c r="BT38" s="97"/>
      <c r="BV38" s="97"/>
      <c r="BW38" s="97"/>
      <c r="BY38" s="97"/>
      <c r="BZ38" s="97"/>
      <c r="CB38" s="97"/>
      <c r="CC38" s="97"/>
      <c r="CE38" s="97"/>
      <c r="CF38" s="97"/>
      <c r="CH38" s="97"/>
      <c r="CI38" s="97"/>
      <c r="CK38" s="97"/>
      <c r="CL38" s="97"/>
      <c r="CN38" s="97"/>
      <c r="CO38" s="97"/>
      <c r="CQ38" s="97"/>
      <c r="CR38" s="97"/>
      <c r="CT38" s="97"/>
      <c r="CU38" s="97"/>
      <c r="CW38" s="97"/>
      <c r="CX38" s="97"/>
      <c r="CZ38" s="97"/>
      <c r="DA38" s="97"/>
      <c r="DC38" s="97"/>
      <c r="DD38" s="97"/>
      <c r="DF38" s="97"/>
      <c r="DG38" s="97"/>
      <c r="DI38" s="97"/>
      <c r="DJ38" s="97"/>
      <c r="DL38" s="97"/>
      <c r="DM38" s="97"/>
      <c r="DO38" s="97"/>
      <c r="DP38" s="97"/>
      <c r="DR38" s="97"/>
      <c r="DS38" s="97"/>
      <c r="DU38" s="97"/>
      <c r="DV38" s="97"/>
      <c r="DX38" s="97"/>
      <c r="DY38" s="97"/>
      <c r="EA38" s="97"/>
      <c r="EB38" s="98"/>
      <c r="ED38" s="97"/>
      <c r="EE38" s="97"/>
      <c r="EG38" s="97"/>
      <c r="EH38" s="97"/>
      <c r="EJ38" s="97"/>
      <c r="EK38" s="97"/>
      <c r="EM38" s="97"/>
      <c r="EN38" s="97"/>
      <c r="EP38" s="97"/>
      <c r="EQ38" s="97"/>
      <c r="ES38" s="97"/>
      <c r="ET38" s="97"/>
      <c r="EV38" s="97"/>
      <c r="EW38" s="97"/>
      <c r="EY38" s="97"/>
      <c r="EZ38" s="97"/>
      <c r="FB38" s="97"/>
      <c r="FC38" s="97"/>
      <c r="FE38" s="97"/>
      <c r="FF38" s="97"/>
      <c r="FH38" s="97"/>
      <c r="FI38" s="97"/>
      <c r="FK38" s="97"/>
      <c r="FL38" s="97"/>
      <c r="FN38" s="97"/>
      <c r="FO38" s="97"/>
      <c r="FQ38" s="97"/>
      <c r="FR38" s="97"/>
      <c r="FT38" s="97"/>
      <c r="FU38" s="97"/>
      <c r="FW38" s="97"/>
      <c r="FX38" s="97"/>
      <c r="FZ38" s="97"/>
      <c r="GA38" s="97"/>
      <c r="GC38" s="97"/>
      <c r="GD38" s="97"/>
      <c r="GF38" s="97"/>
      <c r="GG38" s="97"/>
      <c r="GI38" s="97"/>
      <c r="GJ38" s="97"/>
      <c r="GL38" s="97"/>
      <c r="GM38" s="97"/>
      <c r="GO38" s="97"/>
      <c r="GP38" s="97"/>
      <c r="GR38" s="97"/>
      <c r="GS38" s="97"/>
      <c r="GU38" s="97"/>
      <c r="GV38" s="97"/>
      <c r="GX38" s="97"/>
      <c r="GY38" s="97"/>
      <c r="HA38" s="97"/>
      <c r="HB38" s="97"/>
      <c r="HD38" s="97"/>
      <c r="HE38" s="97"/>
      <c r="HG38" s="97"/>
      <c r="HH38" s="97"/>
      <c r="HJ38" s="97"/>
      <c r="HK38" s="97"/>
      <c r="HM38" s="97"/>
      <c r="HN38" s="97"/>
      <c r="HP38" s="97"/>
      <c r="HQ38" s="97"/>
      <c r="HS38" s="97"/>
      <c r="HT38" s="97"/>
      <c r="HV38" s="97"/>
      <c r="HW38" s="97"/>
      <c r="HY38" s="97"/>
      <c r="HZ38" s="97"/>
      <c r="IB38" s="97"/>
      <c r="IC38" s="97"/>
      <c r="IE38" s="97"/>
      <c r="IF38" s="97"/>
    </row>
    <row r="39" spans="1:240" x14ac:dyDescent="0.25">
      <c r="A39" s="97"/>
      <c r="B39" s="94" t="s">
        <v>167</v>
      </c>
      <c r="C39" s="105"/>
      <c r="D39" s="103"/>
      <c r="E39" s="97"/>
      <c r="G39" s="95"/>
      <c r="J39" s="97"/>
      <c r="K39" s="97"/>
      <c r="M39" s="97"/>
      <c r="N39" s="97"/>
      <c r="P39" s="97"/>
      <c r="Q39" s="97"/>
      <c r="S39" s="97"/>
      <c r="T39" s="97"/>
      <c r="V39" s="97"/>
      <c r="W39" s="97"/>
      <c r="Y39" s="97"/>
      <c r="Z39" s="97"/>
      <c r="AB39" s="97"/>
      <c r="AC39" s="97"/>
      <c r="AE39" s="97"/>
      <c r="AF39" s="97"/>
      <c r="AG39" s="97"/>
      <c r="AI39" s="97"/>
      <c r="AJ39" s="97"/>
      <c r="AL39" s="97"/>
      <c r="AM39" s="97"/>
      <c r="AO39" s="97"/>
      <c r="AP39" s="97"/>
      <c r="AR39" s="97"/>
      <c r="AS39" s="97"/>
      <c r="AU39" s="97"/>
      <c r="AV39" s="97"/>
      <c r="AX39" s="97"/>
      <c r="AY39" s="97"/>
      <c r="BA39" s="97"/>
      <c r="BB39" s="97"/>
      <c r="BD39" s="97"/>
      <c r="BE39" s="97"/>
      <c r="BG39" s="97"/>
      <c r="BH39" s="97"/>
      <c r="BJ39" s="97"/>
      <c r="BK39" s="97"/>
      <c r="BM39" s="97"/>
      <c r="BN39" s="97"/>
      <c r="BP39" s="97"/>
      <c r="BQ39" s="97"/>
      <c r="BS39" s="97"/>
      <c r="BT39" s="97"/>
      <c r="BV39" s="97"/>
      <c r="BW39" s="97"/>
      <c r="BY39" s="97"/>
      <c r="BZ39" s="97"/>
      <c r="CB39" s="97"/>
      <c r="CC39" s="97"/>
      <c r="CE39" s="97"/>
      <c r="CF39" s="97"/>
      <c r="CH39" s="97"/>
      <c r="CI39" s="97"/>
      <c r="CK39" s="97"/>
      <c r="CL39" s="97"/>
      <c r="CN39" s="97"/>
      <c r="CO39" s="97"/>
      <c r="CQ39" s="97"/>
      <c r="CR39" s="97"/>
      <c r="CT39" s="97"/>
      <c r="CU39" s="97"/>
      <c r="CW39" s="97"/>
      <c r="CX39" s="97"/>
      <c r="CZ39" s="97"/>
      <c r="DA39" s="97"/>
      <c r="DC39" s="97"/>
      <c r="DD39" s="97"/>
      <c r="DF39" s="97"/>
      <c r="DG39" s="97"/>
      <c r="DI39" s="97"/>
      <c r="DJ39" s="97"/>
      <c r="DL39" s="97"/>
      <c r="DM39" s="97"/>
      <c r="DO39" s="97"/>
      <c r="DP39" s="97"/>
      <c r="DR39" s="97"/>
      <c r="DS39" s="97"/>
      <c r="DU39" s="97"/>
      <c r="DV39" s="97"/>
      <c r="DX39" s="97"/>
      <c r="DY39" s="97"/>
      <c r="EA39" s="97"/>
      <c r="EB39" s="98"/>
      <c r="ED39" s="97"/>
      <c r="EE39" s="97"/>
      <c r="EG39" s="97"/>
      <c r="EH39" s="97"/>
      <c r="EJ39" s="97"/>
      <c r="EK39" s="97"/>
      <c r="EM39" s="97"/>
      <c r="EN39" s="97"/>
      <c r="EP39" s="97"/>
      <c r="EQ39" s="97"/>
      <c r="ES39" s="97"/>
      <c r="ET39" s="97"/>
      <c r="EV39" s="97"/>
      <c r="EW39" s="97"/>
      <c r="EY39" s="97"/>
      <c r="EZ39" s="97"/>
      <c r="FB39" s="97"/>
      <c r="FC39" s="97"/>
      <c r="FE39" s="97"/>
      <c r="FF39" s="97"/>
      <c r="FH39" s="97"/>
      <c r="FI39" s="97"/>
      <c r="FK39" s="97"/>
      <c r="FL39" s="97"/>
      <c r="FN39" s="97"/>
      <c r="FO39" s="97"/>
      <c r="FQ39" s="97"/>
      <c r="FR39" s="97"/>
      <c r="FT39" s="97"/>
      <c r="FU39" s="97"/>
      <c r="FW39" s="97"/>
      <c r="FX39" s="97"/>
      <c r="FZ39" s="97"/>
      <c r="GA39" s="97"/>
      <c r="GC39" s="97"/>
      <c r="GD39" s="97"/>
      <c r="GF39" s="97"/>
      <c r="GG39" s="97"/>
      <c r="GI39" s="97"/>
      <c r="GJ39" s="97"/>
      <c r="GL39" s="97"/>
      <c r="GM39" s="97"/>
      <c r="GO39" s="97"/>
      <c r="GP39" s="97"/>
      <c r="GR39" s="97"/>
      <c r="GS39" s="97"/>
      <c r="GU39" s="97"/>
      <c r="GV39" s="97"/>
      <c r="GX39" s="97"/>
      <c r="GY39" s="97"/>
      <c r="HA39" s="97"/>
      <c r="HB39" s="97"/>
      <c r="HD39" s="97"/>
      <c r="HE39" s="97"/>
      <c r="HG39" s="97"/>
      <c r="HH39" s="97"/>
      <c r="HJ39" s="97"/>
      <c r="HK39" s="97"/>
      <c r="HM39" s="97"/>
      <c r="HN39" s="97"/>
      <c r="HP39" s="97"/>
      <c r="HQ39" s="97"/>
      <c r="HS39" s="97"/>
      <c r="HT39" s="97"/>
      <c r="HV39" s="97"/>
      <c r="HW39" s="97"/>
      <c r="HY39" s="97"/>
      <c r="HZ39" s="97"/>
      <c r="IB39" s="97"/>
      <c r="IC39" s="97"/>
      <c r="IE39" s="97"/>
      <c r="IF39" s="97"/>
    </row>
    <row r="40" spans="1:240" x14ac:dyDescent="0.2">
      <c r="A40" s="97"/>
      <c r="B40" s="162" t="s">
        <v>173</v>
      </c>
      <c r="C40" s="105"/>
      <c r="D40" s="103"/>
      <c r="E40" s="97"/>
      <c r="G40" s="95"/>
      <c r="J40" s="97"/>
      <c r="K40" s="97"/>
      <c r="M40" s="97"/>
      <c r="N40" s="97"/>
      <c r="P40" s="97"/>
      <c r="Q40" s="97"/>
      <c r="S40" s="97"/>
      <c r="T40" s="97"/>
      <c r="V40" s="97"/>
      <c r="W40" s="97"/>
      <c r="Y40" s="97"/>
      <c r="Z40" s="97"/>
      <c r="AB40" s="97"/>
      <c r="AC40" s="97"/>
      <c r="AE40" s="97"/>
      <c r="AF40" s="97"/>
      <c r="AG40" s="97"/>
      <c r="AI40" s="97"/>
      <c r="AJ40" s="97"/>
      <c r="AL40" s="97"/>
      <c r="AM40" s="97"/>
      <c r="AO40" s="97"/>
      <c r="AP40" s="97"/>
      <c r="AR40" s="97"/>
      <c r="AS40" s="97"/>
      <c r="AU40" s="97"/>
      <c r="AV40" s="97"/>
      <c r="AX40" s="97"/>
      <c r="AY40" s="97"/>
      <c r="BA40" s="97"/>
      <c r="BB40" s="97"/>
      <c r="BD40" s="97"/>
      <c r="BE40" s="97"/>
      <c r="BG40" s="97"/>
      <c r="BH40" s="97"/>
      <c r="BJ40" s="97"/>
      <c r="BK40" s="97"/>
      <c r="BM40" s="97"/>
      <c r="BN40" s="97"/>
      <c r="BP40" s="97"/>
      <c r="BQ40" s="97"/>
      <c r="BS40" s="97"/>
      <c r="BT40" s="97"/>
      <c r="BV40" s="97"/>
      <c r="BW40" s="97"/>
      <c r="BY40" s="97"/>
      <c r="BZ40" s="97"/>
      <c r="CB40" s="97"/>
      <c r="CC40" s="97"/>
      <c r="CE40" s="97"/>
      <c r="CF40" s="97"/>
      <c r="CH40" s="97"/>
      <c r="CI40" s="97"/>
      <c r="CK40" s="97"/>
      <c r="CL40" s="97"/>
      <c r="CN40" s="97"/>
      <c r="CO40" s="97"/>
      <c r="CQ40" s="97"/>
      <c r="CR40" s="97"/>
      <c r="CT40" s="97"/>
      <c r="CU40" s="97"/>
      <c r="CW40" s="97"/>
      <c r="CX40" s="97"/>
      <c r="CZ40" s="97"/>
      <c r="DA40" s="97"/>
      <c r="DC40" s="97"/>
      <c r="DD40" s="97"/>
      <c r="DF40" s="97"/>
      <c r="DG40" s="97"/>
      <c r="DI40" s="97"/>
      <c r="DJ40" s="97"/>
      <c r="DL40" s="97"/>
      <c r="DM40" s="97"/>
      <c r="DO40" s="97"/>
      <c r="DP40" s="97"/>
      <c r="DR40" s="97"/>
      <c r="DS40" s="97"/>
      <c r="DU40" s="97"/>
      <c r="DV40" s="97"/>
      <c r="DX40" s="97"/>
      <c r="DY40" s="97"/>
      <c r="EA40" s="97"/>
      <c r="EB40" s="98"/>
      <c r="ED40" s="97"/>
      <c r="EE40" s="97"/>
      <c r="EG40" s="97"/>
      <c r="EH40" s="97"/>
      <c r="EJ40" s="97"/>
      <c r="EK40" s="97"/>
      <c r="EM40" s="97"/>
      <c r="EN40" s="97"/>
      <c r="EP40" s="97"/>
      <c r="EQ40" s="97"/>
      <c r="ES40" s="97"/>
      <c r="ET40" s="97"/>
      <c r="EV40" s="97"/>
      <c r="EW40" s="97"/>
      <c r="EY40" s="97"/>
      <c r="EZ40" s="97"/>
      <c r="FB40" s="97"/>
      <c r="FC40" s="97"/>
      <c r="FE40" s="97"/>
      <c r="FF40" s="97"/>
      <c r="FH40" s="97"/>
      <c r="FI40" s="97"/>
      <c r="FK40" s="97"/>
      <c r="FL40" s="97"/>
      <c r="FN40" s="97"/>
      <c r="FO40" s="97"/>
      <c r="FQ40" s="97"/>
      <c r="FR40" s="97"/>
      <c r="FT40" s="97"/>
      <c r="FU40" s="97"/>
      <c r="FW40" s="97"/>
      <c r="FX40" s="97"/>
      <c r="FZ40" s="97"/>
      <c r="GA40" s="97"/>
      <c r="GC40" s="97"/>
      <c r="GD40" s="97"/>
      <c r="GF40" s="97"/>
      <c r="GG40" s="97"/>
      <c r="GI40" s="97"/>
      <c r="GJ40" s="97"/>
      <c r="GL40" s="97"/>
      <c r="GM40" s="97"/>
      <c r="GO40" s="97"/>
      <c r="GP40" s="97"/>
      <c r="GR40" s="97"/>
      <c r="GS40" s="97"/>
      <c r="GU40" s="97"/>
      <c r="GV40" s="97"/>
      <c r="GX40" s="97"/>
      <c r="GY40" s="97"/>
      <c r="HA40" s="97"/>
      <c r="HB40" s="97"/>
      <c r="HD40" s="97"/>
      <c r="HE40" s="97"/>
      <c r="HG40" s="97"/>
      <c r="HH40" s="97"/>
      <c r="HJ40" s="97"/>
      <c r="HK40" s="97"/>
      <c r="HM40" s="97"/>
      <c r="HN40" s="97"/>
      <c r="HP40" s="97"/>
      <c r="HQ40" s="97"/>
      <c r="HS40" s="97"/>
      <c r="HT40" s="97"/>
      <c r="HV40" s="97"/>
      <c r="HW40" s="97"/>
      <c r="HY40" s="97"/>
      <c r="HZ40" s="97"/>
      <c r="IB40" s="97"/>
      <c r="IC40" s="97"/>
      <c r="IE40" s="97"/>
      <c r="IF40" s="97"/>
    </row>
    <row r="41" spans="1:240" x14ac:dyDescent="0.2">
      <c r="A41" s="97"/>
      <c r="B41" s="162" t="s">
        <v>164</v>
      </c>
      <c r="C41" s="105"/>
      <c r="D41" s="103"/>
      <c r="E41" s="97"/>
      <c r="G41" s="95"/>
      <c r="J41" s="97"/>
      <c r="K41" s="97"/>
      <c r="M41" s="97"/>
      <c r="N41" s="97"/>
      <c r="P41" s="97"/>
      <c r="Q41" s="97"/>
      <c r="S41" s="97"/>
      <c r="T41" s="97"/>
      <c r="V41" s="97"/>
      <c r="W41" s="97"/>
      <c r="Y41" s="97"/>
      <c r="Z41" s="97"/>
      <c r="AB41" s="97"/>
      <c r="AC41" s="97"/>
      <c r="AE41" s="97"/>
      <c r="AF41" s="97"/>
      <c r="AG41" s="97"/>
      <c r="AI41" s="97"/>
      <c r="AJ41" s="97"/>
      <c r="AL41" s="97"/>
      <c r="AM41" s="97"/>
      <c r="AO41" s="97"/>
      <c r="AP41" s="97"/>
      <c r="AR41" s="97"/>
      <c r="AS41" s="97"/>
      <c r="AU41" s="97"/>
      <c r="AV41" s="97"/>
      <c r="AX41" s="97"/>
      <c r="AY41" s="97"/>
      <c r="BA41" s="97"/>
      <c r="BB41" s="97"/>
      <c r="BD41" s="97"/>
      <c r="BE41" s="97"/>
      <c r="BG41" s="97"/>
      <c r="BH41" s="97"/>
      <c r="BJ41" s="97"/>
      <c r="BK41" s="97"/>
      <c r="BM41" s="97"/>
      <c r="BN41" s="97"/>
      <c r="BP41" s="97"/>
      <c r="BQ41" s="97"/>
      <c r="BS41" s="97"/>
      <c r="BT41" s="97"/>
      <c r="BV41" s="97"/>
      <c r="BW41" s="97"/>
      <c r="BY41" s="97"/>
      <c r="BZ41" s="97"/>
      <c r="CB41" s="97"/>
      <c r="CC41" s="97"/>
      <c r="CE41" s="97"/>
      <c r="CF41" s="97"/>
      <c r="CH41" s="97"/>
      <c r="CI41" s="97"/>
      <c r="CK41" s="97"/>
      <c r="CL41" s="97"/>
      <c r="CN41" s="97"/>
      <c r="CO41" s="97"/>
      <c r="CQ41" s="97"/>
      <c r="CR41" s="97"/>
      <c r="CT41" s="97"/>
      <c r="CU41" s="97"/>
      <c r="CW41" s="97"/>
      <c r="CX41" s="97"/>
      <c r="CZ41" s="97"/>
      <c r="DA41" s="97"/>
      <c r="DC41" s="97"/>
      <c r="DD41" s="97"/>
      <c r="DF41" s="97"/>
      <c r="DG41" s="97"/>
      <c r="DI41" s="97"/>
      <c r="DJ41" s="97"/>
      <c r="DL41" s="97"/>
      <c r="DM41" s="97"/>
      <c r="DO41" s="97"/>
      <c r="DP41" s="97"/>
      <c r="DR41" s="97"/>
      <c r="DS41" s="97"/>
      <c r="DU41" s="97"/>
      <c r="DV41" s="97"/>
      <c r="DX41" s="97"/>
      <c r="DY41" s="97"/>
      <c r="EA41" s="97"/>
      <c r="EB41" s="98"/>
      <c r="ED41" s="97"/>
      <c r="EE41" s="97"/>
      <c r="EG41" s="97"/>
      <c r="EH41" s="97"/>
      <c r="EJ41" s="97"/>
      <c r="EK41" s="97"/>
      <c r="EM41" s="97"/>
      <c r="EN41" s="97"/>
      <c r="EP41" s="97"/>
      <c r="EQ41" s="97"/>
      <c r="ES41" s="97"/>
      <c r="ET41" s="97"/>
      <c r="EV41" s="97"/>
      <c r="EW41" s="97"/>
      <c r="EY41" s="97"/>
      <c r="EZ41" s="97"/>
      <c r="FB41" s="97"/>
      <c r="FC41" s="97"/>
      <c r="FE41" s="97"/>
      <c r="FF41" s="97"/>
      <c r="FH41" s="97"/>
      <c r="FI41" s="97"/>
      <c r="FK41" s="97"/>
      <c r="FL41" s="97"/>
      <c r="FN41" s="97"/>
      <c r="FO41" s="97"/>
      <c r="FQ41" s="97"/>
      <c r="FR41" s="97"/>
      <c r="FT41" s="97"/>
      <c r="FU41" s="97"/>
      <c r="FW41" s="97"/>
      <c r="FX41" s="97"/>
      <c r="FZ41" s="97"/>
      <c r="GA41" s="97"/>
      <c r="GC41" s="97"/>
      <c r="GD41" s="97"/>
      <c r="GF41" s="97"/>
      <c r="GG41" s="97"/>
      <c r="GI41" s="97"/>
      <c r="GJ41" s="97"/>
      <c r="GL41" s="97"/>
      <c r="GM41" s="97"/>
      <c r="GO41" s="97"/>
      <c r="GP41" s="97"/>
      <c r="GR41" s="97"/>
      <c r="GS41" s="97"/>
      <c r="GU41" s="97"/>
      <c r="GV41" s="97"/>
      <c r="GX41" s="97"/>
      <c r="GY41" s="97"/>
      <c r="HA41" s="97"/>
      <c r="HB41" s="97"/>
      <c r="HD41" s="97"/>
      <c r="HE41" s="97"/>
      <c r="HG41" s="97"/>
      <c r="HH41" s="97"/>
      <c r="HJ41" s="97"/>
      <c r="HK41" s="97"/>
      <c r="HM41" s="97"/>
      <c r="HN41" s="97"/>
      <c r="HP41" s="97"/>
      <c r="HQ41" s="97"/>
      <c r="HS41" s="97"/>
      <c r="HT41" s="97"/>
      <c r="HV41" s="97"/>
      <c r="HW41" s="97"/>
      <c r="HY41" s="97"/>
      <c r="HZ41" s="97"/>
      <c r="IB41" s="97"/>
      <c r="IC41" s="97"/>
      <c r="IE41" s="97"/>
      <c r="IF41" s="97"/>
    </row>
    <row r="42" spans="1:240" x14ac:dyDescent="0.2">
      <c r="A42" s="97"/>
      <c r="B42" s="162" t="s">
        <v>175</v>
      </c>
      <c r="C42" s="105"/>
      <c r="D42" s="103"/>
      <c r="E42" s="97"/>
      <c r="G42" s="95"/>
      <c r="J42" s="97"/>
      <c r="K42" s="97"/>
      <c r="M42" s="97"/>
      <c r="N42" s="97"/>
      <c r="P42" s="97"/>
      <c r="Q42" s="97"/>
      <c r="S42" s="97"/>
      <c r="T42" s="97"/>
      <c r="V42" s="97"/>
      <c r="W42" s="97"/>
      <c r="Y42" s="97"/>
      <c r="Z42" s="97"/>
      <c r="AB42" s="97"/>
      <c r="AC42" s="97"/>
      <c r="AE42" s="97"/>
      <c r="AF42" s="97"/>
      <c r="AG42" s="97"/>
      <c r="AI42" s="97"/>
      <c r="AJ42" s="97"/>
      <c r="AL42" s="97"/>
      <c r="AM42" s="97"/>
      <c r="AO42" s="97"/>
      <c r="AP42" s="97"/>
      <c r="AR42" s="97"/>
      <c r="AS42" s="97"/>
      <c r="AU42" s="97"/>
      <c r="AV42" s="97"/>
      <c r="AX42" s="97"/>
      <c r="AY42" s="97"/>
      <c r="BA42" s="97"/>
      <c r="BB42" s="97"/>
      <c r="BD42" s="97"/>
      <c r="BE42" s="97"/>
      <c r="BG42" s="97"/>
      <c r="BH42" s="97"/>
      <c r="BJ42" s="97"/>
      <c r="BK42" s="97"/>
      <c r="BM42" s="97"/>
      <c r="BN42" s="97"/>
      <c r="BP42" s="97"/>
      <c r="BQ42" s="97"/>
      <c r="BS42" s="97"/>
      <c r="BT42" s="97"/>
      <c r="BV42" s="97"/>
      <c r="BW42" s="97"/>
      <c r="BY42" s="97"/>
      <c r="BZ42" s="97"/>
      <c r="CB42" s="97"/>
      <c r="CC42" s="97"/>
      <c r="CE42" s="97"/>
      <c r="CF42" s="97"/>
      <c r="CH42" s="97"/>
      <c r="CI42" s="97"/>
      <c r="CK42" s="97"/>
      <c r="CL42" s="97"/>
      <c r="CN42" s="97"/>
      <c r="CO42" s="97"/>
      <c r="CQ42" s="97"/>
      <c r="CR42" s="97"/>
      <c r="CT42" s="97"/>
      <c r="CU42" s="97"/>
      <c r="CW42" s="97"/>
      <c r="CX42" s="97"/>
      <c r="CZ42" s="97"/>
      <c r="DA42" s="97"/>
      <c r="DC42" s="97"/>
      <c r="DD42" s="97"/>
      <c r="DF42" s="97"/>
      <c r="DG42" s="97"/>
      <c r="DI42" s="97"/>
      <c r="DJ42" s="97"/>
      <c r="DL42" s="97"/>
      <c r="DM42" s="97"/>
      <c r="DO42" s="97"/>
      <c r="DP42" s="97"/>
      <c r="DR42" s="97"/>
      <c r="DS42" s="97"/>
      <c r="DU42" s="97"/>
      <c r="DV42" s="97"/>
      <c r="DX42" s="97"/>
      <c r="DY42" s="97"/>
      <c r="EA42" s="97"/>
      <c r="EB42" s="98"/>
      <c r="ED42" s="97"/>
      <c r="EE42" s="97"/>
      <c r="EG42" s="97"/>
      <c r="EH42" s="97"/>
      <c r="EJ42" s="97"/>
      <c r="EK42" s="97"/>
      <c r="EM42" s="97"/>
      <c r="EN42" s="97"/>
      <c r="EP42" s="97"/>
      <c r="EQ42" s="97"/>
      <c r="ES42" s="97"/>
      <c r="ET42" s="97"/>
      <c r="EV42" s="97"/>
      <c r="EW42" s="97"/>
      <c r="EY42" s="97"/>
      <c r="EZ42" s="97"/>
      <c r="FB42" s="97"/>
      <c r="FC42" s="97"/>
      <c r="FE42" s="97"/>
      <c r="FF42" s="97"/>
      <c r="FH42" s="97"/>
      <c r="FI42" s="97"/>
      <c r="FK42" s="97"/>
      <c r="FL42" s="97"/>
      <c r="FN42" s="97"/>
      <c r="FO42" s="97"/>
      <c r="FQ42" s="97"/>
      <c r="FR42" s="97"/>
      <c r="FT42" s="97"/>
      <c r="FU42" s="97"/>
      <c r="FW42" s="97"/>
      <c r="FX42" s="97"/>
      <c r="FZ42" s="97"/>
      <c r="GA42" s="97"/>
      <c r="GC42" s="97"/>
      <c r="GD42" s="97"/>
      <c r="GF42" s="97"/>
      <c r="GG42" s="97"/>
      <c r="GI42" s="97"/>
      <c r="GJ42" s="97"/>
      <c r="GL42" s="97"/>
      <c r="GM42" s="97"/>
      <c r="GO42" s="97"/>
      <c r="GP42" s="97"/>
      <c r="GR42" s="97"/>
      <c r="GS42" s="97"/>
      <c r="GU42" s="97"/>
      <c r="GV42" s="97"/>
      <c r="GX42" s="97"/>
      <c r="GY42" s="97"/>
      <c r="HA42" s="97"/>
      <c r="HB42" s="97"/>
      <c r="HD42" s="97"/>
      <c r="HE42" s="97"/>
      <c r="HG42" s="97"/>
      <c r="HH42" s="97"/>
      <c r="HJ42" s="97"/>
      <c r="HK42" s="97"/>
      <c r="HM42" s="97"/>
      <c r="HN42" s="97"/>
      <c r="HP42" s="97"/>
      <c r="HQ42" s="97"/>
      <c r="HS42" s="97"/>
      <c r="HT42" s="97"/>
      <c r="HV42" s="97"/>
      <c r="HW42" s="97"/>
      <c r="HY42" s="97"/>
      <c r="HZ42" s="97"/>
      <c r="IB42" s="97"/>
      <c r="IC42" s="97"/>
      <c r="IE42" s="97"/>
      <c r="IF42" s="97"/>
    </row>
    <row r="43" spans="1:240" x14ac:dyDescent="0.2">
      <c r="A43" s="97"/>
      <c r="B43" s="162" t="s">
        <v>179</v>
      </c>
      <c r="C43" s="105"/>
      <c r="D43" s="103"/>
      <c r="E43" s="97"/>
      <c r="G43" s="95"/>
      <c r="J43" s="97"/>
      <c r="K43" s="97"/>
      <c r="M43" s="97"/>
      <c r="N43" s="97"/>
      <c r="P43" s="97"/>
      <c r="Q43" s="97"/>
      <c r="S43" s="97"/>
      <c r="T43" s="97"/>
      <c r="V43" s="97"/>
      <c r="W43" s="97"/>
      <c r="Y43" s="97"/>
      <c r="Z43" s="97"/>
      <c r="AB43" s="97"/>
      <c r="AC43" s="97"/>
      <c r="AE43" s="97"/>
      <c r="AF43" s="97"/>
      <c r="AG43" s="97"/>
      <c r="AI43" s="97"/>
      <c r="AJ43" s="97"/>
      <c r="AL43" s="97"/>
      <c r="AM43" s="97"/>
      <c r="AO43" s="97"/>
      <c r="AP43" s="97"/>
      <c r="AR43" s="97"/>
      <c r="AS43" s="97"/>
      <c r="AU43" s="97"/>
      <c r="AV43" s="97"/>
      <c r="AX43" s="97"/>
      <c r="AY43" s="97"/>
      <c r="BA43" s="97"/>
      <c r="BB43" s="97"/>
      <c r="BD43" s="97"/>
      <c r="BE43" s="97"/>
      <c r="BG43" s="97"/>
      <c r="BH43" s="97"/>
      <c r="BJ43" s="97"/>
      <c r="BK43" s="97"/>
      <c r="BM43" s="97"/>
      <c r="BN43" s="97"/>
      <c r="BP43" s="97"/>
      <c r="BQ43" s="97"/>
      <c r="BS43" s="97"/>
      <c r="BT43" s="97"/>
      <c r="BV43" s="97"/>
      <c r="BW43" s="97"/>
      <c r="BY43" s="97"/>
      <c r="BZ43" s="97"/>
      <c r="CB43" s="97"/>
      <c r="CC43" s="97"/>
      <c r="CE43" s="97"/>
      <c r="CF43" s="97"/>
      <c r="CH43" s="97"/>
      <c r="CI43" s="97"/>
      <c r="CK43" s="97"/>
      <c r="CL43" s="97"/>
      <c r="CN43" s="97"/>
      <c r="CO43" s="97"/>
      <c r="CQ43" s="97"/>
      <c r="CR43" s="97"/>
      <c r="CT43" s="97"/>
      <c r="CU43" s="97"/>
      <c r="CW43" s="97"/>
      <c r="CX43" s="97"/>
      <c r="CZ43" s="97"/>
      <c r="DA43" s="97"/>
      <c r="DC43" s="97"/>
      <c r="DD43" s="97"/>
      <c r="DF43" s="97"/>
      <c r="DG43" s="97"/>
      <c r="DI43" s="97"/>
      <c r="DJ43" s="97"/>
      <c r="DL43" s="97"/>
      <c r="DM43" s="97"/>
      <c r="DO43" s="97"/>
      <c r="DP43" s="97"/>
      <c r="DR43" s="97"/>
      <c r="DS43" s="97"/>
      <c r="DU43" s="97"/>
      <c r="DV43" s="97"/>
      <c r="DX43" s="97"/>
      <c r="DY43" s="97"/>
      <c r="EA43" s="97"/>
      <c r="EB43" s="98"/>
      <c r="ED43" s="97"/>
      <c r="EE43" s="97"/>
      <c r="EG43" s="97"/>
      <c r="EH43" s="97"/>
      <c r="EJ43" s="97"/>
      <c r="EK43" s="97"/>
      <c r="EM43" s="97"/>
      <c r="EN43" s="97"/>
      <c r="EP43" s="97"/>
      <c r="EQ43" s="97"/>
      <c r="ES43" s="97"/>
      <c r="ET43" s="97"/>
      <c r="EV43" s="97"/>
      <c r="EW43" s="97"/>
      <c r="EY43" s="97"/>
      <c r="EZ43" s="97"/>
      <c r="FB43" s="97"/>
      <c r="FC43" s="97"/>
      <c r="FE43" s="97"/>
      <c r="FF43" s="97"/>
      <c r="FH43" s="97"/>
      <c r="FI43" s="97"/>
      <c r="FK43" s="97"/>
      <c r="FL43" s="97"/>
      <c r="FN43" s="97"/>
      <c r="FO43" s="97"/>
      <c r="FQ43" s="97"/>
      <c r="FR43" s="97"/>
      <c r="FT43" s="97"/>
      <c r="FU43" s="97"/>
      <c r="FW43" s="97"/>
      <c r="FX43" s="97"/>
      <c r="FZ43" s="97"/>
      <c r="GA43" s="97"/>
      <c r="GC43" s="97"/>
      <c r="GD43" s="97"/>
      <c r="GF43" s="97"/>
      <c r="GG43" s="97"/>
      <c r="GI43" s="97"/>
      <c r="GJ43" s="97"/>
      <c r="GL43" s="97"/>
      <c r="GM43" s="97"/>
      <c r="GO43" s="97"/>
      <c r="GP43" s="97"/>
      <c r="GR43" s="97"/>
      <c r="GS43" s="97"/>
      <c r="GU43" s="97"/>
      <c r="GV43" s="97"/>
      <c r="GX43" s="97"/>
      <c r="GY43" s="97"/>
      <c r="HA43" s="97"/>
      <c r="HB43" s="97"/>
      <c r="HD43" s="97"/>
      <c r="HE43" s="97"/>
      <c r="HG43" s="97"/>
      <c r="HH43" s="97"/>
      <c r="HJ43" s="97"/>
      <c r="HK43" s="97"/>
      <c r="HM43" s="97"/>
      <c r="HN43" s="97"/>
      <c r="HP43" s="97"/>
      <c r="HQ43" s="97"/>
      <c r="HS43" s="97"/>
      <c r="HT43" s="97"/>
      <c r="HV43" s="97"/>
      <c r="HW43" s="97"/>
      <c r="HY43" s="97"/>
      <c r="HZ43" s="97"/>
      <c r="IB43" s="97"/>
      <c r="IC43" s="97"/>
      <c r="IE43" s="97"/>
      <c r="IF43" s="97"/>
    </row>
    <row r="44" spans="1:240" x14ac:dyDescent="0.25">
      <c r="A44" s="97"/>
      <c r="B44" s="106" t="s">
        <v>262</v>
      </c>
      <c r="C44" s="105"/>
      <c r="D44" s="103"/>
      <c r="E44" s="97"/>
      <c r="G44" s="95"/>
      <c r="J44" s="97"/>
      <c r="K44" s="97"/>
      <c r="M44" s="97"/>
      <c r="N44" s="97"/>
      <c r="P44" s="97"/>
      <c r="Q44" s="97"/>
      <c r="S44" s="97"/>
      <c r="T44" s="97"/>
      <c r="V44" s="97"/>
      <c r="W44" s="97"/>
      <c r="Y44" s="97"/>
      <c r="Z44" s="97"/>
      <c r="AB44" s="97"/>
      <c r="AC44" s="97"/>
      <c r="AE44" s="97"/>
      <c r="AF44" s="97"/>
      <c r="AG44" s="97"/>
      <c r="AI44" s="97"/>
      <c r="AJ44" s="97"/>
      <c r="AL44" s="97"/>
      <c r="AM44" s="97"/>
      <c r="AO44" s="97"/>
      <c r="AP44" s="97"/>
      <c r="AR44" s="97"/>
      <c r="AS44" s="97"/>
      <c r="AU44" s="97"/>
      <c r="AV44" s="97"/>
      <c r="AX44" s="97"/>
      <c r="AY44" s="97"/>
      <c r="BA44" s="97"/>
      <c r="BB44" s="97"/>
      <c r="BD44" s="97"/>
      <c r="BE44" s="97"/>
      <c r="BG44" s="97"/>
      <c r="BH44" s="97"/>
      <c r="BJ44" s="97"/>
      <c r="BK44" s="97"/>
      <c r="BM44" s="97"/>
      <c r="BN44" s="97"/>
      <c r="BP44" s="97"/>
      <c r="BQ44" s="97"/>
      <c r="BS44" s="97"/>
      <c r="BT44" s="97"/>
      <c r="BV44" s="97"/>
      <c r="BW44" s="97"/>
      <c r="BY44" s="97"/>
      <c r="BZ44" s="97"/>
      <c r="CB44" s="97"/>
      <c r="CC44" s="97"/>
      <c r="CE44" s="97"/>
      <c r="CF44" s="97"/>
      <c r="CH44" s="97"/>
      <c r="CI44" s="97"/>
      <c r="CK44" s="97"/>
      <c r="CL44" s="97"/>
      <c r="CN44" s="97"/>
      <c r="CO44" s="97"/>
      <c r="CQ44" s="97"/>
      <c r="CR44" s="97"/>
      <c r="CT44" s="97"/>
      <c r="CU44" s="97"/>
      <c r="CW44" s="97"/>
      <c r="CX44" s="97"/>
      <c r="CZ44" s="97"/>
      <c r="DA44" s="97"/>
      <c r="DC44" s="97"/>
      <c r="DD44" s="97"/>
      <c r="DF44" s="97"/>
      <c r="DG44" s="97"/>
      <c r="DI44" s="97"/>
      <c r="DJ44" s="97"/>
      <c r="DL44" s="97"/>
      <c r="DM44" s="97"/>
      <c r="DO44" s="97"/>
      <c r="DP44" s="97"/>
      <c r="DR44" s="97"/>
      <c r="DS44" s="97"/>
      <c r="DU44" s="97"/>
      <c r="DV44" s="97"/>
      <c r="DX44" s="97"/>
      <c r="DY44" s="97"/>
      <c r="EA44" s="97"/>
      <c r="EB44" s="98"/>
      <c r="ED44" s="97"/>
      <c r="EE44" s="97"/>
      <c r="EG44" s="97"/>
      <c r="EH44" s="97"/>
      <c r="EJ44" s="97"/>
      <c r="EK44" s="97"/>
      <c r="EM44" s="97"/>
      <c r="EN44" s="97"/>
      <c r="EP44" s="97"/>
      <c r="EQ44" s="97"/>
      <c r="ES44" s="97"/>
      <c r="ET44" s="97"/>
      <c r="EV44" s="97"/>
      <c r="EW44" s="97"/>
      <c r="EY44" s="97"/>
      <c r="EZ44" s="97"/>
      <c r="FB44" s="97"/>
      <c r="FC44" s="97"/>
      <c r="FE44" s="97"/>
      <c r="FF44" s="97"/>
      <c r="FH44" s="97"/>
      <c r="FI44" s="97"/>
      <c r="FK44" s="97"/>
      <c r="FL44" s="97"/>
      <c r="FN44" s="97"/>
      <c r="FO44" s="97"/>
      <c r="FQ44" s="97"/>
      <c r="FR44" s="97"/>
      <c r="FT44" s="97"/>
      <c r="FU44" s="97"/>
      <c r="FW44" s="97"/>
      <c r="FX44" s="97"/>
      <c r="FZ44" s="97"/>
      <c r="GA44" s="97"/>
      <c r="GC44" s="97"/>
      <c r="GD44" s="97"/>
      <c r="GF44" s="97"/>
      <c r="GG44" s="97"/>
      <c r="GI44" s="97"/>
      <c r="GJ44" s="97"/>
      <c r="GL44" s="97"/>
      <c r="GM44" s="97"/>
      <c r="GO44" s="97"/>
      <c r="GP44" s="97"/>
      <c r="GR44" s="97"/>
      <c r="GS44" s="97"/>
      <c r="GU44" s="97"/>
      <c r="GV44" s="97"/>
      <c r="GX44" s="97"/>
      <c r="GY44" s="97"/>
      <c r="HA44" s="97"/>
      <c r="HB44" s="97"/>
      <c r="HD44" s="97"/>
      <c r="HE44" s="97"/>
      <c r="HG44" s="97"/>
      <c r="HH44" s="97"/>
      <c r="HJ44" s="97"/>
      <c r="HK44" s="97"/>
      <c r="HM44" s="97"/>
      <c r="HN44" s="97"/>
      <c r="HP44" s="97"/>
      <c r="HQ44" s="97"/>
      <c r="HS44" s="97"/>
      <c r="HT44" s="97"/>
      <c r="HV44" s="97"/>
      <c r="HW44" s="97"/>
      <c r="HY44" s="97"/>
      <c r="HZ44" s="97"/>
      <c r="IB44" s="97"/>
      <c r="IC44" s="97"/>
      <c r="IE44" s="97"/>
      <c r="IF44" s="97"/>
    </row>
    <row r="45" spans="1:240" x14ac:dyDescent="0.25">
      <c r="A45" s="97"/>
      <c r="B45" s="106" t="s">
        <v>174</v>
      </c>
      <c r="C45" s="105"/>
      <c r="D45" s="103"/>
      <c r="E45" s="97"/>
      <c r="G45" s="95"/>
      <c r="J45" s="97"/>
      <c r="K45" s="97"/>
      <c r="M45" s="97"/>
      <c r="N45" s="97"/>
      <c r="P45" s="97"/>
      <c r="Q45" s="97"/>
      <c r="S45" s="97"/>
      <c r="T45" s="97"/>
      <c r="V45" s="97"/>
      <c r="W45" s="97"/>
      <c r="Y45" s="97"/>
      <c r="Z45" s="97"/>
      <c r="AB45" s="97"/>
      <c r="AC45" s="97"/>
      <c r="AE45" s="97"/>
      <c r="AF45" s="97"/>
      <c r="AG45" s="97"/>
      <c r="AI45" s="97"/>
      <c r="AJ45" s="97"/>
      <c r="AL45" s="97"/>
      <c r="AM45" s="97"/>
      <c r="AO45" s="97"/>
      <c r="AP45" s="97"/>
      <c r="AR45" s="97"/>
      <c r="AS45" s="97"/>
      <c r="AU45" s="97"/>
      <c r="AV45" s="97"/>
      <c r="AX45" s="97"/>
      <c r="AY45" s="97"/>
      <c r="BA45" s="97"/>
      <c r="BB45" s="97"/>
      <c r="BD45" s="97"/>
      <c r="BE45" s="97"/>
      <c r="BG45" s="97"/>
      <c r="BH45" s="97"/>
      <c r="BJ45" s="97"/>
      <c r="BK45" s="97"/>
      <c r="BM45" s="97"/>
      <c r="BN45" s="97"/>
      <c r="BP45" s="97"/>
      <c r="BQ45" s="97"/>
      <c r="BS45" s="97"/>
      <c r="BT45" s="97"/>
      <c r="BV45" s="97"/>
      <c r="BW45" s="97"/>
      <c r="BY45" s="97"/>
      <c r="BZ45" s="97"/>
      <c r="CB45" s="97"/>
      <c r="CC45" s="97"/>
      <c r="CE45" s="97"/>
      <c r="CF45" s="97"/>
      <c r="CH45" s="97"/>
      <c r="CI45" s="97"/>
      <c r="CK45" s="97"/>
      <c r="CL45" s="97"/>
      <c r="CN45" s="97"/>
      <c r="CO45" s="97"/>
      <c r="CQ45" s="97"/>
      <c r="CR45" s="97"/>
      <c r="CT45" s="97"/>
      <c r="CU45" s="97"/>
      <c r="CW45" s="97"/>
      <c r="CX45" s="97"/>
      <c r="CZ45" s="97"/>
      <c r="DA45" s="97"/>
      <c r="DC45" s="97"/>
      <c r="DD45" s="97"/>
      <c r="DF45" s="97"/>
      <c r="DG45" s="97"/>
      <c r="DI45" s="97"/>
      <c r="DJ45" s="97"/>
      <c r="DL45" s="97"/>
      <c r="DM45" s="97"/>
      <c r="DO45" s="97"/>
      <c r="DP45" s="97"/>
      <c r="DR45" s="97"/>
      <c r="DS45" s="97"/>
      <c r="DU45" s="97"/>
      <c r="DV45" s="97"/>
      <c r="DX45" s="97"/>
      <c r="DY45" s="97"/>
      <c r="EA45" s="97"/>
      <c r="EB45" s="98"/>
      <c r="ED45" s="97"/>
      <c r="EE45" s="97"/>
      <c r="EG45" s="97"/>
      <c r="EH45" s="97"/>
      <c r="EJ45" s="97"/>
      <c r="EK45" s="97"/>
      <c r="EM45" s="97"/>
      <c r="EN45" s="97"/>
      <c r="EP45" s="97"/>
      <c r="EQ45" s="97"/>
      <c r="ES45" s="97"/>
      <c r="ET45" s="97"/>
      <c r="EV45" s="97"/>
      <c r="EW45" s="97"/>
      <c r="EY45" s="97"/>
      <c r="EZ45" s="97"/>
      <c r="FB45" s="97"/>
      <c r="FC45" s="97"/>
      <c r="FE45" s="97"/>
      <c r="FF45" s="97"/>
      <c r="FH45" s="97"/>
      <c r="FI45" s="97"/>
      <c r="FK45" s="97"/>
      <c r="FL45" s="97"/>
      <c r="FN45" s="97"/>
      <c r="FO45" s="97"/>
      <c r="FQ45" s="97"/>
      <c r="FR45" s="97"/>
      <c r="FT45" s="97"/>
      <c r="FU45" s="97"/>
      <c r="FW45" s="97"/>
      <c r="FX45" s="97"/>
      <c r="FZ45" s="97"/>
      <c r="GA45" s="97"/>
      <c r="GC45" s="97"/>
      <c r="GD45" s="97"/>
      <c r="GF45" s="97"/>
      <c r="GG45" s="97"/>
      <c r="GI45" s="97"/>
      <c r="GJ45" s="97"/>
      <c r="GL45" s="97"/>
      <c r="GM45" s="97"/>
      <c r="GO45" s="97"/>
      <c r="GP45" s="97"/>
      <c r="GR45" s="97"/>
      <c r="GS45" s="97"/>
      <c r="GU45" s="97"/>
      <c r="GV45" s="97"/>
      <c r="GX45" s="97"/>
      <c r="GY45" s="97"/>
      <c r="HA45" s="97"/>
      <c r="HB45" s="97"/>
      <c r="HD45" s="97"/>
      <c r="HE45" s="97"/>
      <c r="HG45" s="97"/>
      <c r="HH45" s="97"/>
      <c r="HJ45" s="97"/>
      <c r="HK45" s="97"/>
      <c r="HM45" s="97"/>
      <c r="HN45" s="97"/>
      <c r="HP45" s="97"/>
      <c r="HQ45" s="97"/>
      <c r="HS45" s="97"/>
      <c r="HT45" s="97"/>
      <c r="HV45" s="97"/>
      <c r="HW45" s="97"/>
      <c r="HY45" s="97"/>
      <c r="HZ45" s="97"/>
      <c r="IB45" s="97"/>
      <c r="IC45" s="97"/>
      <c r="IE45" s="97"/>
      <c r="IF45" s="97"/>
    </row>
    <row r="46" spans="1:240" x14ac:dyDescent="0.25">
      <c r="A46" s="97"/>
      <c r="B46" s="106" t="s">
        <v>523</v>
      </c>
      <c r="C46" s="105"/>
      <c r="E46" s="97"/>
      <c r="G46" s="95"/>
      <c r="J46" s="97"/>
      <c r="K46" s="97"/>
      <c r="M46" s="97"/>
      <c r="N46" s="97"/>
      <c r="P46" s="97"/>
      <c r="Q46" s="97"/>
      <c r="S46" s="97"/>
      <c r="T46" s="97"/>
      <c r="V46" s="97"/>
      <c r="W46" s="97"/>
      <c r="Y46" s="97"/>
      <c r="Z46" s="97"/>
      <c r="AB46" s="97"/>
      <c r="AC46" s="97"/>
      <c r="AE46" s="97"/>
      <c r="AF46" s="97"/>
      <c r="AG46" s="97"/>
      <c r="AI46" s="97"/>
      <c r="AJ46" s="97"/>
      <c r="AL46" s="97"/>
      <c r="AM46" s="97"/>
      <c r="AO46" s="97"/>
      <c r="AP46" s="97"/>
      <c r="AR46" s="97"/>
      <c r="AS46" s="97"/>
      <c r="AU46" s="97"/>
      <c r="AV46" s="97"/>
      <c r="AX46" s="97"/>
      <c r="AY46" s="97"/>
      <c r="BA46" s="97"/>
      <c r="BB46" s="97"/>
      <c r="BD46" s="97"/>
      <c r="BE46" s="97"/>
      <c r="BG46" s="97"/>
      <c r="BH46" s="97"/>
      <c r="BJ46" s="97"/>
      <c r="BK46" s="97"/>
      <c r="BM46" s="97"/>
      <c r="BN46" s="97"/>
      <c r="BP46" s="97"/>
      <c r="BQ46" s="97"/>
      <c r="BS46" s="97"/>
      <c r="BT46" s="97"/>
      <c r="BV46" s="97"/>
      <c r="BW46" s="97"/>
      <c r="BY46" s="97"/>
      <c r="BZ46" s="97"/>
      <c r="CB46" s="97"/>
      <c r="CC46" s="97"/>
      <c r="CE46" s="97"/>
      <c r="CF46" s="97"/>
      <c r="CH46" s="97"/>
      <c r="CI46" s="97"/>
      <c r="CK46" s="97"/>
      <c r="CL46" s="97"/>
      <c r="CN46" s="97"/>
      <c r="CO46" s="97"/>
      <c r="CQ46" s="97"/>
      <c r="CR46" s="97"/>
      <c r="CT46" s="97"/>
      <c r="CU46" s="97"/>
      <c r="CW46" s="97"/>
      <c r="CX46" s="97"/>
      <c r="CZ46" s="97"/>
      <c r="DA46" s="97"/>
      <c r="DC46" s="97"/>
      <c r="DD46" s="97"/>
      <c r="DF46" s="97"/>
      <c r="DG46" s="97"/>
      <c r="DI46" s="97"/>
      <c r="DJ46" s="97"/>
      <c r="DL46" s="97"/>
      <c r="DM46" s="97"/>
      <c r="DO46" s="97"/>
      <c r="DP46" s="97"/>
      <c r="DR46" s="97"/>
      <c r="DS46" s="97"/>
      <c r="DU46" s="97"/>
      <c r="DV46" s="97"/>
      <c r="DX46" s="97"/>
      <c r="DY46" s="97"/>
      <c r="EA46" s="97"/>
      <c r="EB46" s="98"/>
      <c r="ED46" s="97"/>
      <c r="EE46" s="97"/>
      <c r="EG46" s="97"/>
      <c r="EH46" s="97"/>
      <c r="EJ46" s="97"/>
      <c r="EK46" s="97"/>
      <c r="EM46" s="97"/>
      <c r="EN46" s="97"/>
      <c r="EP46" s="97"/>
      <c r="EQ46" s="97"/>
      <c r="ES46" s="97"/>
      <c r="ET46" s="97"/>
      <c r="EV46" s="97"/>
      <c r="EW46" s="97"/>
      <c r="EY46" s="97"/>
      <c r="EZ46" s="97"/>
      <c r="FB46" s="97"/>
      <c r="FC46" s="97"/>
      <c r="FE46" s="97"/>
      <c r="FF46" s="97"/>
      <c r="FH46" s="97"/>
      <c r="FI46" s="97"/>
      <c r="FK46" s="97"/>
      <c r="FL46" s="97"/>
      <c r="FN46" s="97"/>
      <c r="FO46" s="97"/>
      <c r="FQ46" s="97"/>
      <c r="FR46" s="97"/>
      <c r="FT46" s="97"/>
      <c r="FU46" s="97"/>
      <c r="FW46" s="97"/>
      <c r="FX46" s="97"/>
      <c r="FZ46" s="97"/>
      <c r="GA46" s="97"/>
      <c r="GC46" s="97"/>
      <c r="GD46" s="97"/>
      <c r="GF46" s="97"/>
      <c r="GG46" s="97"/>
      <c r="GI46" s="97"/>
      <c r="GJ46" s="97"/>
      <c r="GL46" s="97"/>
      <c r="GM46" s="97"/>
      <c r="GO46" s="97"/>
      <c r="GP46" s="97"/>
      <c r="GR46" s="97"/>
      <c r="GS46" s="97"/>
      <c r="GU46" s="97"/>
      <c r="GV46" s="97"/>
      <c r="GX46" s="97"/>
      <c r="GY46" s="97"/>
      <c r="HA46" s="97"/>
      <c r="HB46" s="97"/>
      <c r="HD46" s="97"/>
      <c r="HE46" s="97"/>
      <c r="HG46" s="97"/>
      <c r="HH46" s="97"/>
      <c r="HJ46" s="97"/>
      <c r="HK46" s="97"/>
      <c r="HM46" s="97"/>
      <c r="HN46" s="97"/>
      <c r="HP46" s="97"/>
      <c r="HQ46" s="97"/>
      <c r="HS46" s="97"/>
      <c r="HT46" s="97"/>
      <c r="HV46" s="97"/>
      <c r="HW46" s="97"/>
      <c r="HY46" s="97"/>
      <c r="HZ46" s="97"/>
      <c r="IB46" s="97"/>
      <c r="IC46" s="97"/>
      <c r="IE46" s="97"/>
      <c r="IF46" s="97"/>
    </row>
    <row r="47" spans="1:240" x14ac:dyDescent="0.25">
      <c r="A47" s="97"/>
      <c r="B47" s="106" t="s">
        <v>176</v>
      </c>
      <c r="C47" s="105"/>
      <c r="D47" s="103"/>
      <c r="E47" s="97"/>
      <c r="G47" s="95"/>
      <c r="J47" s="97"/>
      <c r="K47" s="97"/>
      <c r="M47" s="97"/>
      <c r="N47" s="97"/>
      <c r="P47" s="97"/>
      <c r="Q47" s="97"/>
      <c r="S47" s="97"/>
      <c r="T47" s="97"/>
      <c r="V47" s="97"/>
      <c r="W47" s="97"/>
      <c r="Y47" s="97"/>
      <c r="Z47" s="97"/>
      <c r="AB47" s="97"/>
      <c r="AC47" s="97"/>
      <c r="AE47" s="97"/>
      <c r="AF47" s="97"/>
      <c r="AG47" s="97"/>
      <c r="AI47" s="97"/>
      <c r="AJ47" s="97"/>
      <c r="AL47" s="97"/>
      <c r="AM47" s="97"/>
      <c r="AO47" s="97"/>
      <c r="AP47" s="97"/>
      <c r="AR47" s="97"/>
      <c r="AS47" s="97"/>
      <c r="AU47" s="97"/>
      <c r="AV47" s="97"/>
      <c r="AX47" s="97"/>
      <c r="AY47" s="97"/>
      <c r="BA47" s="97"/>
      <c r="BB47" s="97"/>
      <c r="BD47" s="97"/>
      <c r="BE47" s="97"/>
      <c r="BG47" s="97"/>
      <c r="BH47" s="97"/>
      <c r="BJ47" s="97"/>
      <c r="BK47" s="97"/>
      <c r="BM47" s="97"/>
      <c r="BN47" s="97"/>
      <c r="BP47" s="97"/>
      <c r="BQ47" s="97"/>
      <c r="BS47" s="97"/>
      <c r="BT47" s="97"/>
      <c r="BV47" s="97"/>
      <c r="BW47" s="97"/>
      <c r="BY47" s="97"/>
      <c r="BZ47" s="97"/>
      <c r="CB47" s="97"/>
      <c r="CC47" s="97"/>
      <c r="CE47" s="97"/>
      <c r="CF47" s="97"/>
      <c r="CH47" s="97"/>
      <c r="CI47" s="97"/>
      <c r="CK47" s="97"/>
      <c r="CL47" s="97"/>
      <c r="CN47" s="97"/>
      <c r="CO47" s="97"/>
      <c r="CQ47" s="97"/>
      <c r="CR47" s="97"/>
      <c r="CT47" s="97"/>
      <c r="CU47" s="97"/>
      <c r="CW47" s="97"/>
      <c r="CX47" s="97"/>
      <c r="CZ47" s="97"/>
      <c r="DA47" s="97"/>
      <c r="DC47" s="97"/>
      <c r="DD47" s="97"/>
      <c r="DF47" s="97"/>
      <c r="DG47" s="97"/>
      <c r="DI47" s="97"/>
      <c r="DJ47" s="97"/>
      <c r="DL47" s="97"/>
      <c r="DM47" s="97"/>
      <c r="DO47" s="97"/>
      <c r="DP47" s="97"/>
      <c r="DR47" s="97"/>
      <c r="DS47" s="97"/>
      <c r="DU47" s="97"/>
      <c r="DV47" s="97"/>
      <c r="DX47" s="97"/>
      <c r="DY47" s="97"/>
      <c r="EA47" s="97"/>
      <c r="EB47" s="98"/>
      <c r="ED47" s="97"/>
      <c r="EE47" s="97"/>
      <c r="EG47" s="97"/>
      <c r="EH47" s="97"/>
      <c r="EJ47" s="97"/>
      <c r="EK47" s="97"/>
      <c r="EM47" s="97"/>
      <c r="EN47" s="97"/>
      <c r="EP47" s="97"/>
      <c r="EQ47" s="97"/>
      <c r="ES47" s="97"/>
      <c r="ET47" s="97"/>
      <c r="EV47" s="97"/>
      <c r="EW47" s="97"/>
      <c r="EY47" s="97"/>
      <c r="EZ47" s="97"/>
      <c r="FB47" s="97"/>
      <c r="FC47" s="97"/>
      <c r="FE47" s="97"/>
      <c r="FF47" s="97"/>
      <c r="FH47" s="97"/>
      <c r="FI47" s="97"/>
      <c r="FK47" s="97"/>
      <c r="FL47" s="97"/>
      <c r="FN47" s="97"/>
      <c r="FO47" s="97"/>
      <c r="FQ47" s="97"/>
      <c r="FR47" s="97"/>
      <c r="FT47" s="97"/>
      <c r="FU47" s="97"/>
      <c r="FW47" s="97"/>
      <c r="FX47" s="97"/>
      <c r="FZ47" s="97"/>
      <c r="GA47" s="97"/>
      <c r="GC47" s="97"/>
      <c r="GD47" s="97"/>
      <c r="GF47" s="97"/>
      <c r="GG47" s="97"/>
      <c r="GI47" s="97"/>
      <c r="GJ47" s="97"/>
      <c r="GL47" s="97"/>
      <c r="GM47" s="97"/>
      <c r="GO47" s="97"/>
      <c r="GP47" s="97"/>
      <c r="GR47" s="97"/>
      <c r="GS47" s="97"/>
      <c r="GU47" s="97"/>
      <c r="GV47" s="97"/>
      <c r="GX47" s="97"/>
      <c r="GY47" s="97"/>
      <c r="HA47" s="97"/>
      <c r="HB47" s="97"/>
      <c r="HD47" s="97"/>
      <c r="HE47" s="97"/>
      <c r="HG47" s="97"/>
      <c r="HH47" s="97"/>
      <c r="HJ47" s="97"/>
      <c r="HK47" s="97"/>
      <c r="HM47" s="97"/>
      <c r="HN47" s="97"/>
      <c r="HP47" s="97"/>
      <c r="HQ47" s="97"/>
      <c r="HS47" s="97"/>
      <c r="HT47" s="97"/>
      <c r="HV47" s="97"/>
      <c r="HW47" s="97"/>
      <c r="HY47" s="97"/>
      <c r="HZ47" s="97"/>
      <c r="IB47" s="97"/>
      <c r="IC47" s="97"/>
      <c r="IE47" s="97"/>
      <c r="IF47" s="97"/>
    </row>
    <row r="48" spans="1:240" x14ac:dyDescent="0.25">
      <c r="A48" s="97"/>
      <c r="B48" s="106" t="s">
        <v>177</v>
      </c>
      <c r="C48" s="105"/>
      <c r="D48" s="103"/>
      <c r="E48" s="97"/>
      <c r="G48" s="95"/>
      <c r="J48" s="97"/>
      <c r="K48" s="97"/>
      <c r="M48" s="97"/>
      <c r="N48" s="97"/>
      <c r="P48" s="97"/>
      <c r="Q48" s="97"/>
      <c r="S48" s="97"/>
      <c r="T48" s="97"/>
      <c r="V48" s="97"/>
      <c r="W48" s="97"/>
      <c r="Y48" s="97"/>
      <c r="Z48" s="97"/>
      <c r="AB48" s="97"/>
      <c r="AC48" s="97"/>
      <c r="AE48" s="97"/>
      <c r="AF48" s="97"/>
      <c r="AG48" s="97"/>
      <c r="AI48" s="97"/>
      <c r="AJ48" s="97"/>
      <c r="AL48" s="97"/>
      <c r="AM48" s="97"/>
      <c r="AO48" s="97"/>
      <c r="AP48" s="97"/>
      <c r="AR48" s="97"/>
      <c r="AS48" s="97"/>
      <c r="AU48" s="97"/>
      <c r="AV48" s="97"/>
      <c r="AX48" s="97"/>
      <c r="AY48" s="97"/>
      <c r="BA48" s="97"/>
      <c r="BB48" s="97"/>
      <c r="BD48" s="97"/>
      <c r="BE48" s="97"/>
      <c r="BG48" s="97"/>
      <c r="BH48" s="97"/>
      <c r="BJ48" s="97"/>
      <c r="BK48" s="97"/>
      <c r="BM48" s="97"/>
      <c r="BN48" s="97"/>
      <c r="BP48" s="97"/>
      <c r="BQ48" s="97"/>
      <c r="BS48" s="97"/>
      <c r="BT48" s="97"/>
      <c r="BV48" s="97"/>
      <c r="BW48" s="97"/>
      <c r="BY48" s="97"/>
      <c r="BZ48" s="97"/>
      <c r="CB48" s="97"/>
      <c r="CC48" s="97"/>
      <c r="CE48" s="97"/>
      <c r="CF48" s="97"/>
      <c r="CH48" s="97"/>
      <c r="CI48" s="97"/>
      <c r="CK48" s="97"/>
      <c r="CL48" s="97"/>
      <c r="CN48" s="97"/>
      <c r="CO48" s="97"/>
      <c r="CQ48" s="97"/>
      <c r="CR48" s="97"/>
      <c r="CT48" s="97"/>
      <c r="CU48" s="97"/>
      <c r="CW48" s="97"/>
      <c r="CX48" s="97"/>
      <c r="CZ48" s="97"/>
      <c r="DA48" s="97"/>
      <c r="DC48" s="97"/>
      <c r="DD48" s="97"/>
      <c r="DF48" s="97"/>
      <c r="DG48" s="97"/>
      <c r="DI48" s="97"/>
      <c r="DJ48" s="97"/>
      <c r="DL48" s="97"/>
      <c r="DM48" s="97"/>
      <c r="DO48" s="97"/>
      <c r="DP48" s="97"/>
      <c r="DR48" s="97"/>
      <c r="DS48" s="97"/>
      <c r="DU48" s="97"/>
      <c r="DV48" s="97"/>
      <c r="DX48" s="97"/>
      <c r="DY48" s="97"/>
      <c r="EA48" s="97"/>
      <c r="EB48" s="98"/>
      <c r="ED48" s="97"/>
      <c r="EE48" s="97"/>
      <c r="EG48" s="97"/>
      <c r="EH48" s="97"/>
      <c r="EJ48" s="97"/>
      <c r="EK48" s="97"/>
      <c r="EM48" s="97"/>
      <c r="EN48" s="97"/>
      <c r="EP48" s="97"/>
      <c r="EQ48" s="97"/>
      <c r="ES48" s="97"/>
      <c r="ET48" s="97"/>
      <c r="EV48" s="97"/>
      <c r="EW48" s="97"/>
      <c r="EY48" s="97"/>
      <c r="EZ48" s="97"/>
      <c r="FB48" s="97"/>
      <c r="FC48" s="97"/>
      <c r="FE48" s="97"/>
      <c r="FF48" s="97"/>
      <c r="FH48" s="97"/>
      <c r="FI48" s="97"/>
      <c r="FK48" s="97"/>
      <c r="FL48" s="97"/>
      <c r="FN48" s="97"/>
      <c r="FO48" s="97"/>
      <c r="FQ48" s="97"/>
      <c r="FR48" s="97"/>
      <c r="FT48" s="97"/>
      <c r="FU48" s="97"/>
      <c r="FW48" s="97"/>
      <c r="FX48" s="97"/>
      <c r="FZ48" s="97"/>
      <c r="GA48" s="97"/>
      <c r="GC48" s="97"/>
      <c r="GD48" s="97"/>
      <c r="GF48" s="97"/>
      <c r="GG48" s="97"/>
      <c r="GI48" s="97"/>
      <c r="GJ48" s="97"/>
      <c r="GL48" s="97"/>
      <c r="GM48" s="97"/>
      <c r="GO48" s="97"/>
      <c r="GP48" s="97"/>
      <c r="GR48" s="97"/>
      <c r="GS48" s="97"/>
      <c r="GU48" s="97"/>
      <c r="GV48" s="97"/>
      <c r="GX48" s="97"/>
      <c r="GY48" s="97"/>
      <c r="HA48" s="97"/>
      <c r="HB48" s="97"/>
      <c r="HD48" s="97"/>
      <c r="HE48" s="97"/>
      <c r="HG48" s="97"/>
      <c r="HH48" s="97"/>
      <c r="HJ48" s="97"/>
      <c r="HK48" s="97"/>
      <c r="HM48" s="97"/>
      <c r="HN48" s="97"/>
      <c r="HP48" s="97"/>
      <c r="HQ48" s="97"/>
      <c r="HS48" s="97"/>
      <c r="HT48" s="97"/>
      <c r="HV48" s="97"/>
      <c r="HW48" s="97"/>
      <c r="HY48" s="97"/>
      <c r="HZ48" s="97"/>
      <c r="IB48" s="97"/>
      <c r="IC48" s="97"/>
      <c r="IE48" s="97"/>
      <c r="IF48" s="97"/>
    </row>
    <row r="49" spans="1:240" x14ac:dyDescent="0.25">
      <c r="A49" s="97"/>
      <c r="B49" s="106" t="s">
        <v>246</v>
      </c>
      <c r="C49" s="105"/>
      <c r="D49" s="103"/>
      <c r="E49" s="97"/>
      <c r="G49" s="95"/>
      <c r="J49" s="97"/>
      <c r="K49" s="97"/>
      <c r="M49" s="97"/>
      <c r="N49" s="97"/>
      <c r="P49" s="97"/>
      <c r="Q49" s="97"/>
      <c r="S49" s="97"/>
      <c r="T49" s="97"/>
      <c r="V49" s="97"/>
      <c r="W49" s="97"/>
      <c r="Y49" s="97"/>
      <c r="Z49" s="97"/>
      <c r="AB49" s="97"/>
      <c r="AC49" s="97"/>
      <c r="AE49" s="97"/>
      <c r="AF49" s="97"/>
      <c r="AG49" s="97"/>
      <c r="AI49" s="97"/>
      <c r="AJ49" s="97"/>
      <c r="AL49" s="97"/>
      <c r="AM49" s="97"/>
      <c r="AO49" s="97"/>
      <c r="AP49" s="97"/>
      <c r="AR49" s="97"/>
      <c r="AS49" s="97"/>
      <c r="AU49" s="97"/>
      <c r="AV49" s="97"/>
      <c r="AX49" s="97"/>
      <c r="AY49" s="97"/>
      <c r="BA49" s="97"/>
      <c r="BB49" s="97"/>
      <c r="BD49" s="97"/>
      <c r="BE49" s="97"/>
      <c r="BG49" s="97"/>
      <c r="BH49" s="97"/>
      <c r="BJ49" s="97"/>
      <c r="BK49" s="97"/>
      <c r="BM49" s="97"/>
      <c r="BN49" s="97"/>
      <c r="BP49" s="97"/>
      <c r="BQ49" s="97"/>
      <c r="BS49" s="97"/>
      <c r="BT49" s="97"/>
      <c r="BV49" s="97"/>
      <c r="BW49" s="97"/>
      <c r="BY49" s="97"/>
      <c r="BZ49" s="97"/>
      <c r="CB49" s="97"/>
      <c r="CC49" s="97"/>
      <c r="CE49" s="97"/>
      <c r="CF49" s="97"/>
      <c r="CH49" s="97"/>
      <c r="CI49" s="97"/>
      <c r="CK49" s="97"/>
      <c r="CL49" s="97"/>
      <c r="CN49" s="97"/>
      <c r="CO49" s="97"/>
      <c r="CQ49" s="97"/>
      <c r="CR49" s="97"/>
      <c r="CT49" s="97"/>
      <c r="CU49" s="97"/>
      <c r="CW49" s="97"/>
      <c r="CX49" s="97"/>
      <c r="CZ49" s="97"/>
      <c r="DA49" s="97"/>
      <c r="DC49" s="97"/>
      <c r="DD49" s="97"/>
      <c r="DF49" s="97"/>
      <c r="DG49" s="97"/>
      <c r="DI49" s="97"/>
      <c r="DJ49" s="97"/>
      <c r="DL49" s="97"/>
      <c r="DM49" s="97"/>
      <c r="DO49" s="97"/>
      <c r="DP49" s="97"/>
      <c r="DR49" s="97"/>
      <c r="DS49" s="97"/>
      <c r="DU49" s="97"/>
      <c r="DV49" s="97"/>
      <c r="DX49" s="97"/>
      <c r="DY49" s="97"/>
      <c r="EA49" s="97"/>
      <c r="EB49" s="98"/>
      <c r="ED49" s="97"/>
      <c r="EE49" s="97"/>
      <c r="EG49" s="97"/>
      <c r="EH49" s="97"/>
      <c r="EJ49" s="97"/>
      <c r="EK49" s="97"/>
      <c r="EM49" s="97"/>
      <c r="EN49" s="97"/>
      <c r="EP49" s="97"/>
      <c r="EQ49" s="97"/>
      <c r="ES49" s="97"/>
      <c r="ET49" s="97"/>
      <c r="EV49" s="97"/>
      <c r="EW49" s="97"/>
      <c r="EY49" s="97"/>
      <c r="EZ49" s="97"/>
      <c r="FB49" s="97"/>
      <c r="FC49" s="97"/>
      <c r="FE49" s="97"/>
      <c r="FF49" s="97"/>
      <c r="FH49" s="97"/>
      <c r="FI49" s="97"/>
      <c r="FK49" s="97"/>
      <c r="FL49" s="97"/>
      <c r="FN49" s="97"/>
      <c r="FO49" s="97"/>
      <c r="FQ49" s="97"/>
      <c r="FR49" s="97"/>
      <c r="FT49" s="97"/>
      <c r="FU49" s="97"/>
      <c r="FW49" s="97"/>
      <c r="FX49" s="97"/>
      <c r="FZ49" s="97"/>
      <c r="GA49" s="97"/>
      <c r="GC49" s="97"/>
      <c r="GD49" s="97"/>
      <c r="GF49" s="97"/>
      <c r="GG49" s="97"/>
      <c r="GI49" s="97"/>
      <c r="GJ49" s="97"/>
      <c r="GL49" s="97"/>
      <c r="GM49" s="97"/>
      <c r="GO49" s="97"/>
      <c r="GP49" s="97"/>
      <c r="GR49" s="97"/>
      <c r="GS49" s="97"/>
      <c r="GU49" s="97"/>
      <c r="GV49" s="97"/>
      <c r="GX49" s="97"/>
      <c r="GY49" s="97"/>
      <c r="HA49" s="97"/>
      <c r="HB49" s="97"/>
      <c r="HD49" s="97"/>
      <c r="HE49" s="97"/>
      <c r="HG49" s="97"/>
      <c r="HH49" s="97"/>
      <c r="HJ49" s="97"/>
      <c r="HK49" s="97"/>
      <c r="HM49" s="97"/>
      <c r="HN49" s="97"/>
      <c r="HP49" s="97"/>
      <c r="HQ49" s="97"/>
      <c r="HS49" s="97"/>
      <c r="HT49" s="97"/>
      <c r="HV49" s="97"/>
      <c r="HW49" s="97"/>
      <c r="HY49" s="97"/>
      <c r="HZ49" s="97"/>
      <c r="IB49" s="97"/>
      <c r="IC49" s="97"/>
      <c r="IE49" s="97"/>
      <c r="IF49" s="97"/>
    </row>
    <row r="50" spans="1:240" x14ac:dyDescent="0.25">
      <c r="A50" s="97"/>
      <c r="B50" s="106" t="s">
        <v>178</v>
      </c>
      <c r="C50" s="105"/>
      <c r="D50" s="103"/>
      <c r="E50" s="97"/>
      <c r="G50" s="95"/>
      <c r="J50" s="97"/>
      <c r="K50" s="97"/>
      <c r="M50" s="97"/>
      <c r="N50" s="97"/>
      <c r="P50" s="97"/>
      <c r="Q50" s="97"/>
      <c r="S50" s="97"/>
      <c r="T50" s="97"/>
      <c r="V50" s="97"/>
      <c r="W50" s="97"/>
      <c r="Y50" s="97"/>
      <c r="Z50" s="97"/>
      <c r="AB50" s="97"/>
      <c r="AC50" s="97"/>
      <c r="AE50" s="97"/>
      <c r="AF50" s="97"/>
      <c r="AG50" s="97"/>
      <c r="AI50" s="97"/>
      <c r="AJ50" s="97"/>
      <c r="AL50" s="97"/>
      <c r="AM50" s="97"/>
      <c r="AO50" s="97"/>
      <c r="AP50" s="97"/>
      <c r="AR50" s="97"/>
      <c r="AS50" s="97"/>
      <c r="AU50" s="97"/>
      <c r="AV50" s="97"/>
      <c r="AX50" s="97"/>
      <c r="AY50" s="97"/>
      <c r="BA50" s="97"/>
      <c r="BB50" s="97"/>
      <c r="BD50" s="97"/>
      <c r="BE50" s="97"/>
      <c r="BG50" s="97"/>
      <c r="BH50" s="97"/>
      <c r="BJ50" s="97"/>
      <c r="BK50" s="97"/>
      <c r="BM50" s="97"/>
      <c r="BN50" s="97"/>
      <c r="BP50" s="97"/>
      <c r="BQ50" s="97"/>
      <c r="BS50" s="97"/>
      <c r="BT50" s="97"/>
      <c r="BV50" s="97"/>
      <c r="BW50" s="97"/>
      <c r="BY50" s="97"/>
      <c r="BZ50" s="97"/>
      <c r="CB50" s="97"/>
      <c r="CC50" s="97"/>
      <c r="CE50" s="97"/>
      <c r="CF50" s="97"/>
      <c r="CH50" s="97"/>
      <c r="CI50" s="97"/>
      <c r="CK50" s="97"/>
      <c r="CL50" s="97"/>
      <c r="CN50" s="97"/>
      <c r="CO50" s="97"/>
      <c r="CQ50" s="97"/>
      <c r="CR50" s="97"/>
      <c r="CT50" s="97"/>
      <c r="CU50" s="97"/>
      <c r="CW50" s="97"/>
      <c r="CX50" s="97"/>
      <c r="CZ50" s="97"/>
      <c r="DA50" s="97"/>
      <c r="DC50" s="97"/>
      <c r="DD50" s="97"/>
      <c r="DF50" s="97"/>
      <c r="DG50" s="97"/>
      <c r="DI50" s="97"/>
      <c r="DJ50" s="97"/>
      <c r="DL50" s="97"/>
      <c r="DM50" s="97"/>
      <c r="DO50" s="97"/>
      <c r="DP50" s="97"/>
      <c r="DR50" s="97"/>
      <c r="DS50" s="97"/>
      <c r="DU50" s="97"/>
      <c r="DV50" s="97"/>
      <c r="DX50" s="97"/>
      <c r="DY50" s="97"/>
      <c r="EA50" s="97"/>
      <c r="EB50" s="98"/>
      <c r="ED50" s="97"/>
      <c r="EE50" s="97"/>
      <c r="EG50" s="97"/>
      <c r="EH50" s="97"/>
      <c r="EJ50" s="97"/>
      <c r="EK50" s="97"/>
      <c r="EM50" s="97"/>
      <c r="EN50" s="97"/>
      <c r="EP50" s="97"/>
      <c r="EQ50" s="97"/>
      <c r="ES50" s="97"/>
      <c r="ET50" s="97"/>
      <c r="EV50" s="97"/>
      <c r="EW50" s="97"/>
      <c r="EY50" s="97"/>
      <c r="EZ50" s="97"/>
      <c r="FB50" s="97"/>
      <c r="FC50" s="97"/>
      <c r="FE50" s="97"/>
      <c r="FF50" s="97"/>
      <c r="FH50" s="97"/>
      <c r="FI50" s="97"/>
      <c r="FK50" s="97"/>
      <c r="FL50" s="97"/>
      <c r="FN50" s="97"/>
      <c r="FO50" s="97"/>
      <c r="FQ50" s="97"/>
      <c r="FR50" s="97"/>
      <c r="FT50" s="97"/>
      <c r="FU50" s="97"/>
      <c r="FW50" s="97"/>
      <c r="FX50" s="97"/>
      <c r="FZ50" s="97"/>
      <c r="GA50" s="97"/>
      <c r="GC50" s="97"/>
      <c r="GD50" s="97"/>
      <c r="GF50" s="97"/>
      <c r="GG50" s="97"/>
      <c r="GI50" s="97"/>
      <c r="GJ50" s="97"/>
      <c r="GL50" s="97"/>
      <c r="GM50" s="97"/>
      <c r="GO50" s="97"/>
      <c r="GP50" s="97"/>
      <c r="GR50" s="97"/>
      <c r="GS50" s="97"/>
      <c r="GU50" s="97"/>
      <c r="GV50" s="97"/>
      <c r="GX50" s="97"/>
      <c r="GY50" s="97"/>
      <c r="HA50" s="97"/>
      <c r="HB50" s="97"/>
      <c r="HD50" s="97"/>
      <c r="HE50" s="97"/>
      <c r="HG50" s="97"/>
      <c r="HH50" s="97"/>
      <c r="HJ50" s="97"/>
      <c r="HK50" s="97"/>
      <c r="HM50" s="97"/>
      <c r="HN50" s="97"/>
      <c r="HP50" s="97"/>
      <c r="HQ50" s="97"/>
      <c r="HS50" s="97"/>
      <c r="HT50" s="97"/>
      <c r="HV50" s="97"/>
      <c r="HW50" s="97"/>
      <c r="HY50" s="97"/>
      <c r="HZ50" s="97"/>
      <c r="IB50" s="97"/>
      <c r="IC50" s="97"/>
      <c r="IE50" s="97"/>
      <c r="IF50" s="97"/>
    </row>
    <row r="51" spans="1:240" x14ac:dyDescent="0.2">
      <c r="A51" s="97"/>
      <c r="B51" s="106" t="s">
        <v>181</v>
      </c>
      <c r="C51" s="5"/>
      <c r="D51" s="103"/>
      <c r="E51" s="97"/>
      <c r="G51" s="95"/>
      <c r="J51" s="97"/>
      <c r="K51" s="97"/>
      <c r="M51" s="97"/>
      <c r="N51" s="97"/>
      <c r="P51" s="97"/>
      <c r="Q51" s="97"/>
      <c r="S51" s="97"/>
      <c r="T51" s="97"/>
      <c r="V51" s="97"/>
      <c r="W51" s="97"/>
      <c r="Y51" s="97"/>
      <c r="Z51" s="97"/>
      <c r="AB51" s="97"/>
      <c r="AC51" s="97"/>
      <c r="AE51" s="97"/>
      <c r="AF51" s="97"/>
      <c r="AG51" s="97"/>
      <c r="AI51" s="97"/>
      <c r="AJ51" s="97"/>
      <c r="AL51" s="97"/>
      <c r="AM51" s="97"/>
      <c r="AO51" s="97"/>
      <c r="AP51" s="97"/>
      <c r="AR51" s="97"/>
      <c r="AS51" s="97"/>
      <c r="AU51" s="97"/>
      <c r="AV51" s="97"/>
      <c r="AX51" s="97"/>
      <c r="AY51" s="97"/>
      <c r="BA51" s="97"/>
      <c r="BB51" s="97"/>
      <c r="BD51" s="97"/>
      <c r="BE51" s="97"/>
      <c r="BG51" s="97"/>
      <c r="BH51" s="97"/>
      <c r="BJ51" s="97"/>
      <c r="BK51" s="97"/>
      <c r="BM51" s="97"/>
      <c r="BN51" s="97"/>
      <c r="BP51" s="97"/>
      <c r="BQ51" s="97"/>
      <c r="BS51" s="97"/>
      <c r="BT51" s="97"/>
      <c r="BV51" s="97"/>
      <c r="BW51" s="97"/>
      <c r="BY51" s="97"/>
      <c r="BZ51" s="97"/>
      <c r="CB51" s="97"/>
      <c r="CC51" s="97"/>
      <c r="CE51" s="97"/>
      <c r="CF51" s="97"/>
      <c r="CH51" s="97"/>
      <c r="CI51" s="97"/>
      <c r="CK51" s="97"/>
      <c r="CL51" s="97"/>
      <c r="CN51" s="97"/>
      <c r="CO51" s="97"/>
      <c r="CQ51" s="97"/>
      <c r="CR51" s="97"/>
      <c r="CT51" s="97"/>
      <c r="CU51" s="97"/>
      <c r="CW51" s="97"/>
      <c r="CX51" s="97"/>
      <c r="CZ51" s="97"/>
      <c r="DA51" s="97"/>
      <c r="DC51" s="97"/>
      <c r="DD51" s="97"/>
      <c r="DF51" s="97"/>
      <c r="DG51" s="97"/>
      <c r="DI51" s="97"/>
      <c r="DJ51" s="97"/>
      <c r="DL51" s="97"/>
      <c r="DM51" s="97"/>
      <c r="DO51" s="97"/>
      <c r="DP51" s="97"/>
      <c r="DR51" s="97"/>
      <c r="DS51" s="97"/>
      <c r="DU51" s="97"/>
      <c r="DV51" s="97"/>
      <c r="DX51" s="97"/>
      <c r="DY51" s="97"/>
      <c r="EA51" s="97"/>
      <c r="EB51" s="98"/>
      <c r="ED51" s="97"/>
      <c r="EE51" s="97"/>
      <c r="EG51" s="97"/>
      <c r="EH51" s="97"/>
      <c r="EJ51" s="97"/>
      <c r="EK51" s="97"/>
      <c r="EM51" s="97"/>
      <c r="EN51" s="97"/>
      <c r="EP51" s="97"/>
      <c r="EQ51" s="97"/>
      <c r="ES51" s="97"/>
      <c r="ET51" s="97"/>
      <c r="EV51" s="97"/>
      <c r="EW51" s="97"/>
      <c r="EY51" s="97"/>
      <c r="EZ51" s="97"/>
      <c r="FB51" s="97"/>
      <c r="FC51" s="97"/>
      <c r="FE51" s="97"/>
      <c r="FF51" s="97"/>
      <c r="FH51" s="97"/>
      <c r="FI51" s="97"/>
      <c r="FK51" s="97"/>
      <c r="FL51" s="97"/>
      <c r="FN51" s="97"/>
      <c r="FO51" s="97"/>
      <c r="FQ51" s="97"/>
      <c r="FR51" s="97"/>
      <c r="FT51" s="97"/>
      <c r="FU51" s="97"/>
      <c r="FW51" s="97"/>
      <c r="FX51" s="97"/>
      <c r="FZ51" s="97"/>
      <c r="GA51" s="97"/>
      <c r="GC51" s="97"/>
      <c r="GD51" s="97"/>
      <c r="GF51" s="97"/>
      <c r="GG51" s="97"/>
      <c r="GI51" s="97"/>
      <c r="GJ51" s="97"/>
      <c r="GL51" s="97"/>
      <c r="GM51" s="97"/>
      <c r="GO51" s="97"/>
      <c r="GP51" s="97"/>
      <c r="GR51" s="97"/>
      <c r="GS51" s="97"/>
      <c r="GU51" s="97"/>
      <c r="GV51" s="97"/>
      <c r="GX51" s="97"/>
      <c r="GY51" s="97"/>
      <c r="HA51" s="97"/>
      <c r="HB51" s="97"/>
      <c r="HD51" s="97"/>
      <c r="HE51" s="97"/>
      <c r="HG51" s="97"/>
      <c r="HH51" s="97"/>
      <c r="HJ51" s="97"/>
      <c r="HK51" s="97"/>
      <c r="HM51" s="97"/>
      <c r="HN51" s="97"/>
      <c r="HP51" s="97"/>
      <c r="HQ51" s="97"/>
      <c r="HS51" s="97"/>
      <c r="HT51" s="97"/>
      <c r="HV51" s="97"/>
      <c r="HW51" s="97"/>
      <c r="HY51" s="97"/>
      <c r="HZ51" s="97"/>
      <c r="IB51" s="97"/>
      <c r="IC51" s="97"/>
      <c r="IE51" s="97"/>
      <c r="IF51" s="97"/>
    </row>
    <row r="52" spans="1:240" x14ac:dyDescent="0.2">
      <c r="A52" s="97"/>
      <c r="B52" s="106" t="s">
        <v>82</v>
      </c>
      <c r="C52" s="5"/>
      <c r="D52" s="103"/>
      <c r="E52" s="97"/>
      <c r="G52" s="95"/>
      <c r="J52" s="97"/>
      <c r="K52" s="97"/>
      <c r="M52" s="97"/>
      <c r="N52" s="97"/>
      <c r="P52" s="97"/>
      <c r="Q52" s="97"/>
      <c r="S52" s="97"/>
      <c r="T52" s="97"/>
      <c r="V52" s="97"/>
      <c r="W52" s="97"/>
      <c r="Y52" s="97"/>
      <c r="Z52" s="97"/>
      <c r="AB52" s="97"/>
      <c r="AC52" s="97"/>
      <c r="AE52" s="97"/>
      <c r="AF52" s="97"/>
      <c r="AG52" s="97"/>
      <c r="AI52" s="97"/>
      <c r="AJ52" s="97"/>
      <c r="AL52" s="97"/>
      <c r="AM52" s="97"/>
      <c r="AO52" s="97"/>
      <c r="AP52" s="97"/>
      <c r="AR52" s="97"/>
      <c r="AS52" s="97"/>
      <c r="AU52" s="97"/>
      <c r="AV52" s="97"/>
      <c r="AX52" s="97"/>
      <c r="AY52" s="97"/>
      <c r="BA52" s="97"/>
      <c r="BB52" s="97"/>
      <c r="BD52" s="97"/>
      <c r="BE52" s="97"/>
      <c r="BG52" s="97"/>
      <c r="BH52" s="97"/>
      <c r="BJ52" s="97"/>
      <c r="BK52" s="97"/>
      <c r="BM52" s="97"/>
      <c r="BN52" s="97"/>
      <c r="BP52" s="97"/>
      <c r="BQ52" s="97"/>
      <c r="BS52" s="97"/>
      <c r="BT52" s="97"/>
      <c r="BV52" s="97"/>
      <c r="BW52" s="97"/>
      <c r="BY52" s="97"/>
      <c r="BZ52" s="97"/>
      <c r="CB52" s="97"/>
      <c r="CC52" s="97"/>
      <c r="CE52" s="97"/>
      <c r="CF52" s="97"/>
      <c r="CH52" s="97"/>
      <c r="CI52" s="97"/>
      <c r="CK52" s="97"/>
      <c r="CL52" s="97"/>
      <c r="CN52" s="97"/>
      <c r="CO52" s="97"/>
      <c r="CQ52" s="97"/>
      <c r="CR52" s="97"/>
      <c r="CT52" s="97"/>
      <c r="CU52" s="97"/>
      <c r="CW52" s="97"/>
      <c r="CX52" s="97"/>
      <c r="CZ52" s="97"/>
      <c r="DA52" s="97"/>
      <c r="DC52" s="97"/>
      <c r="DD52" s="97"/>
      <c r="DF52" s="97"/>
      <c r="DG52" s="97"/>
      <c r="DI52" s="97"/>
      <c r="DJ52" s="97"/>
      <c r="DL52" s="97"/>
      <c r="DM52" s="97"/>
      <c r="DO52" s="97"/>
      <c r="DP52" s="97"/>
      <c r="DR52" s="97"/>
      <c r="DS52" s="97"/>
      <c r="DU52" s="97"/>
      <c r="DV52" s="97"/>
      <c r="DX52" s="97"/>
      <c r="DY52" s="97"/>
      <c r="EA52" s="97"/>
      <c r="EB52" s="98"/>
      <c r="ED52" s="97"/>
      <c r="EE52" s="97"/>
      <c r="EG52" s="97"/>
      <c r="EH52" s="97"/>
      <c r="EJ52" s="97"/>
      <c r="EK52" s="97"/>
      <c r="EM52" s="97"/>
      <c r="EN52" s="97"/>
      <c r="EP52" s="97"/>
      <c r="EQ52" s="97"/>
      <c r="ES52" s="97"/>
      <c r="ET52" s="97"/>
      <c r="EV52" s="97"/>
      <c r="EW52" s="97"/>
      <c r="EY52" s="97"/>
      <c r="EZ52" s="97"/>
      <c r="FB52" s="97"/>
      <c r="FC52" s="97"/>
      <c r="FE52" s="97"/>
      <c r="FF52" s="97"/>
      <c r="FH52" s="97"/>
      <c r="FI52" s="97"/>
      <c r="FK52" s="97"/>
      <c r="FL52" s="97"/>
      <c r="FN52" s="97"/>
      <c r="FO52" s="97"/>
      <c r="FQ52" s="97"/>
      <c r="FR52" s="97"/>
      <c r="FT52" s="97"/>
      <c r="FU52" s="97"/>
      <c r="FW52" s="97"/>
      <c r="FX52" s="97"/>
      <c r="FZ52" s="97"/>
      <c r="GA52" s="97"/>
      <c r="GC52" s="97"/>
      <c r="GD52" s="97"/>
      <c r="GF52" s="97"/>
      <c r="GG52" s="97"/>
      <c r="GI52" s="97"/>
      <c r="GJ52" s="97"/>
      <c r="GL52" s="97"/>
      <c r="GM52" s="97"/>
      <c r="GO52" s="97"/>
      <c r="GP52" s="97"/>
      <c r="GR52" s="97"/>
      <c r="GS52" s="97"/>
      <c r="GU52" s="97"/>
      <c r="GV52" s="97"/>
      <c r="GX52" s="97"/>
      <c r="GY52" s="97"/>
      <c r="HA52" s="97"/>
      <c r="HB52" s="97"/>
      <c r="HD52" s="97"/>
      <c r="HE52" s="97"/>
      <c r="HG52" s="97"/>
      <c r="HH52" s="97"/>
      <c r="HJ52" s="97"/>
      <c r="HK52" s="97"/>
      <c r="HM52" s="97"/>
      <c r="HN52" s="97"/>
      <c r="HP52" s="97"/>
      <c r="HQ52" s="97"/>
      <c r="HS52" s="97"/>
      <c r="HT52" s="97"/>
      <c r="HV52" s="97"/>
      <c r="HW52" s="97"/>
      <c r="HY52" s="97"/>
      <c r="HZ52" s="97"/>
      <c r="IB52" s="97"/>
      <c r="IC52" s="97"/>
      <c r="IE52" s="97"/>
      <c r="IF52" s="97"/>
    </row>
    <row r="53" spans="1:240" x14ac:dyDescent="0.2">
      <c r="A53" s="97"/>
      <c r="B53" s="106" t="s">
        <v>180</v>
      </c>
      <c r="C53" s="5"/>
      <c r="D53" s="103"/>
      <c r="E53" s="97"/>
      <c r="G53" s="95"/>
      <c r="J53" s="97"/>
      <c r="K53" s="97"/>
      <c r="M53" s="97"/>
      <c r="N53" s="97"/>
      <c r="P53" s="97"/>
      <c r="Q53" s="97"/>
      <c r="S53" s="97"/>
      <c r="T53" s="97"/>
      <c r="V53" s="97"/>
      <c r="W53" s="97"/>
      <c r="Y53" s="97"/>
      <c r="Z53" s="97"/>
      <c r="AB53" s="97"/>
      <c r="AC53" s="97"/>
      <c r="AE53" s="97"/>
      <c r="AF53" s="97"/>
      <c r="AG53" s="97"/>
      <c r="AI53" s="97"/>
      <c r="AJ53" s="97"/>
      <c r="AL53" s="97"/>
      <c r="AM53" s="97"/>
      <c r="AO53" s="97"/>
      <c r="AP53" s="97"/>
      <c r="AR53" s="97"/>
      <c r="AS53" s="97"/>
      <c r="AU53" s="97"/>
      <c r="AV53" s="97"/>
      <c r="AX53" s="97"/>
      <c r="AY53" s="97"/>
      <c r="BA53" s="97"/>
      <c r="BB53" s="97"/>
      <c r="BD53" s="97"/>
      <c r="BE53" s="97"/>
      <c r="BG53" s="97"/>
      <c r="BH53" s="97"/>
      <c r="BJ53" s="97"/>
      <c r="BK53" s="97"/>
      <c r="BM53" s="97"/>
      <c r="BN53" s="97"/>
      <c r="BP53" s="97"/>
      <c r="BQ53" s="97"/>
      <c r="BS53" s="97"/>
      <c r="BT53" s="97"/>
      <c r="BV53" s="97"/>
      <c r="BW53" s="97"/>
      <c r="BY53" s="97"/>
      <c r="BZ53" s="97"/>
      <c r="CB53" s="97"/>
      <c r="CC53" s="97"/>
      <c r="CE53" s="97"/>
      <c r="CF53" s="97"/>
      <c r="CH53" s="97"/>
      <c r="CI53" s="97"/>
      <c r="CK53" s="97"/>
      <c r="CL53" s="97"/>
      <c r="CN53" s="97"/>
      <c r="CO53" s="97"/>
      <c r="CQ53" s="97"/>
      <c r="CR53" s="97"/>
      <c r="CT53" s="97"/>
      <c r="CU53" s="97"/>
      <c r="CW53" s="97"/>
      <c r="CX53" s="97"/>
      <c r="CZ53" s="97"/>
      <c r="DA53" s="97"/>
      <c r="DC53" s="97"/>
      <c r="DD53" s="97"/>
      <c r="DF53" s="97"/>
      <c r="DG53" s="97"/>
      <c r="DI53" s="97"/>
      <c r="DJ53" s="97"/>
      <c r="DL53" s="97"/>
      <c r="DM53" s="97"/>
      <c r="DO53" s="97"/>
      <c r="DP53" s="97"/>
      <c r="DR53" s="97"/>
      <c r="DS53" s="97"/>
      <c r="DU53" s="97"/>
      <c r="DV53" s="97"/>
      <c r="DX53" s="97"/>
      <c r="DY53" s="97"/>
      <c r="EA53" s="97"/>
      <c r="EB53" s="98"/>
      <c r="ED53" s="97"/>
      <c r="EE53" s="97"/>
      <c r="EG53" s="97"/>
      <c r="EH53" s="97"/>
      <c r="EJ53" s="97"/>
      <c r="EK53" s="97"/>
      <c r="EM53" s="97"/>
      <c r="EN53" s="97"/>
      <c r="EP53" s="97"/>
      <c r="EQ53" s="97"/>
      <c r="ES53" s="97"/>
      <c r="ET53" s="97"/>
      <c r="EV53" s="97"/>
      <c r="EW53" s="97"/>
      <c r="EY53" s="97"/>
      <c r="EZ53" s="97"/>
      <c r="FB53" s="97"/>
      <c r="FC53" s="97"/>
      <c r="FE53" s="97"/>
      <c r="FF53" s="97"/>
      <c r="FH53" s="97"/>
      <c r="FI53" s="97"/>
      <c r="FK53" s="97"/>
      <c r="FL53" s="97"/>
      <c r="FN53" s="97"/>
      <c r="FO53" s="97"/>
      <c r="FQ53" s="97"/>
      <c r="FR53" s="97"/>
      <c r="FT53" s="97"/>
      <c r="FU53" s="97"/>
      <c r="FW53" s="97"/>
      <c r="FX53" s="97"/>
      <c r="FZ53" s="97"/>
      <c r="GA53" s="97"/>
      <c r="GC53" s="97"/>
      <c r="GD53" s="97"/>
      <c r="GF53" s="97"/>
      <c r="GG53" s="97"/>
      <c r="GI53" s="97"/>
      <c r="GJ53" s="97"/>
      <c r="GL53" s="97"/>
      <c r="GM53" s="97"/>
      <c r="GO53" s="97"/>
      <c r="GP53" s="97"/>
      <c r="GR53" s="97"/>
      <c r="GS53" s="97"/>
      <c r="GU53" s="97"/>
      <c r="GV53" s="97"/>
      <c r="GX53" s="97"/>
      <c r="GY53" s="97"/>
      <c r="HA53" s="97"/>
      <c r="HB53" s="97"/>
      <c r="HD53" s="97"/>
      <c r="HE53" s="97"/>
      <c r="HG53" s="97"/>
      <c r="HH53" s="97"/>
      <c r="HJ53" s="97"/>
      <c r="HK53" s="97"/>
      <c r="HM53" s="97"/>
      <c r="HN53" s="97"/>
      <c r="HP53" s="97"/>
      <c r="HQ53" s="97"/>
      <c r="HS53" s="97"/>
      <c r="HT53" s="97"/>
      <c r="HV53" s="97"/>
      <c r="HW53" s="97"/>
      <c r="HY53" s="97"/>
      <c r="HZ53" s="97"/>
      <c r="IB53" s="97"/>
      <c r="IC53" s="97"/>
      <c r="IE53" s="97"/>
      <c r="IF53" s="97"/>
    </row>
    <row r="54" spans="1:240" x14ac:dyDescent="0.2">
      <c r="A54" s="97"/>
      <c r="C54" s="5"/>
      <c r="D54" s="103"/>
      <c r="E54" s="97"/>
      <c r="G54" s="95"/>
      <c r="J54" s="97"/>
      <c r="K54" s="97"/>
      <c r="M54" s="97"/>
      <c r="N54" s="97"/>
      <c r="P54" s="97"/>
      <c r="Q54" s="97"/>
      <c r="S54" s="97"/>
      <c r="T54" s="97"/>
      <c r="V54" s="97"/>
      <c r="W54" s="97"/>
      <c r="Y54" s="97"/>
      <c r="Z54" s="97"/>
      <c r="AB54" s="97"/>
      <c r="AC54" s="97"/>
      <c r="AE54" s="97"/>
      <c r="AF54" s="97"/>
      <c r="AG54" s="97"/>
      <c r="AI54" s="97"/>
      <c r="AJ54" s="97"/>
      <c r="AL54" s="97"/>
      <c r="AM54" s="97"/>
      <c r="AO54" s="97"/>
      <c r="AP54" s="97"/>
      <c r="AR54" s="97"/>
      <c r="AS54" s="97"/>
      <c r="AU54" s="97"/>
      <c r="AV54" s="97"/>
      <c r="AX54" s="97"/>
      <c r="AY54" s="97"/>
      <c r="BA54" s="97"/>
      <c r="BB54" s="97"/>
      <c r="BD54" s="97"/>
      <c r="BE54" s="97"/>
      <c r="BG54" s="97"/>
      <c r="BH54" s="97"/>
      <c r="BJ54" s="97"/>
      <c r="BK54" s="97"/>
      <c r="BM54" s="97"/>
      <c r="BN54" s="97"/>
      <c r="BP54" s="97"/>
      <c r="BQ54" s="97"/>
      <c r="BS54" s="97"/>
      <c r="BT54" s="97"/>
      <c r="BV54" s="97"/>
      <c r="BW54" s="97"/>
      <c r="BY54" s="97"/>
      <c r="BZ54" s="97"/>
      <c r="CB54" s="97"/>
      <c r="CC54" s="97"/>
      <c r="CE54" s="97"/>
      <c r="CF54" s="97"/>
      <c r="CH54" s="97"/>
      <c r="CI54" s="97"/>
      <c r="CK54" s="97"/>
      <c r="CL54" s="97"/>
      <c r="CN54" s="97"/>
      <c r="CO54" s="97"/>
      <c r="CQ54" s="97"/>
      <c r="CR54" s="97"/>
      <c r="CT54" s="97"/>
      <c r="CU54" s="97"/>
      <c r="CW54" s="97"/>
      <c r="CX54" s="97"/>
      <c r="CZ54" s="97"/>
      <c r="DA54" s="97"/>
      <c r="DC54" s="97"/>
      <c r="DD54" s="97"/>
      <c r="DF54" s="97"/>
      <c r="DG54" s="97"/>
      <c r="DI54" s="97"/>
      <c r="DJ54" s="97"/>
      <c r="DL54" s="97"/>
      <c r="DM54" s="97"/>
      <c r="DO54" s="97"/>
      <c r="DP54" s="97"/>
      <c r="DR54" s="97"/>
      <c r="DS54" s="97"/>
      <c r="DU54" s="97"/>
      <c r="DV54" s="97"/>
      <c r="DX54" s="97"/>
      <c r="DY54" s="97"/>
      <c r="EA54" s="97"/>
      <c r="EB54" s="98"/>
      <c r="ED54" s="97"/>
      <c r="EE54" s="97"/>
      <c r="EG54" s="97"/>
      <c r="EH54" s="97"/>
      <c r="EJ54" s="97"/>
      <c r="EK54" s="97"/>
      <c r="EM54" s="97"/>
      <c r="EN54" s="97"/>
      <c r="EP54" s="97"/>
      <c r="EQ54" s="97"/>
      <c r="ES54" s="97"/>
      <c r="ET54" s="97"/>
      <c r="EV54" s="97"/>
      <c r="EW54" s="97"/>
      <c r="EY54" s="97"/>
      <c r="EZ54" s="97"/>
      <c r="FB54" s="97"/>
      <c r="FC54" s="97"/>
      <c r="FE54" s="97"/>
      <c r="FF54" s="97"/>
      <c r="FH54" s="97"/>
      <c r="FI54" s="97"/>
      <c r="FK54" s="97"/>
      <c r="FL54" s="97"/>
      <c r="FN54" s="97"/>
      <c r="FO54" s="97"/>
      <c r="FQ54" s="97"/>
      <c r="FR54" s="97"/>
      <c r="FT54" s="97"/>
      <c r="FU54" s="97"/>
      <c r="FW54" s="97"/>
      <c r="FX54" s="97"/>
      <c r="FZ54" s="97"/>
      <c r="GA54" s="97"/>
      <c r="GC54" s="97"/>
      <c r="GD54" s="97"/>
      <c r="GF54" s="97"/>
      <c r="GG54" s="97"/>
      <c r="GI54" s="97"/>
      <c r="GJ54" s="97"/>
      <c r="GL54" s="97"/>
      <c r="GM54" s="97"/>
      <c r="GO54" s="97"/>
      <c r="GP54" s="97"/>
      <c r="GR54" s="97"/>
      <c r="GS54" s="97"/>
      <c r="GU54" s="97"/>
      <c r="GV54" s="97"/>
      <c r="GX54" s="97"/>
      <c r="GY54" s="97"/>
      <c r="HA54" s="97"/>
      <c r="HB54" s="97"/>
      <c r="HD54" s="97"/>
      <c r="HE54" s="97"/>
      <c r="HG54" s="97"/>
      <c r="HH54" s="97"/>
      <c r="HJ54" s="97"/>
      <c r="HK54" s="97"/>
      <c r="HM54" s="97"/>
      <c r="HN54" s="97"/>
      <c r="HP54" s="97"/>
      <c r="HQ54" s="97"/>
      <c r="HS54" s="97"/>
      <c r="HT54" s="97"/>
      <c r="HV54" s="97"/>
      <c r="HW54" s="97"/>
      <c r="HY54" s="97"/>
      <c r="HZ54" s="97"/>
      <c r="IB54" s="97"/>
      <c r="IC54" s="97"/>
      <c r="IE54" s="97"/>
      <c r="IF54" s="97"/>
    </row>
    <row r="55" spans="1:240" x14ac:dyDescent="0.2">
      <c r="A55" s="97"/>
      <c r="C55" s="5"/>
      <c r="D55" s="103"/>
      <c r="E55" s="97"/>
      <c r="G55" s="95"/>
      <c r="J55" s="97"/>
      <c r="K55" s="97"/>
      <c r="M55" s="97"/>
      <c r="N55" s="97"/>
      <c r="P55" s="97"/>
      <c r="Q55" s="97"/>
      <c r="S55" s="97"/>
      <c r="T55" s="97"/>
      <c r="V55" s="97"/>
      <c r="W55" s="97"/>
      <c r="Y55" s="97"/>
      <c r="Z55" s="97"/>
      <c r="AB55" s="97"/>
      <c r="AC55" s="97"/>
      <c r="AE55" s="97"/>
      <c r="AF55" s="97"/>
      <c r="AG55" s="97"/>
      <c r="AI55" s="97"/>
      <c r="AJ55" s="97"/>
      <c r="AL55" s="97"/>
      <c r="AM55" s="97"/>
      <c r="AO55" s="97"/>
      <c r="AP55" s="97"/>
      <c r="AR55" s="97"/>
      <c r="AS55" s="97"/>
      <c r="AU55" s="97"/>
      <c r="AV55" s="97"/>
      <c r="AX55" s="97"/>
      <c r="AY55" s="97"/>
      <c r="BA55" s="97"/>
      <c r="BB55" s="97"/>
      <c r="BD55" s="97"/>
      <c r="BE55" s="97"/>
      <c r="BG55" s="97"/>
      <c r="BH55" s="97"/>
      <c r="BJ55" s="97"/>
      <c r="BK55" s="97"/>
      <c r="BM55" s="97"/>
      <c r="BN55" s="97"/>
      <c r="BP55" s="97"/>
      <c r="BQ55" s="97"/>
      <c r="BS55" s="97"/>
      <c r="BT55" s="97"/>
      <c r="BV55" s="97"/>
      <c r="BW55" s="97"/>
      <c r="BY55" s="97"/>
      <c r="BZ55" s="97"/>
      <c r="CB55" s="97"/>
      <c r="CC55" s="97"/>
      <c r="CE55" s="97"/>
      <c r="CF55" s="97"/>
      <c r="CH55" s="97"/>
      <c r="CI55" s="97"/>
      <c r="CK55" s="97"/>
      <c r="CL55" s="97"/>
      <c r="CN55" s="97"/>
      <c r="CO55" s="97"/>
      <c r="CQ55" s="97"/>
      <c r="CR55" s="97"/>
      <c r="CT55" s="97"/>
      <c r="CU55" s="97"/>
      <c r="CW55" s="97"/>
      <c r="CX55" s="97"/>
      <c r="CZ55" s="97"/>
      <c r="DA55" s="97"/>
      <c r="DC55" s="97"/>
      <c r="DD55" s="97"/>
      <c r="DF55" s="97"/>
      <c r="DG55" s="97"/>
      <c r="DI55" s="97"/>
      <c r="DJ55" s="97"/>
      <c r="DL55" s="97"/>
      <c r="DM55" s="97"/>
      <c r="DO55" s="97"/>
      <c r="DP55" s="97"/>
      <c r="DR55" s="97"/>
      <c r="DS55" s="97"/>
      <c r="DU55" s="97"/>
      <c r="DV55" s="97"/>
      <c r="DX55" s="97"/>
      <c r="DY55" s="97"/>
      <c r="EA55" s="97"/>
      <c r="EB55" s="98"/>
      <c r="ED55" s="97"/>
      <c r="EE55" s="97"/>
      <c r="EG55" s="97"/>
      <c r="EH55" s="97"/>
      <c r="EJ55" s="97"/>
      <c r="EK55" s="97"/>
      <c r="EM55" s="97"/>
      <c r="EN55" s="97"/>
      <c r="EP55" s="97"/>
      <c r="EQ55" s="97"/>
      <c r="ES55" s="97"/>
      <c r="ET55" s="97"/>
      <c r="EV55" s="97"/>
      <c r="EW55" s="97"/>
      <c r="EY55" s="97"/>
      <c r="EZ55" s="97"/>
      <c r="FB55" s="97"/>
      <c r="FC55" s="97"/>
      <c r="FE55" s="97"/>
      <c r="FF55" s="97"/>
      <c r="FH55" s="97"/>
      <c r="FI55" s="97"/>
      <c r="FK55" s="97"/>
      <c r="FL55" s="97"/>
      <c r="FN55" s="97"/>
      <c r="FO55" s="97"/>
      <c r="FQ55" s="97"/>
      <c r="FR55" s="97"/>
      <c r="FT55" s="97"/>
      <c r="FU55" s="97"/>
      <c r="FW55" s="97"/>
      <c r="FX55" s="97"/>
      <c r="FZ55" s="97"/>
      <c r="GA55" s="97"/>
      <c r="GC55" s="97"/>
      <c r="GD55" s="97"/>
      <c r="GF55" s="97"/>
      <c r="GG55" s="97"/>
      <c r="GI55" s="97"/>
      <c r="GJ55" s="97"/>
      <c r="GL55" s="97"/>
      <c r="GM55" s="97"/>
      <c r="GO55" s="97"/>
      <c r="GP55" s="97"/>
      <c r="GR55" s="97"/>
      <c r="GS55" s="97"/>
      <c r="GU55" s="97"/>
      <c r="GV55" s="97"/>
      <c r="GX55" s="97"/>
      <c r="GY55" s="97"/>
      <c r="HA55" s="97"/>
      <c r="HB55" s="97"/>
      <c r="HD55" s="97"/>
      <c r="HE55" s="97"/>
      <c r="HG55" s="97"/>
      <c r="HH55" s="97"/>
      <c r="HJ55" s="97"/>
      <c r="HK55" s="97"/>
      <c r="HM55" s="97"/>
      <c r="HN55" s="97"/>
      <c r="HP55" s="97"/>
      <c r="HQ55" s="97"/>
      <c r="HS55" s="97"/>
      <c r="HT55" s="97"/>
      <c r="HV55" s="97"/>
      <c r="HW55" s="97"/>
      <c r="HY55" s="97"/>
      <c r="HZ55" s="97"/>
      <c r="IB55" s="97"/>
      <c r="IC55" s="97"/>
      <c r="IE55" s="97"/>
      <c r="IF55" s="97"/>
    </row>
    <row r="56" spans="1:240" x14ac:dyDescent="0.2">
      <c r="A56" s="97"/>
      <c r="B56" s="105"/>
      <c r="C56" s="5"/>
      <c r="D56" s="103"/>
      <c r="E56" s="97"/>
      <c r="G56" s="95"/>
      <c r="J56" s="97"/>
      <c r="K56" s="97"/>
      <c r="M56" s="97"/>
      <c r="N56" s="97"/>
      <c r="P56" s="97"/>
      <c r="Q56" s="97"/>
      <c r="S56" s="97"/>
      <c r="T56" s="97"/>
      <c r="V56" s="97"/>
      <c r="W56" s="97"/>
      <c r="Y56" s="97"/>
      <c r="Z56" s="97"/>
      <c r="AB56" s="97"/>
      <c r="AC56" s="97"/>
      <c r="AE56" s="97"/>
      <c r="AF56" s="97"/>
      <c r="AG56" s="97"/>
      <c r="AI56" s="97"/>
      <c r="AJ56" s="97"/>
      <c r="AL56" s="97"/>
      <c r="AM56" s="97"/>
      <c r="AO56" s="97"/>
      <c r="AP56" s="97"/>
      <c r="AR56" s="97"/>
      <c r="AS56" s="97"/>
      <c r="AU56" s="97"/>
      <c r="AV56" s="97"/>
      <c r="AX56" s="97"/>
      <c r="AY56" s="97"/>
      <c r="BA56" s="97"/>
      <c r="BB56" s="97"/>
      <c r="BD56" s="97"/>
      <c r="BE56" s="97"/>
      <c r="BG56" s="97"/>
      <c r="BH56" s="97"/>
      <c r="BJ56" s="97"/>
      <c r="BK56" s="97"/>
      <c r="BM56" s="97"/>
      <c r="BN56" s="97"/>
      <c r="BP56" s="97"/>
      <c r="BQ56" s="97"/>
      <c r="BS56" s="97"/>
      <c r="BT56" s="97"/>
      <c r="BV56" s="97"/>
      <c r="BW56" s="97"/>
      <c r="BY56" s="97"/>
      <c r="BZ56" s="97"/>
      <c r="CB56" s="97"/>
      <c r="CC56" s="97"/>
      <c r="CE56" s="97"/>
      <c r="CF56" s="97"/>
      <c r="CH56" s="97"/>
      <c r="CI56" s="97"/>
      <c r="CK56" s="97"/>
      <c r="CL56" s="97"/>
      <c r="CN56" s="97"/>
      <c r="CO56" s="97"/>
      <c r="CQ56" s="97"/>
      <c r="CR56" s="97"/>
      <c r="CT56" s="97"/>
      <c r="CU56" s="97"/>
      <c r="CW56" s="97"/>
      <c r="CX56" s="97"/>
      <c r="CZ56" s="97"/>
      <c r="DA56" s="97"/>
      <c r="DC56" s="97"/>
      <c r="DD56" s="97"/>
      <c r="DF56" s="97"/>
      <c r="DG56" s="97"/>
      <c r="DI56" s="97"/>
      <c r="DJ56" s="97"/>
      <c r="DL56" s="97"/>
      <c r="DM56" s="97"/>
      <c r="DO56" s="97"/>
      <c r="DP56" s="97"/>
      <c r="DR56" s="97"/>
      <c r="DS56" s="97"/>
      <c r="DU56" s="97"/>
      <c r="DV56" s="97"/>
      <c r="DX56" s="97"/>
      <c r="DY56" s="97"/>
      <c r="EA56" s="97"/>
      <c r="EB56" s="98"/>
      <c r="ED56" s="97"/>
      <c r="EE56" s="97"/>
      <c r="EG56" s="97"/>
      <c r="EH56" s="97"/>
      <c r="EJ56" s="97"/>
      <c r="EK56" s="97"/>
      <c r="EM56" s="97"/>
      <c r="EN56" s="97"/>
      <c r="EP56" s="97"/>
      <c r="EQ56" s="97"/>
      <c r="ES56" s="97"/>
      <c r="ET56" s="97"/>
      <c r="EV56" s="97"/>
      <c r="EW56" s="97"/>
      <c r="EY56" s="97"/>
      <c r="EZ56" s="97"/>
      <c r="FB56" s="97"/>
      <c r="FC56" s="97"/>
      <c r="FE56" s="97"/>
      <c r="FF56" s="97"/>
      <c r="FH56" s="97"/>
      <c r="FI56" s="97"/>
      <c r="FK56" s="97"/>
      <c r="FL56" s="97"/>
      <c r="FN56" s="97"/>
      <c r="FO56" s="97"/>
      <c r="FQ56" s="97"/>
      <c r="FR56" s="97"/>
      <c r="FT56" s="97"/>
      <c r="FU56" s="97"/>
      <c r="FW56" s="97"/>
      <c r="FX56" s="97"/>
      <c r="FZ56" s="97"/>
      <c r="GA56" s="97"/>
      <c r="GC56" s="97"/>
      <c r="GD56" s="97"/>
      <c r="GF56" s="97"/>
      <c r="GG56" s="97"/>
      <c r="GI56" s="97"/>
      <c r="GJ56" s="97"/>
      <c r="GL56" s="97"/>
      <c r="GM56" s="97"/>
      <c r="GO56" s="97"/>
      <c r="GP56" s="97"/>
      <c r="GR56" s="97"/>
      <c r="GS56" s="97"/>
      <c r="GU56" s="97"/>
      <c r="GV56" s="97"/>
      <c r="GX56" s="97"/>
      <c r="GY56" s="97"/>
      <c r="HA56" s="97"/>
      <c r="HB56" s="97"/>
      <c r="HD56" s="97"/>
      <c r="HE56" s="97"/>
      <c r="HG56" s="97"/>
      <c r="HH56" s="97"/>
      <c r="HJ56" s="97"/>
      <c r="HK56" s="97"/>
      <c r="HM56" s="97"/>
      <c r="HN56" s="97"/>
      <c r="HP56" s="97"/>
      <c r="HQ56" s="97"/>
      <c r="HS56" s="97"/>
      <c r="HT56" s="97"/>
      <c r="HV56" s="97"/>
      <c r="HW56" s="97"/>
      <c r="HY56" s="97"/>
      <c r="HZ56" s="97"/>
      <c r="IB56" s="97"/>
      <c r="IC56" s="97"/>
      <c r="IE56" s="97"/>
      <c r="IF56" s="97"/>
    </row>
    <row r="57" spans="1:240" ht="27" customHeight="1" x14ac:dyDescent="0.25">
      <c r="A57" s="97"/>
      <c r="B57" s="97"/>
      <c r="D57" s="103"/>
      <c r="EB57" s="98"/>
    </row>
    <row r="58" spans="1:240" x14ac:dyDescent="0.25">
      <c r="A58" s="93" t="s">
        <v>102</v>
      </c>
      <c r="B58" s="94" t="s">
        <v>48</v>
      </c>
      <c r="C58" s="105"/>
      <c r="D58" s="103"/>
      <c r="E58" s="105"/>
      <c r="F58" s="105"/>
      <c r="EB58" s="98"/>
    </row>
    <row r="59" spans="1:240" x14ac:dyDescent="0.25">
      <c r="A59" s="97"/>
      <c r="B59" s="94" t="s">
        <v>49</v>
      </c>
      <c r="C59" s="105"/>
      <c r="D59" s="103"/>
      <c r="E59" s="105"/>
      <c r="F59" s="105"/>
      <c r="EB59" s="98"/>
    </row>
    <row r="60" spans="1:240" x14ac:dyDescent="0.25">
      <c r="A60" s="97"/>
      <c r="B60" s="105"/>
      <c r="C60" s="105"/>
      <c r="D60" s="103"/>
      <c r="E60" s="105"/>
      <c r="F60" s="105"/>
      <c r="EB60" s="98"/>
    </row>
    <row r="61" spans="1:240" x14ac:dyDescent="0.25">
      <c r="A61" s="107" t="s">
        <v>194</v>
      </c>
      <c r="B61" s="202" t="s">
        <v>371</v>
      </c>
      <c r="D61" s="103"/>
      <c r="EB61" s="98"/>
    </row>
    <row r="62" spans="1:240" ht="22.5" x14ac:dyDescent="0.25">
      <c r="B62" s="203" t="s">
        <v>372</v>
      </c>
      <c r="D62" s="103"/>
      <c r="EB62" s="98"/>
    </row>
    <row r="63" spans="1:240" x14ac:dyDescent="0.25">
      <c r="B63" s="202" t="s">
        <v>373</v>
      </c>
      <c r="D63" s="103"/>
      <c r="EB63" s="98"/>
    </row>
    <row r="64" spans="1:240" x14ac:dyDescent="0.25">
      <c r="B64" s="203" t="s">
        <v>374</v>
      </c>
      <c r="D64" s="103"/>
      <c r="EB64" s="98"/>
    </row>
    <row r="65" spans="1:132" x14ac:dyDescent="0.25">
      <c r="B65" s="202" t="s">
        <v>375</v>
      </c>
      <c r="D65" s="103"/>
      <c r="F65" s="71" t="s">
        <v>562</v>
      </c>
      <c r="EB65" s="98"/>
    </row>
    <row r="66" spans="1:132" x14ac:dyDescent="0.25">
      <c r="A66" s="108"/>
      <c r="B66" s="202" t="s">
        <v>337</v>
      </c>
      <c r="D66" s="103"/>
      <c r="EB66" s="98"/>
    </row>
    <row r="67" spans="1:132" x14ac:dyDescent="0.25">
      <c r="A67" s="108"/>
      <c r="B67" s="204"/>
      <c r="D67" s="103"/>
      <c r="EB67" s="98"/>
    </row>
    <row r="68" spans="1:132" x14ac:dyDescent="0.25">
      <c r="A68" s="109" t="s">
        <v>8</v>
      </c>
      <c r="B68" s="109" t="s">
        <v>9</v>
      </c>
      <c r="C68" s="109" t="s">
        <v>75</v>
      </c>
      <c r="D68" s="109" t="s">
        <v>76</v>
      </c>
      <c r="E68" s="109" t="s">
        <v>240</v>
      </c>
      <c r="F68" s="109" t="s">
        <v>77</v>
      </c>
      <c r="H68" s="76"/>
      <c r="I68" s="76"/>
      <c r="J68" s="76"/>
      <c r="K68" s="76"/>
      <c r="EB68" s="98"/>
    </row>
    <row r="69" spans="1:132" x14ac:dyDescent="0.25">
      <c r="A69" s="110" t="str">
        <f>IF(Basisdaten!C6="","",Basisdaten!C6)</f>
        <v/>
      </c>
      <c r="B69" s="111" t="str">
        <f>IF($A$69="","",VLOOKUP($A$69,$A$72:$F132,2,FALSE))</f>
        <v/>
      </c>
      <c r="C69" s="111" t="str">
        <f>IF($A$69="","",VLOOKUP($A$69,$A$72:$F132,3,FALSE))</f>
        <v/>
      </c>
      <c r="D69" s="111" t="str">
        <f>IF($A$69="","",VLOOKUP($A$69,$A$72:$F132,4,FALSE))</f>
        <v/>
      </c>
      <c r="E69" s="111" t="str">
        <f>IF($A$69="","",VLOOKUP($A$69,$A$72:$F132,5,FALSE))</f>
        <v/>
      </c>
      <c r="F69" s="112" t="str">
        <f>IF($A$69="","",VLOOKUP($A$69,$A$72:$F132,6,FALSE))</f>
        <v/>
      </c>
      <c r="J69" s="108"/>
      <c r="K69" s="108"/>
      <c r="EB69" s="98"/>
    </row>
    <row r="70" spans="1:132" ht="15" x14ac:dyDescent="0.25">
      <c r="H70"/>
      <c r="EB70" s="98"/>
    </row>
    <row r="71" spans="1:132" ht="15" x14ac:dyDescent="0.25">
      <c r="A71" s="113" t="s">
        <v>8</v>
      </c>
      <c r="B71" s="113" t="s">
        <v>9</v>
      </c>
      <c r="C71" s="113" t="s">
        <v>75</v>
      </c>
      <c r="D71" s="113" t="s">
        <v>76</v>
      </c>
      <c r="E71" s="113" t="s">
        <v>240</v>
      </c>
      <c r="F71" s="113" t="s">
        <v>77</v>
      </c>
      <c r="G71" s="76"/>
      <c r="H71"/>
      <c r="I71" s="76"/>
      <c r="J71" s="76"/>
      <c r="K71" s="76"/>
      <c r="L71" s="76"/>
      <c r="EB71" s="98"/>
    </row>
    <row r="72" spans="1:132" ht="15" x14ac:dyDescent="0.25">
      <c r="A72" s="101" t="s">
        <v>431</v>
      </c>
      <c r="B72" s="101" t="s">
        <v>359</v>
      </c>
      <c r="C72" s="101" t="s">
        <v>360</v>
      </c>
      <c r="D72" s="101" t="s">
        <v>182</v>
      </c>
      <c r="E72" s="101" t="s">
        <v>228</v>
      </c>
      <c r="F72" s="172">
        <v>44896</v>
      </c>
      <c r="G72" s="76"/>
      <c r="H72"/>
      <c r="I72" s="76"/>
      <c r="J72" s="76"/>
      <c r="K72" s="76"/>
      <c r="L72" s="76"/>
      <c r="EB72" s="98"/>
    </row>
    <row r="73" spans="1:132" ht="15" x14ac:dyDescent="0.25">
      <c r="A73" s="101" t="s">
        <v>524</v>
      </c>
      <c r="B73" s="101" t="s">
        <v>249</v>
      </c>
      <c r="C73" s="101" t="s">
        <v>525</v>
      </c>
      <c r="D73" s="101" t="s">
        <v>78</v>
      </c>
      <c r="E73" s="101" t="s">
        <v>228</v>
      </c>
      <c r="F73" s="172">
        <v>43238</v>
      </c>
      <c r="G73" s="76"/>
      <c r="H73"/>
      <c r="I73" s="76"/>
      <c r="J73" s="76"/>
      <c r="K73" s="76"/>
      <c r="L73" s="76"/>
      <c r="EB73" s="98"/>
    </row>
    <row r="74" spans="1:132" ht="15" x14ac:dyDescent="0.25">
      <c r="A74" s="101" t="s">
        <v>432</v>
      </c>
      <c r="B74" s="101" t="s">
        <v>263</v>
      </c>
      <c r="C74" s="101" t="s">
        <v>264</v>
      </c>
      <c r="D74" s="101" t="s">
        <v>78</v>
      </c>
      <c r="E74" s="101" t="s">
        <v>228</v>
      </c>
      <c r="F74" s="100">
        <v>43601</v>
      </c>
      <c r="G74" s="76"/>
      <c r="H74"/>
      <c r="I74" s="76"/>
      <c r="J74" s="76"/>
      <c r="K74" s="76"/>
      <c r="L74" s="76"/>
      <c r="EB74" s="98"/>
    </row>
    <row r="75" spans="1:132" ht="15" x14ac:dyDescent="0.25">
      <c r="A75" s="101" t="s">
        <v>433</v>
      </c>
      <c r="B75" s="101" t="s">
        <v>434</v>
      </c>
      <c r="C75" s="101" t="s">
        <v>435</v>
      </c>
      <c r="D75" s="101" t="s">
        <v>80</v>
      </c>
      <c r="E75" s="101" t="s">
        <v>228</v>
      </c>
      <c r="F75" s="172">
        <v>45211</v>
      </c>
      <c r="G75" s="76"/>
      <c r="H75"/>
      <c r="I75" s="76"/>
      <c r="J75" s="76"/>
      <c r="K75" s="76"/>
      <c r="L75" s="76"/>
      <c r="EB75" s="98"/>
    </row>
    <row r="76" spans="1:132" ht="15" x14ac:dyDescent="0.25">
      <c r="A76" s="101" t="s">
        <v>436</v>
      </c>
      <c r="B76" s="101" t="s">
        <v>265</v>
      </c>
      <c r="C76" s="101" t="s">
        <v>266</v>
      </c>
      <c r="D76" s="101" t="s">
        <v>183</v>
      </c>
      <c r="E76" s="101" t="s">
        <v>228</v>
      </c>
      <c r="F76" s="172">
        <v>43522</v>
      </c>
      <c r="G76" s="76"/>
      <c r="H76"/>
      <c r="I76" s="76"/>
      <c r="J76" s="76"/>
      <c r="K76" s="76"/>
      <c r="L76" s="76"/>
      <c r="EB76" s="98"/>
    </row>
    <row r="77" spans="1:132" ht="15" x14ac:dyDescent="0.25">
      <c r="A77" s="101" t="s">
        <v>526</v>
      </c>
      <c r="B77" s="101" t="s">
        <v>527</v>
      </c>
      <c r="C77" s="101" t="s">
        <v>528</v>
      </c>
      <c r="D77" s="101" t="s">
        <v>79</v>
      </c>
      <c r="E77" s="101" t="s">
        <v>228</v>
      </c>
      <c r="F77" s="172">
        <v>45839</v>
      </c>
      <c r="G77" s="76"/>
      <c r="H77"/>
      <c r="I77" s="76"/>
      <c r="J77" s="76"/>
      <c r="K77" s="76"/>
      <c r="L77" s="76"/>
      <c r="EB77" s="98"/>
    </row>
    <row r="78" spans="1:132" ht="15" x14ac:dyDescent="0.25">
      <c r="A78" s="101" t="s">
        <v>437</v>
      </c>
      <c r="B78" s="101" t="s">
        <v>267</v>
      </c>
      <c r="C78" s="101" t="s">
        <v>268</v>
      </c>
      <c r="D78" s="101" t="s">
        <v>183</v>
      </c>
      <c r="E78" s="101" t="s">
        <v>228</v>
      </c>
      <c r="F78" s="172">
        <v>43613</v>
      </c>
      <c r="G78" s="76"/>
      <c r="H78"/>
      <c r="I78" s="76"/>
      <c r="J78" s="76"/>
      <c r="K78" s="76"/>
      <c r="L78" s="76"/>
      <c r="EB78" s="98"/>
    </row>
    <row r="79" spans="1:132" ht="15" x14ac:dyDescent="0.25">
      <c r="A79" s="101" t="s">
        <v>438</v>
      </c>
      <c r="B79" s="101" t="s">
        <v>229</v>
      </c>
      <c r="C79" s="101" t="s">
        <v>230</v>
      </c>
      <c r="D79" s="101" t="s">
        <v>182</v>
      </c>
      <c r="E79" s="101" t="s">
        <v>228</v>
      </c>
      <c r="F79" s="172">
        <v>43424</v>
      </c>
      <c r="G79" s="76"/>
      <c r="H79"/>
      <c r="I79" s="76"/>
      <c r="J79" s="76"/>
      <c r="K79" s="76"/>
      <c r="L79" s="76"/>
      <c r="EB79" s="98"/>
    </row>
    <row r="80" spans="1:132" ht="15" x14ac:dyDescent="0.25">
      <c r="A80" s="101" t="s">
        <v>439</v>
      </c>
      <c r="B80" s="101" t="s">
        <v>296</v>
      </c>
      <c r="C80" s="101" t="s">
        <v>297</v>
      </c>
      <c r="D80" s="101" t="s">
        <v>183</v>
      </c>
      <c r="E80" s="101" t="s">
        <v>228</v>
      </c>
      <c r="F80" s="172">
        <v>44153</v>
      </c>
      <c r="G80" s="76"/>
      <c r="H80"/>
      <c r="I80" s="76"/>
      <c r="J80" s="76"/>
      <c r="K80" s="76"/>
      <c r="L80" s="76"/>
      <c r="EB80" s="98"/>
    </row>
    <row r="81" spans="1:132" ht="15" x14ac:dyDescent="0.25">
      <c r="A81" s="101" t="s">
        <v>440</v>
      </c>
      <c r="B81" s="101" t="s">
        <v>231</v>
      </c>
      <c r="C81" s="101" t="s">
        <v>232</v>
      </c>
      <c r="D81" s="101" t="s">
        <v>183</v>
      </c>
      <c r="E81" s="101" t="s">
        <v>228</v>
      </c>
      <c r="F81" s="172">
        <v>43236</v>
      </c>
      <c r="G81" s="76"/>
      <c r="H81"/>
      <c r="I81" s="76"/>
      <c r="J81" s="76"/>
      <c r="K81" s="76"/>
      <c r="L81" s="76"/>
      <c r="EB81" s="98"/>
    </row>
    <row r="82" spans="1:132" ht="15" x14ac:dyDescent="0.25">
      <c r="A82" s="101" t="s">
        <v>441</v>
      </c>
      <c r="B82" s="101" t="s">
        <v>269</v>
      </c>
      <c r="C82" s="101" t="s">
        <v>270</v>
      </c>
      <c r="D82" s="101" t="s">
        <v>187</v>
      </c>
      <c r="E82" s="101" t="s">
        <v>228</v>
      </c>
      <c r="F82" s="172">
        <v>43767</v>
      </c>
      <c r="G82" s="76"/>
      <c r="H82"/>
      <c r="I82" s="76"/>
      <c r="J82" s="76"/>
      <c r="K82" s="76"/>
      <c r="L82" s="76"/>
      <c r="EB82" s="98"/>
    </row>
    <row r="83" spans="1:132" ht="15" x14ac:dyDescent="0.25">
      <c r="A83" s="101" t="s">
        <v>529</v>
      </c>
      <c r="B83" s="101" t="s">
        <v>530</v>
      </c>
      <c r="C83" s="101" t="s">
        <v>531</v>
      </c>
      <c r="D83" s="101" t="s">
        <v>532</v>
      </c>
      <c r="E83" s="101" t="s">
        <v>228</v>
      </c>
      <c r="F83" s="172">
        <v>45860</v>
      </c>
      <c r="G83" s="76"/>
      <c r="H83"/>
      <c r="I83" s="76"/>
      <c r="J83" s="76"/>
      <c r="K83" s="76"/>
      <c r="L83" s="76"/>
      <c r="EB83" s="98"/>
    </row>
    <row r="84" spans="1:132" ht="15" x14ac:dyDescent="0.25">
      <c r="A84" s="101" t="s">
        <v>442</v>
      </c>
      <c r="B84" s="101" t="s">
        <v>361</v>
      </c>
      <c r="C84" s="101" t="s">
        <v>362</v>
      </c>
      <c r="D84" s="101" t="s">
        <v>185</v>
      </c>
      <c r="E84" s="101" t="s">
        <v>228</v>
      </c>
      <c r="F84" s="172">
        <v>44862</v>
      </c>
      <c r="G84" s="76"/>
      <c r="H84"/>
      <c r="I84" s="76"/>
      <c r="J84" s="76"/>
      <c r="K84" s="76"/>
      <c r="L84" s="76"/>
      <c r="EB84" s="98"/>
    </row>
    <row r="85" spans="1:132" ht="15" x14ac:dyDescent="0.25">
      <c r="A85" s="101" t="s">
        <v>443</v>
      </c>
      <c r="B85" s="101" t="s">
        <v>363</v>
      </c>
      <c r="C85" s="101" t="s">
        <v>364</v>
      </c>
      <c r="D85" s="101" t="s">
        <v>186</v>
      </c>
      <c r="E85" s="101" t="s">
        <v>228</v>
      </c>
      <c r="F85" s="172">
        <v>44714</v>
      </c>
      <c r="G85" s="76"/>
      <c r="H85"/>
      <c r="I85" s="76"/>
      <c r="J85" s="76"/>
      <c r="K85" s="76"/>
      <c r="L85" s="76"/>
      <c r="EB85" s="98"/>
    </row>
    <row r="86" spans="1:132" ht="15" x14ac:dyDescent="0.25">
      <c r="A86" s="101" t="s">
        <v>533</v>
      </c>
      <c r="B86" s="101" t="s">
        <v>534</v>
      </c>
      <c r="C86" s="101" t="s">
        <v>535</v>
      </c>
      <c r="D86" s="101" t="s">
        <v>186</v>
      </c>
      <c r="E86" s="101" t="s">
        <v>228</v>
      </c>
      <c r="F86" s="172">
        <v>45541</v>
      </c>
      <c r="G86" s="76"/>
      <c r="H86"/>
      <c r="I86" s="76"/>
      <c r="J86" s="76"/>
      <c r="K86" s="76"/>
      <c r="L86" s="76"/>
      <c r="EB86" s="98"/>
    </row>
    <row r="87" spans="1:132" ht="15" x14ac:dyDescent="0.25">
      <c r="A87" s="101" t="s">
        <v>444</v>
      </c>
      <c r="B87" s="101" t="s">
        <v>250</v>
      </c>
      <c r="C87" s="101" t="s">
        <v>251</v>
      </c>
      <c r="D87" s="101" t="s">
        <v>79</v>
      </c>
      <c r="E87" s="101" t="s">
        <v>228</v>
      </c>
      <c r="F87" s="172">
        <v>43370</v>
      </c>
      <c r="G87" s="76"/>
      <c r="H87"/>
      <c r="I87" s="76"/>
      <c r="J87" s="76"/>
      <c r="K87" s="76"/>
      <c r="L87" s="76"/>
      <c r="EB87" s="98"/>
    </row>
    <row r="88" spans="1:132" ht="15" x14ac:dyDescent="0.25">
      <c r="A88" s="101" t="s">
        <v>445</v>
      </c>
      <c r="B88" s="101" t="s">
        <v>536</v>
      </c>
      <c r="C88" s="101" t="s">
        <v>327</v>
      </c>
      <c r="D88" s="101" t="s">
        <v>79</v>
      </c>
      <c r="E88" s="101" t="s">
        <v>228</v>
      </c>
      <c r="F88" s="172">
        <v>44678</v>
      </c>
      <c r="G88" s="76"/>
      <c r="H88"/>
      <c r="I88" s="76"/>
      <c r="J88" s="76"/>
      <c r="K88" s="76"/>
      <c r="L88" s="76"/>
      <c r="EB88" s="98"/>
    </row>
    <row r="89" spans="1:132" ht="15" x14ac:dyDescent="0.25">
      <c r="A89" s="101" t="s">
        <v>446</v>
      </c>
      <c r="B89" s="101" t="s">
        <v>447</v>
      </c>
      <c r="C89" s="101" t="s">
        <v>448</v>
      </c>
      <c r="D89" s="101" t="s">
        <v>79</v>
      </c>
      <c r="E89" s="101" t="s">
        <v>228</v>
      </c>
      <c r="F89" s="172">
        <v>45174</v>
      </c>
      <c r="G89" s="76"/>
      <c r="H89"/>
      <c r="I89" s="76"/>
      <c r="J89" s="76"/>
      <c r="K89" s="76"/>
      <c r="L89" s="76"/>
      <c r="EB89" s="98"/>
    </row>
    <row r="90" spans="1:132" ht="15" x14ac:dyDescent="0.25">
      <c r="A90" s="101" t="s">
        <v>449</v>
      </c>
      <c r="B90" s="101" t="s">
        <v>328</v>
      </c>
      <c r="C90" s="211" t="s">
        <v>329</v>
      </c>
      <c r="D90" s="101" t="s">
        <v>184</v>
      </c>
      <c r="E90" s="101" t="s">
        <v>228</v>
      </c>
      <c r="F90" s="172">
        <v>44453</v>
      </c>
      <c r="G90" s="76"/>
      <c r="H90"/>
      <c r="I90" s="76"/>
      <c r="J90" s="76"/>
      <c r="K90" s="76"/>
      <c r="L90" s="76"/>
      <c r="EB90" s="98"/>
    </row>
    <row r="91" spans="1:132" ht="15" x14ac:dyDescent="0.25">
      <c r="A91" s="101" t="s">
        <v>450</v>
      </c>
      <c r="B91" s="101" t="s">
        <v>330</v>
      </c>
      <c r="C91" s="101" t="s">
        <v>331</v>
      </c>
      <c r="D91" s="101" t="s">
        <v>182</v>
      </c>
      <c r="E91" s="101" t="s">
        <v>228</v>
      </c>
      <c r="F91" s="172">
        <v>44496</v>
      </c>
      <c r="G91" s="76"/>
      <c r="H91"/>
      <c r="I91" s="76"/>
      <c r="J91" s="76"/>
      <c r="K91" s="76"/>
      <c r="L91" s="76"/>
      <c r="EB91" s="98"/>
    </row>
    <row r="92" spans="1:132" ht="15" x14ac:dyDescent="0.25">
      <c r="A92" s="101" t="s">
        <v>537</v>
      </c>
      <c r="B92" s="101" t="s">
        <v>538</v>
      </c>
      <c r="C92" s="101" t="s">
        <v>539</v>
      </c>
      <c r="D92" s="101" t="s">
        <v>187</v>
      </c>
      <c r="E92" s="101" t="s">
        <v>228</v>
      </c>
      <c r="F92" s="172">
        <v>45741</v>
      </c>
      <c r="G92" s="76"/>
      <c r="H92"/>
      <c r="I92" s="76"/>
      <c r="J92" s="76"/>
      <c r="K92" s="76"/>
      <c r="L92" s="76"/>
      <c r="EB92" s="98"/>
    </row>
    <row r="93" spans="1:132" ht="15" x14ac:dyDescent="0.25">
      <c r="A93" s="101" t="s">
        <v>451</v>
      </c>
      <c r="B93" s="101" t="s">
        <v>365</v>
      </c>
      <c r="C93" s="101" t="s">
        <v>366</v>
      </c>
      <c r="D93" s="101" t="s">
        <v>183</v>
      </c>
      <c r="E93" s="101" t="s">
        <v>228</v>
      </c>
      <c r="F93" s="172">
        <v>45062</v>
      </c>
      <c r="G93" s="76"/>
      <c r="H93"/>
      <c r="I93" s="76"/>
      <c r="J93" s="76"/>
      <c r="K93" s="76"/>
      <c r="L93" s="76"/>
      <c r="EB93" s="98"/>
    </row>
    <row r="94" spans="1:132" ht="15" x14ac:dyDescent="0.25">
      <c r="A94" s="101" t="s">
        <v>452</v>
      </c>
      <c r="B94" s="101" t="s">
        <v>292</v>
      </c>
      <c r="C94" s="101" t="s">
        <v>293</v>
      </c>
      <c r="D94" s="101" t="s">
        <v>79</v>
      </c>
      <c r="E94" s="101" t="s">
        <v>228</v>
      </c>
      <c r="F94" s="172">
        <v>43788</v>
      </c>
      <c r="G94" s="76"/>
      <c r="H94"/>
      <c r="I94" s="76"/>
      <c r="J94" s="76"/>
      <c r="K94" s="76"/>
      <c r="L94" s="76"/>
      <c r="EB94" s="98"/>
    </row>
    <row r="95" spans="1:132" ht="15" x14ac:dyDescent="0.25">
      <c r="A95" s="101" t="s">
        <v>540</v>
      </c>
      <c r="B95" s="101" t="s">
        <v>541</v>
      </c>
      <c r="C95" s="101" t="s">
        <v>542</v>
      </c>
      <c r="D95" s="101" t="s">
        <v>80</v>
      </c>
      <c r="E95" s="101" t="s">
        <v>228</v>
      </c>
      <c r="F95" s="172">
        <v>45792</v>
      </c>
      <c r="G95" s="76"/>
      <c r="H95"/>
      <c r="I95" s="76"/>
      <c r="J95" s="76"/>
      <c r="K95" s="76"/>
      <c r="L95" s="76"/>
      <c r="EB95" s="98"/>
    </row>
    <row r="96" spans="1:132" ht="15" x14ac:dyDescent="0.25">
      <c r="A96" s="101" t="s">
        <v>543</v>
      </c>
      <c r="B96" s="101" t="s">
        <v>544</v>
      </c>
      <c r="C96" s="101" t="s">
        <v>545</v>
      </c>
      <c r="D96" s="101" t="s">
        <v>183</v>
      </c>
      <c r="E96" s="101" t="s">
        <v>228</v>
      </c>
      <c r="F96" s="172">
        <v>45587</v>
      </c>
      <c r="G96" s="76"/>
      <c r="H96"/>
      <c r="I96" s="76"/>
      <c r="J96" s="76"/>
      <c r="K96" s="76"/>
      <c r="L96" s="76"/>
      <c r="EB96" s="98"/>
    </row>
    <row r="97" spans="1:132" ht="15" x14ac:dyDescent="0.25">
      <c r="A97" s="101" t="s">
        <v>453</v>
      </c>
      <c r="B97" s="101" t="s">
        <v>271</v>
      </c>
      <c r="C97" s="101" t="s">
        <v>272</v>
      </c>
      <c r="D97" s="101" t="s">
        <v>79</v>
      </c>
      <c r="E97" s="101" t="s">
        <v>228</v>
      </c>
      <c r="F97" s="172">
        <v>43585</v>
      </c>
      <c r="G97" s="76"/>
      <c r="H97"/>
      <c r="I97" s="76"/>
      <c r="J97" s="76"/>
      <c r="K97" s="76"/>
      <c r="L97" s="76"/>
      <c r="EB97" s="98"/>
    </row>
    <row r="98" spans="1:132" ht="15" x14ac:dyDescent="0.25">
      <c r="A98" s="101" t="s">
        <v>454</v>
      </c>
      <c r="B98" s="101" t="s">
        <v>455</v>
      </c>
      <c r="C98" s="211" t="s">
        <v>456</v>
      </c>
      <c r="D98" s="101" t="s">
        <v>183</v>
      </c>
      <c r="E98" s="101" t="s">
        <v>228</v>
      </c>
      <c r="F98" s="172">
        <v>45245</v>
      </c>
      <c r="G98" s="76"/>
      <c r="H98"/>
      <c r="I98" s="76"/>
      <c r="J98" s="76"/>
      <c r="K98" s="76"/>
      <c r="L98" s="76"/>
      <c r="EB98" s="98"/>
    </row>
    <row r="99" spans="1:132" ht="15" x14ac:dyDescent="0.25">
      <c r="A99" s="101" t="s">
        <v>457</v>
      </c>
      <c r="B99" s="101" t="s">
        <v>298</v>
      </c>
      <c r="C99" s="101" t="s">
        <v>299</v>
      </c>
      <c r="D99" s="101" t="s">
        <v>193</v>
      </c>
      <c r="E99" s="101" t="s">
        <v>193</v>
      </c>
      <c r="F99" s="172">
        <v>44110</v>
      </c>
      <c r="G99" s="76"/>
      <c r="H99"/>
      <c r="I99" s="76"/>
      <c r="J99" s="76"/>
      <c r="K99" s="76"/>
      <c r="L99" s="76"/>
      <c r="EB99" s="98"/>
    </row>
    <row r="100" spans="1:132" ht="15" x14ac:dyDescent="0.25">
      <c r="A100" s="101" t="s">
        <v>458</v>
      </c>
      <c r="B100" s="101" t="s">
        <v>273</v>
      </c>
      <c r="C100" s="101" t="s">
        <v>274</v>
      </c>
      <c r="D100" s="101" t="s">
        <v>79</v>
      </c>
      <c r="E100" s="101" t="s">
        <v>228</v>
      </c>
      <c r="F100" s="172">
        <v>43417</v>
      </c>
      <c r="G100" s="76"/>
      <c r="H100"/>
      <c r="I100" s="76"/>
      <c r="J100" s="76"/>
      <c r="K100" s="76"/>
      <c r="L100" s="76"/>
      <c r="EB100" s="98"/>
    </row>
    <row r="101" spans="1:132" ht="15" x14ac:dyDescent="0.25">
      <c r="A101" s="101" t="s">
        <v>459</v>
      </c>
      <c r="B101" s="101" t="s">
        <v>275</v>
      </c>
      <c r="C101" s="101" t="s">
        <v>276</v>
      </c>
      <c r="D101" s="101" t="s">
        <v>182</v>
      </c>
      <c r="E101" s="101" t="s">
        <v>228</v>
      </c>
      <c r="F101" s="172">
        <v>43592</v>
      </c>
      <c r="G101" s="76"/>
      <c r="H101"/>
      <c r="I101" s="76"/>
      <c r="J101" s="76"/>
      <c r="K101" s="76"/>
      <c r="L101" s="76"/>
      <c r="EB101" s="98"/>
    </row>
    <row r="102" spans="1:132" ht="15" x14ac:dyDescent="0.25">
      <c r="A102" s="101" t="s">
        <v>460</v>
      </c>
      <c r="B102" s="101" t="s">
        <v>233</v>
      </c>
      <c r="C102" s="101" t="s">
        <v>234</v>
      </c>
      <c r="D102" s="101" t="s">
        <v>192</v>
      </c>
      <c r="E102" s="101" t="s">
        <v>228</v>
      </c>
      <c r="F102" s="172">
        <v>43398</v>
      </c>
      <c r="G102" s="76"/>
      <c r="H102"/>
      <c r="I102" s="76"/>
      <c r="J102" s="76"/>
      <c r="K102" s="76"/>
      <c r="L102" s="76"/>
      <c r="EB102" s="98"/>
    </row>
    <row r="103" spans="1:132" ht="15" x14ac:dyDescent="0.25">
      <c r="A103" s="101" t="s">
        <v>461</v>
      </c>
      <c r="B103" s="101" t="s">
        <v>300</v>
      </c>
      <c r="C103" s="211" t="s">
        <v>301</v>
      </c>
      <c r="D103" s="101" t="s">
        <v>189</v>
      </c>
      <c r="E103" s="101" t="s">
        <v>228</v>
      </c>
      <c r="F103" s="172">
        <v>44159</v>
      </c>
      <c r="G103" s="76"/>
      <c r="H103"/>
      <c r="I103" s="76"/>
      <c r="J103" s="76"/>
      <c r="K103" s="76"/>
      <c r="L103" s="76"/>
      <c r="EB103" s="98"/>
    </row>
    <row r="104" spans="1:132" ht="15" x14ac:dyDescent="0.25">
      <c r="A104" s="101" t="s">
        <v>462</v>
      </c>
      <c r="B104" s="101" t="s">
        <v>463</v>
      </c>
      <c r="C104" s="101" t="s">
        <v>464</v>
      </c>
      <c r="D104" s="101" t="s">
        <v>189</v>
      </c>
      <c r="E104" s="101" t="s">
        <v>228</v>
      </c>
      <c r="F104" s="172">
        <v>45183</v>
      </c>
      <c r="G104" s="76"/>
      <c r="H104"/>
      <c r="I104" s="76"/>
      <c r="J104" s="76"/>
      <c r="K104" s="76"/>
      <c r="L104" s="76"/>
      <c r="EB104" s="98"/>
    </row>
    <row r="105" spans="1:132" ht="15" x14ac:dyDescent="0.25">
      <c r="A105" s="101" t="s">
        <v>465</v>
      </c>
      <c r="B105" s="101" t="s">
        <v>302</v>
      </c>
      <c r="C105" s="101" t="s">
        <v>303</v>
      </c>
      <c r="D105" s="101" t="s">
        <v>79</v>
      </c>
      <c r="E105" s="101" t="s">
        <v>228</v>
      </c>
      <c r="F105" s="172">
        <v>44356</v>
      </c>
      <c r="G105" s="76"/>
      <c r="H105"/>
      <c r="I105" s="76"/>
      <c r="J105" s="76"/>
      <c r="K105" s="76"/>
      <c r="L105" s="76"/>
      <c r="EB105" s="98"/>
    </row>
    <row r="106" spans="1:132" ht="15" x14ac:dyDescent="0.25">
      <c r="A106" s="101" t="s">
        <v>466</v>
      </c>
      <c r="B106" s="101" t="s">
        <v>235</v>
      </c>
      <c r="C106" s="101" t="s">
        <v>236</v>
      </c>
      <c r="D106" s="101" t="s">
        <v>79</v>
      </c>
      <c r="E106" s="101" t="s">
        <v>228</v>
      </c>
      <c r="F106" s="172">
        <v>43277</v>
      </c>
      <c r="G106" s="76"/>
      <c r="H106"/>
      <c r="I106" s="76"/>
      <c r="J106" s="76"/>
      <c r="K106" s="76"/>
      <c r="L106" s="76"/>
      <c r="EB106" s="98"/>
    </row>
    <row r="107" spans="1:132" ht="15" x14ac:dyDescent="0.25">
      <c r="A107" s="101" t="s">
        <v>467</v>
      </c>
      <c r="B107" s="101" t="s">
        <v>277</v>
      </c>
      <c r="C107" s="211" t="s">
        <v>278</v>
      </c>
      <c r="D107" s="101" t="s">
        <v>191</v>
      </c>
      <c r="E107" s="101" t="s">
        <v>228</v>
      </c>
      <c r="F107" s="172">
        <v>43763</v>
      </c>
      <c r="G107" s="76"/>
      <c r="H107"/>
      <c r="I107" s="76"/>
      <c r="J107" s="76"/>
      <c r="K107" s="76"/>
      <c r="L107" s="76"/>
      <c r="EB107" s="98"/>
    </row>
    <row r="108" spans="1:132" ht="15" x14ac:dyDescent="0.25">
      <c r="A108" s="101" t="s">
        <v>468</v>
      </c>
      <c r="B108" s="101" t="s">
        <v>237</v>
      </c>
      <c r="C108" s="101" t="s">
        <v>238</v>
      </c>
      <c r="D108" s="101" t="s">
        <v>81</v>
      </c>
      <c r="E108" s="101" t="s">
        <v>81</v>
      </c>
      <c r="F108" s="172">
        <v>43343</v>
      </c>
      <c r="G108" s="76"/>
      <c r="H108"/>
      <c r="I108" s="76"/>
      <c r="J108" s="76"/>
      <c r="K108" s="76"/>
      <c r="L108" s="76"/>
      <c r="EB108" s="98"/>
    </row>
    <row r="109" spans="1:132" ht="15" x14ac:dyDescent="0.25">
      <c r="A109" s="101" t="s">
        <v>469</v>
      </c>
      <c r="B109" s="101" t="s">
        <v>332</v>
      </c>
      <c r="C109" s="101" t="s">
        <v>239</v>
      </c>
      <c r="D109" s="101" t="s">
        <v>189</v>
      </c>
      <c r="E109" s="101" t="s">
        <v>228</v>
      </c>
      <c r="F109" s="172">
        <v>43172</v>
      </c>
      <c r="G109" s="76"/>
      <c r="H109"/>
      <c r="I109" s="76"/>
      <c r="J109" s="76"/>
      <c r="K109" s="76"/>
      <c r="L109" s="76"/>
      <c r="EB109" s="98"/>
    </row>
    <row r="110" spans="1:132" ht="15" x14ac:dyDescent="0.25">
      <c r="A110" s="101" t="s">
        <v>546</v>
      </c>
      <c r="B110" s="101" t="s">
        <v>547</v>
      </c>
      <c r="C110" s="101" t="s">
        <v>548</v>
      </c>
      <c r="D110" s="101" t="s">
        <v>80</v>
      </c>
      <c r="E110" s="101" t="s">
        <v>228</v>
      </c>
      <c r="F110" s="172">
        <v>45590</v>
      </c>
      <c r="G110" s="76"/>
      <c r="H110"/>
      <c r="I110" s="76"/>
      <c r="J110" s="76"/>
      <c r="K110" s="76"/>
      <c r="L110" s="76"/>
      <c r="EB110" s="98"/>
    </row>
    <row r="111" spans="1:132" ht="15" x14ac:dyDescent="0.25">
      <c r="A111" s="101" t="s">
        <v>470</v>
      </c>
      <c r="B111" s="101" t="s">
        <v>304</v>
      </c>
      <c r="C111" s="101" t="s">
        <v>305</v>
      </c>
      <c r="D111" s="101" t="s">
        <v>185</v>
      </c>
      <c r="E111" s="101" t="s">
        <v>228</v>
      </c>
      <c r="F111" s="172">
        <v>44361</v>
      </c>
      <c r="G111" s="76"/>
      <c r="H111"/>
      <c r="I111" s="76"/>
      <c r="J111" s="76"/>
      <c r="K111" s="76"/>
      <c r="L111" s="76"/>
      <c r="EB111" s="98"/>
    </row>
    <row r="112" spans="1:132" ht="15" x14ac:dyDescent="0.25">
      <c r="A112" s="101" t="s">
        <v>471</v>
      </c>
      <c r="B112" s="101" t="s">
        <v>333</v>
      </c>
      <c r="C112" s="211" t="s">
        <v>279</v>
      </c>
      <c r="D112" s="101" t="s">
        <v>191</v>
      </c>
      <c r="E112" s="101" t="s">
        <v>228</v>
      </c>
      <c r="F112" s="172">
        <v>43592</v>
      </c>
      <c r="G112" s="76"/>
      <c r="H112"/>
      <c r="I112" s="76"/>
      <c r="J112" s="76"/>
      <c r="K112" s="76"/>
      <c r="L112" s="76"/>
      <c r="EB112" s="98"/>
    </row>
    <row r="113" spans="1:132" ht="15" x14ac:dyDescent="0.25">
      <c r="A113" s="101" t="s">
        <v>472</v>
      </c>
      <c r="B113" s="101" t="s">
        <v>367</v>
      </c>
      <c r="C113" s="101" t="s">
        <v>368</v>
      </c>
      <c r="D113" s="101" t="s">
        <v>80</v>
      </c>
      <c r="E113" s="101" t="s">
        <v>228</v>
      </c>
      <c r="F113" s="172">
        <v>44888</v>
      </c>
      <c r="G113" s="76"/>
      <c r="H113"/>
      <c r="I113" s="76"/>
      <c r="J113" s="76"/>
      <c r="K113" s="76"/>
      <c r="L113" s="76"/>
      <c r="EB113" s="98"/>
    </row>
    <row r="114" spans="1:132" ht="15" x14ac:dyDescent="0.25">
      <c r="A114" s="101" t="s">
        <v>549</v>
      </c>
      <c r="B114" s="101" t="s">
        <v>550</v>
      </c>
      <c r="C114" s="101" t="s">
        <v>551</v>
      </c>
      <c r="D114" s="101" t="s">
        <v>552</v>
      </c>
      <c r="E114" s="101" t="s">
        <v>228</v>
      </c>
      <c r="F114" s="172">
        <v>45784</v>
      </c>
      <c r="G114" s="76"/>
      <c r="H114"/>
      <c r="I114" s="76"/>
      <c r="J114" s="76"/>
      <c r="K114" s="76"/>
      <c r="L114" s="76"/>
      <c r="EB114" s="98"/>
    </row>
    <row r="115" spans="1:132" ht="15" x14ac:dyDescent="0.25">
      <c r="A115" s="101" t="s">
        <v>473</v>
      </c>
      <c r="B115" s="101" t="s">
        <v>280</v>
      </c>
      <c r="C115" s="101" t="s">
        <v>281</v>
      </c>
      <c r="D115" s="101" t="s">
        <v>79</v>
      </c>
      <c r="E115" s="101" t="s">
        <v>228</v>
      </c>
      <c r="F115" s="172">
        <v>43420</v>
      </c>
      <c r="G115" s="76"/>
      <c r="H115"/>
      <c r="I115" s="76"/>
      <c r="J115" s="76"/>
      <c r="K115" s="76"/>
      <c r="L115" s="76"/>
      <c r="EB115" s="98"/>
    </row>
    <row r="116" spans="1:132" ht="15" x14ac:dyDescent="0.25">
      <c r="A116" s="101" t="s">
        <v>474</v>
      </c>
      <c r="B116" s="101" t="s">
        <v>369</v>
      </c>
      <c r="C116" s="101" t="s">
        <v>370</v>
      </c>
      <c r="D116" s="101" t="s">
        <v>190</v>
      </c>
      <c r="E116" s="101" t="s">
        <v>228</v>
      </c>
      <c r="F116" s="172">
        <v>44894</v>
      </c>
      <c r="G116" s="76"/>
      <c r="H116"/>
      <c r="I116" s="76"/>
      <c r="J116" s="76"/>
      <c r="K116" s="76"/>
      <c r="L116" s="76"/>
      <c r="EB116" s="98"/>
    </row>
    <row r="117" spans="1:132" ht="15" x14ac:dyDescent="0.25">
      <c r="A117" s="101" t="s">
        <v>475</v>
      </c>
      <c r="B117" s="101" t="s">
        <v>282</v>
      </c>
      <c r="C117" s="101" t="s">
        <v>283</v>
      </c>
      <c r="D117" s="101" t="s">
        <v>79</v>
      </c>
      <c r="E117" s="101" t="s">
        <v>228</v>
      </c>
      <c r="F117" s="172">
        <v>43644</v>
      </c>
      <c r="G117" s="76"/>
      <c r="H117"/>
      <c r="I117" s="76"/>
      <c r="J117" s="76"/>
      <c r="K117" s="76"/>
      <c r="L117" s="76"/>
      <c r="EB117" s="98"/>
    </row>
    <row r="118" spans="1:132" ht="15" x14ac:dyDescent="0.25">
      <c r="A118" s="101" t="s">
        <v>476</v>
      </c>
      <c r="B118" s="101" t="s">
        <v>477</v>
      </c>
      <c r="C118" s="101" t="s">
        <v>478</v>
      </c>
      <c r="D118" s="101" t="s">
        <v>80</v>
      </c>
      <c r="E118" s="101" t="s">
        <v>228</v>
      </c>
      <c r="F118" s="172">
        <v>45238</v>
      </c>
      <c r="G118" s="76"/>
      <c r="H118"/>
      <c r="I118" s="76"/>
      <c r="J118" s="76"/>
      <c r="K118" s="76"/>
      <c r="L118" s="76"/>
      <c r="EB118" s="98"/>
    </row>
    <row r="119" spans="1:132" ht="15" x14ac:dyDescent="0.25">
      <c r="A119" s="101" t="s">
        <v>479</v>
      </c>
      <c r="B119" s="101" t="s">
        <v>306</v>
      </c>
      <c r="C119" s="101" t="s">
        <v>307</v>
      </c>
      <c r="D119" s="101" t="s">
        <v>81</v>
      </c>
      <c r="E119" s="101" t="s">
        <v>81</v>
      </c>
      <c r="F119" s="172">
        <v>44096</v>
      </c>
      <c r="G119" s="76"/>
      <c r="H119"/>
      <c r="I119" s="76"/>
      <c r="J119" s="76"/>
      <c r="K119" s="76"/>
      <c r="L119" s="76"/>
      <c r="EB119" s="98"/>
    </row>
    <row r="120" spans="1:132" ht="15" x14ac:dyDescent="0.25">
      <c r="A120" s="101" t="s">
        <v>480</v>
      </c>
      <c r="B120" s="101" t="s">
        <v>481</v>
      </c>
      <c r="C120" s="101" t="s">
        <v>482</v>
      </c>
      <c r="D120" s="101" t="s">
        <v>79</v>
      </c>
      <c r="E120" s="101" t="s">
        <v>228</v>
      </c>
      <c r="F120" s="172">
        <v>45261</v>
      </c>
      <c r="G120" s="76"/>
      <c r="H120"/>
      <c r="I120" s="76"/>
      <c r="J120" s="76"/>
      <c r="K120" s="76"/>
      <c r="L120" s="76"/>
      <c r="EB120" s="98"/>
    </row>
    <row r="121" spans="1:132" ht="15" x14ac:dyDescent="0.25">
      <c r="A121" s="101" t="s">
        <v>483</v>
      </c>
      <c r="B121" s="101" t="s">
        <v>308</v>
      </c>
      <c r="C121" s="101" t="s">
        <v>309</v>
      </c>
      <c r="D121" s="101" t="s">
        <v>188</v>
      </c>
      <c r="E121" s="101" t="s">
        <v>228</v>
      </c>
      <c r="F121" s="172">
        <v>44099</v>
      </c>
      <c r="G121" s="76"/>
      <c r="H121"/>
      <c r="I121" s="76"/>
      <c r="J121" s="76"/>
      <c r="K121" s="76"/>
      <c r="L121" s="76"/>
      <c r="EB121" s="98"/>
    </row>
    <row r="122" spans="1:132" ht="15" x14ac:dyDescent="0.25">
      <c r="A122" s="101" t="s">
        <v>484</v>
      </c>
      <c r="B122" s="101" t="s">
        <v>284</v>
      </c>
      <c r="C122" s="101" t="s">
        <v>285</v>
      </c>
      <c r="D122" s="101" t="s">
        <v>80</v>
      </c>
      <c r="E122" s="101" t="s">
        <v>228</v>
      </c>
      <c r="F122" s="172">
        <v>43403</v>
      </c>
      <c r="G122" s="76"/>
      <c r="H122"/>
      <c r="I122" s="76"/>
      <c r="J122" s="76"/>
      <c r="K122" s="76"/>
      <c r="L122" s="76"/>
      <c r="EB122" s="98"/>
    </row>
    <row r="123" spans="1:132" ht="15" x14ac:dyDescent="0.25">
      <c r="A123" s="101" t="s">
        <v>485</v>
      </c>
      <c r="B123" s="101" t="s">
        <v>310</v>
      </c>
      <c r="C123" s="101" t="s">
        <v>311</v>
      </c>
      <c r="D123" s="101" t="s">
        <v>189</v>
      </c>
      <c r="E123" s="101" t="s">
        <v>228</v>
      </c>
      <c r="F123" s="172">
        <v>44321</v>
      </c>
      <c r="G123" s="76"/>
      <c r="H123"/>
      <c r="I123" s="76"/>
      <c r="J123" s="76"/>
      <c r="K123" s="76"/>
      <c r="L123" s="76"/>
      <c r="EB123" s="98"/>
    </row>
    <row r="124" spans="1:132" ht="15" x14ac:dyDescent="0.25">
      <c r="A124" s="101" t="s">
        <v>486</v>
      </c>
      <c r="B124" s="101" t="s">
        <v>312</v>
      </c>
      <c r="C124" s="101" t="s">
        <v>313</v>
      </c>
      <c r="D124" s="101" t="s">
        <v>190</v>
      </c>
      <c r="E124" s="101" t="s">
        <v>228</v>
      </c>
      <c r="F124" s="172">
        <v>44155</v>
      </c>
      <c r="G124" s="76"/>
      <c r="H124"/>
      <c r="I124" s="76"/>
      <c r="J124" s="76"/>
      <c r="K124" s="76"/>
      <c r="L124" s="76"/>
      <c r="EB124" s="98"/>
    </row>
    <row r="125" spans="1:132" ht="15" x14ac:dyDescent="0.25">
      <c r="A125" s="101" t="s">
        <v>487</v>
      </c>
      <c r="B125" s="101" t="s">
        <v>314</v>
      </c>
      <c r="C125" s="101" t="s">
        <v>315</v>
      </c>
      <c r="D125" s="101" t="s">
        <v>81</v>
      </c>
      <c r="E125" s="101" t="s">
        <v>81</v>
      </c>
      <c r="F125" s="172">
        <v>44089</v>
      </c>
      <c r="G125" s="76"/>
      <c r="H125"/>
      <c r="I125" s="76"/>
      <c r="J125" s="76"/>
      <c r="K125" s="76"/>
      <c r="L125" s="76"/>
      <c r="EB125" s="98"/>
    </row>
    <row r="126" spans="1:132" ht="15" x14ac:dyDescent="0.25">
      <c r="A126" s="101" t="s">
        <v>488</v>
      </c>
      <c r="B126" s="101" t="s">
        <v>489</v>
      </c>
      <c r="C126" s="101" t="s">
        <v>490</v>
      </c>
      <c r="D126" s="101" t="s">
        <v>191</v>
      </c>
      <c r="E126" s="101" t="s">
        <v>228</v>
      </c>
      <c r="F126" s="172">
        <v>45279</v>
      </c>
      <c r="G126" s="76"/>
      <c r="H126"/>
      <c r="I126" s="76"/>
      <c r="J126" s="76"/>
      <c r="K126" s="76"/>
      <c r="L126" s="76"/>
      <c r="EB126" s="98"/>
    </row>
    <row r="127" spans="1:132" ht="15" x14ac:dyDescent="0.25">
      <c r="A127" s="101" t="s">
        <v>491</v>
      </c>
      <c r="B127" s="101" t="s">
        <v>492</v>
      </c>
      <c r="C127" s="101" t="s">
        <v>493</v>
      </c>
      <c r="D127" s="101" t="s">
        <v>78</v>
      </c>
      <c r="E127" s="101" t="s">
        <v>228</v>
      </c>
      <c r="F127" s="172">
        <v>45212</v>
      </c>
      <c r="G127" s="76"/>
      <c r="H127"/>
      <c r="I127" s="76"/>
      <c r="J127" s="76"/>
      <c r="K127" s="76"/>
      <c r="L127" s="76"/>
      <c r="EB127" s="98"/>
    </row>
    <row r="128" spans="1:132" ht="15" x14ac:dyDescent="0.25">
      <c r="A128" s="101" t="s">
        <v>553</v>
      </c>
      <c r="B128" s="101" t="s">
        <v>554</v>
      </c>
      <c r="C128" s="101" t="s">
        <v>555</v>
      </c>
      <c r="D128" s="101" t="s">
        <v>79</v>
      </c>
      <c r="E128" s="101" t="s">
        <v>228</v>
      </c>
      <c r="F128" s="172">
        <v>45604</v>
      </c>
      <c r="G128" s="76"/>
      <c r="H128"/>
      <c r="I128" s="76"/>
      <c r="J128" s="76"/>
      <c r="K128" s="76"/>
      <c r="L128" s="76"/>
      <c r="EB128" s="98"/>
    </row>
    <row r="129" spans="1:132" ht="15" x14ac:dyDescent="0.25">
      <c r="A129" s="101" t="s">
        <v>556</v>
      </c>
      <c r="B129" s="101" t="s">
        <v>557</v>
      </c>
      <c r="C129" s="101" t="s">
        <v>558</v>
      </c>
      <c r="D129" s="101" t="s">
        <v>182</v>
      </c>
      <c r="E129" s="101" t="s">
        <v>228</v>
      </c>
      <c r="F129" s="172">
        <v>45608</v>
      </c>
      <c r="G129" s="76"/>
      <c r="H129"/>
      <c r="I129" s="76"/>
      <c r="J129" s="76"/>
      <c r="K129" s="76"/>
      <c r="L129" s="76"/>
      <c r="EB129" s="98"/>
    </row>
    <row r="130" spans="1:132" ht="15" x14ac:dyDescent="0.25">
      <c r="A130" s="101" t="s">
        <v>494</v>
      </c>
      <c r="B130" s="101" t="s">
        <v>334</v>
      </c>
      <c r="C130" s="101" t="s">
        <v>335</v>
      </c>
      <c r="D130" s="101" t="s">
        <v>185</v>
      </c>
      <c r="E130" s="101" t="s">
        <v>228</v>
      </c>
      <c r="F130" s="172">
        <v>44726</v>
      </c>
      <c r="G130" s="76"/>
      <c r="H130"/>
      <c r="I130" s="76"/>
      <c r="J130" s="76"/>
      <c r="K130" s="76"/>
      <c r="L130" s="76"/>
      <c r="EB130" s="98"/>
    </row>
    <row r="131" spans="1:132" ht="15" x14ac:dyDescent="0.25">
      <c r="A131" s="101" t="s">
        <v>559</v>
      </c>
      <c r="B131" s="101" t="s">
        <v>560</v>
      </c>
      <c r="C131" s="101" t="s">
        <v>561</v>
      </c>
      <c r="D131" s="101" t="s">
        <v>188</v>
      </c>
      <c r="E131" s="101" t="s">
        <v>228</v>
      </c>
      <c r="F131" s="172">
        <v>45576</v>
      </c>
      <c r="G131" s="76"/>
      <c r="H131"/>
      <c r="I131" s="76"/>
      <c r="J131" s="76"/>
      <c r="K131" s="76"/>
      <c r="L131" s="76"/>
      <c r="EB131" s="98"/>
    </row>
    <row r="132" spans="1:132" ht="15" x14ac:dyDescent="0.25">
      <c r="A132" s="106" t="s">
        <v>82</v>
      </c>
      <c r="B132" s="115" t="s">
        <v>39</v>
      </c>
      <c r="C132" s="115" t="s">
        <v>39</v>
      </c>
      <c r="D132" s="115" t="s">
        <v>39</v>
      </c>
      <c r="E132" s="115" t="s">
        <v>39</v>
      </c>
      <c r="F132" s="114" t="s">
        <v>39</v>
      </c>
      <c r="G132" s="116"/>
      <c r="H132"/>
      <c r="J132" s="108"/>
      <c r="K132" s="108"/>
      <c r="EB132" s="98"/>
    </row>
    <row r="133" spans="1:132" x14ac:dyDescent="0.25">
      <c r="F133" s="117"/>
      <c r="H133" s="108"/>
      <c r="J133" s="108"/>
      <c r="K133" s="108"/>
      <c r="EB133" s="98"/>
    </row>
    <row r="134" spans="1:132" x14ac:dyDescent="0.25">
      <c r="F134" s="117"/>
      <c r="H134" s="108"/>
      <c r="J134" s="108"/>
      <c r="K134" s="108"/>
      <c r="EB134" s="98"/>
    </row>
    <row r="135" spans="1:132" x14ac:dyDescent="0.25">
      <c r="F135" s="117"/>
      <c r="H135" s="108"/>
      <c r="J135" s="108"/>
      <c r="K135" s="108"/>
      <c r="EB135" s="98"/>
    </row>
    <row r="136" spans="1:132" x14ac:dyDescent="0.25">
      <c r="F136" s="117"/>
      <c r="H136" s="108"/>
      <c r="J136" s="108"/>
      <c r="K136" s="108"/>
      <c r="EB136" s="98"/>
    </row>
    <row r="137" spans="1:132" x14ac:dyDescent="0.25">
      <c r="F137" s="117"/>
      <c r="H137" s="108"/>
      <c r="J137" s="108"/>
      <c r="K137" s="108"/>
      <c r="EB137" s="98"/>
    </row>
    <row r="138" spans="1:132" x14ac:dyDescent="0.25">
      <c r="F138" s="117"/>
      <c r="H138" s="108"/>
      <c r="J138" s="108"/>
      <c r="K138" s="108"/>
      <c r="EB138" s="98"/>
    </row>
    <row r="139" spans="1:132" x14ac:dyDescent="0.25">
      <c r="F139" s="117"/>
      <c r="H139" s="108"/>
      <c r="J139" s="108"/>
      <c r="K139" s="108"/>
      <c r="EB139" s="98"/>
    </row>
    <row r="140" spans="1:132" x14ac:dyDescent="0.25">
      <c r="F140" s="117"/>
      <c r="H140" s="108"/>
      <c r="J140" s="108"/>
      <c r="K140" s="108"/>
      <c r="EB140" s="98"/>
    </row>
    <row r="141" spans="1:132" x14ac:dyDescent="0.25">
      <c r="F141" s="117"/>
      <c r="H141" s="108"/>
      <c r="J141" s="108"/>
      <c r="K141" s="108"/>
      <c r="EB141" s="98"/>
    </row>
    <row r="142" spans="1:132" x14ac:dyDescent="0.25">
      <c r="F142" s="117"/>
      <c r="H142" s="108"/>
      <c r="J142" s="108"/>
      <c r="K142" s="108"/>
      <c r="EB142" s="98"/>
    </row>
    <row r="143" spans="1:132" x14ac:dyDescent="0.25">
      <c r="F143" s="117"/>
      <c r="H143" s="108"/>
      <c r="J143" s="108"/>
      <c r="K143" s="108"/>
      <c r="EB143" s="98"/>
    </row>
    <row r="144" spans="1:132" x14ac:dyDescent="0.25">
      <c r="F144" s="117"/>
      <c r="H144" s="108"/>
      <c r="J144" s="108"/>
      <c r="K144" s="108"/>
      <c r="EB144" s="98"/>
    </row>
    <row r="145" spans="6:132" x14ac:dyDescent="0.25">
      <c r="F145" s="117"/>
      <c r="H145" s="108"/>
      <c r="J145" s="108"/>
      <c r="K145" s="108"/>
      <c r="EB145" s="98"/>
    </row>
    <row r="146" spans="6:132" x14ac:dyDescent="0.25">
      <c r="F146" s="117"/>
      <c r="H146" s="108"/>
      <c r="J146" s="108"/>
      <c r="K146" s="108"/>
      <c r="EB146" s="98"/>
    </row>
    <row r="147" spans="6:132" x14ac:dyDescent="0.25">
      <c r="F147" s="117"/>
      <c r="H147" s="108"/>
      <c r="J147" s="108"/>
      <c r="K147" s="108"/>
      <c r="EB147" s="98"/>
    </row>
    <row r="148" spans="6:132" x14ac:dyDescent="0.25">
      <c r="F148" s="117"/>
      <c r="H148" s="108"/>
      <c r="J148" s="108"/>
      <c r="K148" s="108"/>
      <c r="EB148" s="98"/>
    </row>
    <row r="149" spans="6:132" x14ac:dyDescent="0.25">
      <c r="F149" s="117"/>
      <c r="H149" s="108"/>
      <c r="J149" s="108"/>
      <c r="K149" s="108"/>
      <c r="EB149" s="98"/>
    </row>
    <row r="150" spans="6:132" x14ac:dyDescent="0.25">
      <c r="F150" s="117"/>
      <c r="H150" s="108"/>
      <c r="J150" s="108"/>
      <c r="K150" s="108"/>
      <c r="EB150" s="98"/>
    </row>
    <row r="151" spans="6:132" x14ac:dyDescent="0.25">
      <c r="F151" s="117"/>
      <c r="H151" s="108"/>
      <c r="J151" s="108"/>
      <c r="K151" s="108"/>
      <c r="EB151" s="98"/>
    </row>
    <row r="152" spans="6:132" x14ac:dyDescent="0.25">
      <c r="F152" s="117"/>
      <c r="H152" s="108"/>
      <c r="J152" s="108"/>
      <c r="K152" s="108"/>
      <c r="EB152" s="98"/>
    </row>
    <row r="153" spans="6:132" x14ac:dyDescent="0.25">
      <c r="F153" s="117"/>
      <c r="H153" s="108"/>
      <c r="J153" s="108"/>
      <c r="K153" s="108"/>
      <c r="EB153" s="98"/>
    </row>
    <row r="154" spans="6:132" x14ac:dyDescent="0.25">
      <c r="F154" s="117"/>
      <c r="H154" s="108"/>
      <c r="J154" s="108"/>
      <c r="K154" s="108"/>
      <c r="EB154" s="98"/>
    </row>
    <row r="155" spans="6:132" x14ac:dyDescent="0.25">
      <c r="F155" s="117"/>
      <c r="H155" s="108"/>
      <c r="J155" s="108"/>
      <c r="K155" s="108"/>
      <c r="EB155" s="98"/>
    </row>
    <row r="156" spans="6:132" x14ac:dyDescent="0.25">
      <c r="F156" s="117"/>
      <c r="H156" s="108"/>
      <c r="J156" s="108"/>
      <c r="K156" s="108"/>
      <c r="EB156" s="98"/>
    </row>
    <row r="157" spans="6:132" x14ac:dyDescent="0.25">
      <c r="F157" s="117"/>
      <c r="H157" s="108"/>
      <c r="J157" s="108"/>
      <c r="K157" s="108"/>
      <c r="EB157" s="98"/>
    </row>
    <row r="158" spans="6:132" x14ac:dyDescent="0.25">
      <c r="F158" s="117"/>
      <c r="H158" s="108"/>
      <c r="J158" s="108"/>
      <c r="K158" s="108"/>
      <c r="EB158" s="98"/>
    </row>
    <row r="159" spans="6:132" x14ac:dyDescent="0.25">
      <c r="F159" s="117"/>
      <c r="H159" s="108"/>
      <c r="J159" s="108"/>
      <c r="K159" s="108"/>
      <c r="EB159" s="98"/>
    </row>
    <row r="160" spans="6:132" x14ac:dyDescent="0.25">
      <c r="F160" s="117"/>
      <c r="H160" s="108"/>
      <c r="J160" s="108"/>
      <c r="K160" s="108"/>
      <c r="EB160" s="98"/>
    </row>
    <row r="161" spans="6:132" x14ac:dyDescent="0.25">
      <c r="F161" s="117"/>
      <c r="H161" s="108"/>
      <c r="J161" s="108"/>
      <c r="K161" s="108"/>
      <c r="EB161" s="98"/>
    </row>
    <row r="162" spans="6:132" x14ac:dyDescent="0.25">
      <c r="F162" s="117"/>
      <c r="H162" s="108"/>
      <c r="J162" s="108"/>
      <c r="K162" s="108"/>
      <c r="EB162" s="98"/>
    </row>
    <row r="163" spans="6:132" x14ac:dyDescent="0.25">
      <c r="F163" s="117"/>
      <c r="H163" s="108"/>
      <c r="J163" s="108"/>
      <c r="K163" s="108"/>
      <c r="EB163" s="98"/>
    </row>
    <row r="164" spans="6:132" x14ac:dyDescent="0.25">
      <c r="F164" s="117"/>
      <c r="H164" s="108"/>
      <c r="J164" s="108"/>
      <c r="K164" s="108"/>
      <c r="EB164" s="98"/>
    </row>
    <row r="165" spans="6:132" x14ac:dyDescent="0.25">
      <c r="F165" s="117"/>
      <c r="H165" s="108"/>
      <c r="J165" s="108"/>
      <c r="K165" s="108"/>
      <c r="EB165" s="98"/>
    </row>
    <row r="166" spans="6:132" x14ac:dyDescent="0.25">
      <c r="F166" s="117"/>
      <c r="H166" s="108"/>
      <c r="J166" s="108"/>
      <c r="K166" s="108"/>
      <c r="EB166" s="98"/>
    </row>
    <row r="167" spans="6:132" x14ac:dyDescent="0.25">
      <c r="F167" s="117"/>
      <c r="H167" s="108"/>
      <c r="J167" s="108"/>
      <c r="K167" s="108"/>
      <c r="EB167" s="98"/>
    </row>
    <row r="168" spans="6:132" x14ac:dyDescent="0.25">
      <c r="F168" s="117"/>
      <c r="H168" s="108"/>
      <c r="J168" s="108"/>
      <c r="K168" s="108"/>
      <c r="EB168" s="98"/>
    </row>
    <row r="169" spans="6:132" x14ac:dyDescent="0.25">
      <c r="F169" s="117"/>
      <c r="H169" s="108"/>
      <c r="J169" s="108"/>
      <c r="K169" s="108"/>
      <c r="EB169" s="98"/>
    </row>
    <row r="170" spans="6:132" x14ac:dyDescent="0.25">
      <c r="F170" s="117"/>
      <c r="H170" s="108"/>
      <c r="J170" s="108"/>
      <c r="K170" s="108"/>
      <c r="EB170" s="98"/>
    </row>
    <row r="171" spans="6:132" x14ac:dyDescent="0.25">
      <c r="F171" s="117"/>
      <c r="H171" s="108"/>
      <c r="J171" s="108"/>
      <c r="K171" s="108"/>
      <c r="EB171" s="98"/>
    </row>
    <row r="172" spans="6:132" x14ac:dyDescent="0.25">
      <c r="F172" s="117"/>
      <c r="H172" s="108"/>
      <c r="J172" s="108"/>
      <c r="K172" s="108"/>
      <c r="EB172" s="98"/>
    </row>
    <row r="173" spans="6:132" x14ac:dyDescent="0.25">
      <c r="F173" s="117"/>
      <c r="H173" s="108"/>
      <c r="J173" s="108"/>
      <c r="K173" s="108"/>
      <c r="EB173" s="98"/>
    </row>
    <row r="174" spans="6:132" x14ac:dyDescent="0.25">
      <c r="F174" s="117"/>
      <c r="H174" s="108"/>
      <c r="J174" s="108"/>
      <c r="K174" s="108"/>
      <c r="EB174" s="98"/>
    </row>
    <row r="175" spans="6:132" x14ac:dyDescent="0.25">
      <c r="F175" s="117"/>
      <c r="H175" s="108"/>
      <c r="J175" s="108"/>
      <c r="K175" s="108"/>
      <c r="EB175" s="98"/>
    </row>
    <row r="176" spans="6:132" x14ac:dyDescent="0.25">
      <c r="F176" s="117"/>
      <c r="H176" s="108"/>
      <c r="J176" s="108"/>
      <c r="K176" s="108"/>
      <c r="EB176" s="98"/>
    </row>
    <row r="177" spans="6:132" x14ac:dyDescent="0.25">
      <c r="F177" s="117"/>
      <c r="H177" s="108"/>
      <c r="J177" s="108"/>
      <c r="K177" s="108"/>
      <c r="EB177" s="98"/>
    </row>
    <row r="178" spans="6:132" x14ac:dyDescent="0.25">
      <c r="F178" s="117"/>
      <c r="H178" s="108"/>
      <c r="J178" s="108"/>
      <c r="K178" s="108"/>
      <c r="EB178" s="98"/>
    </row>
    <row r="179" spans="6:132" x14ac:dyDescent="0.25">
      <c r="F179" s="117"/>
      <c r="H179" s="108"/>
      <c r="J179" s="108"/>
      <c r="K179" s="108"/>
      <c r="EB179" s="98"/>
    </row>
    <row r="180" spans="6:132" x14ac:dyDescent="0.25">
      <c r="F180" s="117"/>
      <c r="H180" s="108"/>
      <c r="J180" s="108"/>
      <c r="K180" s="108"/>
      <c r="EB180" s="98"/>
    </row>
    <row r="181" spans="6:132" x14ac:dyDescent="0.25">
      <c r="F181" s="117"/>
      <c r="H181" s="108"/>
      <c r="J181" s="108"/>
      <c r="K181" s="108"/>
      <c r="EB181" s="98"/>
    </row>
    <row r="182" spans="6:132" x14ac:dyDescent="0.25">
      <c r="F182" s="117"/>
      <c r="H182" s="108"/>
      <c r="J182" s="108"/>
      <c r="K182" s="108"/>
      <c r="EB182" s="98"/>
    </row>
    <row r="183" spans="6:132" x14ac:dyDescent="0.25">
      <c r="F183" s="117"/>
      <c r="H183" s="108"/>
      <c r="J183" s="108"/>
      <c r="K183" s="108"/>
      <c r="EB183" s="98"/>
    </row>
    <row r="184" spans="6:132" x14ac:dyDescent="0.25">
      <c r="F184" s="117"/>
      <c r="H184" s="108"/>
      <c r="J184" s="108"/>
      <c r="K184" s="108"/>
      <c r="EB184" s="98"/>
    </row>
    <row r="185" spans="6:132" x14ac:dyDescent="0.25">
      <c r="F185" s="117"/>
      <c r="H185" s="108"/>
      <c r="J185" s="108"/>
      <c r="K185" s="108"/>
      <c r="EB185" s="98"/>
    </row>
    <row r="186" spans="6:132" x14ac:dyDescent="0.25">
      <c r="F186" s="117"/>
      <c r="H186" s="108"/>
      <c r="J186" s="108"/>
      <c r="K186" s="108"/>
      <c r="EB186" s="98"/>
    </row>
    <row r="187" spans="6:132" x14ac:dyDescent="0.25">
      <c r="F187" s="117"/>
      <c r="H187" s="108"/>
      <c r="J187" s="108"/>
      <c r="K187" s="108"/>
      <c r="EB187" s="98"/>
    </row>
    <row r="188" spans="6:132" x14ac:dyDescent="0.25">
      <c r="F188" s="117"/>
      <c r="H188" s="108"/>
      <c r="J188" s="108"/>
      <c r="K188" s="108"/>
      <c r="EB188" s="98"/>
    </row>
    <row r="189" spans="6:132" x14ac:dyDescent="0.25">
      <c r="F189" s="117"/>
      <c r="H189" s="108"/>
      <c r="J189" s="108"/>
      <c r="K189" s="108"/>
      <c r="EB189" s="98"/>
    </row>
    <row r="190" spans="6:132" x14ac:dyDescent="0.25">
      <c r="F190" s="117"/>
      <c r="H190" s="108"/>
      <c r="J190" s="108"/>
      <c r="K190" s="108"/>
      <c r="EB190" s="98"/>
    </row>
    <row r="191" spans="6:132" x14ac:dyDescent="0.25">
      <c r="F191" s="117"/>
      <c r="H191" s="108"/>
      <c r="J191" s="108"/>
      <c r="K191" s="108"/>
      <c r="EB191" s="98"/>
    </row>
    <row r="192" spans="6:132" x14ac:dyDescent="0.25">
      <c r="F192" s="117"/>
      <c r="H192" s="108"/>
      <c r="J192" s="108"/>
      <c r="K192" s="108"/>
      <c r="EB192" s="98"/>
    </row>
    <row r="193" spans="6:132" x14ac:dyDescent="0.25">
      <c r="F193" s="117"/>
      <c r="H193" s="108"/>
      <c r="J193" s="108"/>
      <c r="K193" s="108"/>
      <c r="EB193" s="98"/>
    </row>
    <row r="194" spans="6:132" x14ac:dyDescent="0.25">
      <c r="F194" s="117"/>
      <c r="H194" s="108"/>
      <c r="J194" s="108"/>
      <c r="K194" s="108"/>
      <c r="EB194" s="98"/>
    </row>
    <row r="195" spans="6:132" x14ac:dyDescent="0.25">
      <c r="F195" s="117"/>
      <c r="H195" s="108"/>
      <c r="J195" s="108"/>
      <c r="K195" s="108"/>
      <c r="EB195" s="98"/>
    </row>
    <row r="196" spans="6:132" x14ac:dyDescent="0.25">
      <c r="F196" s="117"/>
      <c r="H196" s="108"/>
      <c r="J196" s="108"/>
      <c r="K196" s="108"/>
      <c r="EB196" s="98"/>
    </row>
    <row r="197" spans="6:132" x14ac:dyDescent="0.25">
      <c r="F197" s="117"/>
      <c r="H197" s="108"/>
      <c r="J197" s="108"/>
      <c r="K197" s="108"/>
      <c r="EB197" s="98"/>
    </row>
    <row r="198" spans="6:132" x14ac:dyDescent="0.25">
      <c r="F198" s="117"/>
      <c r="H198" s="108"/>
      <c r="J198" s="108"/>
      <c r="K198" s="108"/>
      <c r="EB198" s="98"/>
    </row>
    <row r="199" spans="6:132" x14ac:dyDescent="0.25">
      <c r="F199" s="117"/>
      <c r="H199" s="108"/>
      <c r="J199" s="108"/>
      <c r="K199" s="108"/>
      <c r="EB199" s="98"/>
    </row>
    <row r="200" spans="6:132" x14ac:dyDescent="0.25">
      <c r="F200" s="117"/>
      <c r="H200" s="108"/>
      <c r="J200" s="108"/>
      <c r="K200" s="108"/>
      <c r="EB200" s="98"/>
    </row>
    <row r="201" spans="6:132" x14ac:dyDescent="0.25">
      <c r="F201" s="117"/>
      <c r="H201" s="108"/>
      <c r="J201" s="108"/>
      <c r="K201" s="108"/>
      <c r="EB201" s="98"/>
    </row>
    <row r="202" spans="6:132" x14ac:dyDescent="0.25">
      <c r="F202" s="117"/>
      <c r="H202" s="108"/>
      <c r="J202" s="108"/>
      <c r="K202" s="108"/>
      <c r="EB202" s="98"/>
    </row>
    <row r="203" spans="6:132" x14ac:dyDescent="0.25">
      <c r="F203" s="117"/>
      <c r="H203" s="108"/>
      <c r="J203" s="108"/>
      <c r="K203" s="108"/>
      <c r="EB203" s="98"/>
    </row>
    <row r="204" spans="6:132" x14ac:dyDescent="0.25">
      <c r="F204" s="117"/>
      <c r="H204" s="108"/>
      <c r="J204" s="108"/>
      <c r="K204" s="108"/>
      <c r="EB204" s="98"/>
    </row>
    <row r="205" spans="6:132" x14ac:dyDescent="0.25">
      <c r="F205" s="117"/>
      <c r="H205" s="108"/>
      <c r="J205" s="108"/>
      <c r="K205" s="108"/>
      <c r="EB205" s="98"/>
    </row>
    <row r="206" spans="6:132" x14ac:dyDescent="0.25">
      <c r="F206" s="117"/>
      <c r="H206" s="108"/>
      <c r="J206" s="108"/>
      <c r="K206" s="108"/>
      <c r="EB206" s="98"/>
    </row>
    <row r="207" spans="6:132" x14ac:dyDescent="0.25">
      <c r="F207" s="117"/>
      <c r="H207" s="108"/>
      <c r="J207" s="108"/>
      <c r="K207" s="108"/>
      <c r="EB207" s="98"/>
    </row>
    <row r="208" spans="6:132" x14ac:dyDescent="0.25">
      <c r="F208" s="117"/>
      <c r="H208" s="108"/>
      <c r="J208" s="108"/>
      <c r="K208" s="108"/>
      <c r="EB208" s="98"/>
    </row>
    <row r="209" spans="6:132" x14ac:dyDescent="0.25">
      <c r="F209" s="117"/>
      <c r="H209" s="108"/>
      <c r="J209" s="108"/>
      <c r="K209" s="108"/>
      <c r="EB209" s="98"/>
    </row>
    <row r="210" spans="6:132" x14ac:dyDescent="0.25">
      <c r="F210" s="117"/>
      <c r="H210" s="108"/>
      <c r="J210" s="108"/>
      <c r="K210" s="108"/>
      <c r="EB210" s="98"/>
    </row>
    <row r="211" spans="6:132" x14ac:dyDescent="0.25">
      <c r="F211" s="117"/>
      <c r="H211" s="108"/>
      <c r="J211" s="108"/>
      <c r="K211" s="108"/>
      <c r="EB211" s="98"/>
    </row>
    <row r="212" spans="6:132" x14ac:dyDescent="0.25">
      <c r="F212" s="117"/>
      <c r="H212" s="108"/>
      <c r="J212" s="108"/>
      <c r="K212" s="108"/>
      <c r="EB212" s="98"/>
    </row>
    <row r="213" spans="6:132" x14ac:dyDescent="0.25">
      <c r="F213" s="117"/>
      <c r="H213" s="108"/>
      <c r="J213" s="108"/>
      <c r="K213" s="108"/>
      <c r="EB213" s="98"/>
    </row>
    <row r="214" spans="6:132" x14ac:dyDescent="0.25">
      <c r="F214" s="117"/>
      <c r="H214" s="108"/>
      <c r="J214" s="108"/>
      <c r="K214" s="108"/>
      <c r="EB214" s="98"/>
    </row>
    <row r="215" spans="6:132" x14ac:dyDescent="0.25">
      <c r="F215" s="117"/>
      <c r="H215" s="108"/>
      <c r="J215" s="108"/>
      <c r="K215" s="108"/>
      <c r="EB215" s="98"/>
    </row>
    <row r="216" spans="6:132" x14ac:dyDescent="0.25">
      <c r="F216" s="117"/>
      <c r="H216" s="108"/>
      <c r="J216" s="108"/>
      <c r="K216" s="108"/>
      <c r="EB216" s="98"/>
    </row>
    <row r="217" spans="6:132" x14ac:dyDescent="0.25">
      <c r="F217" s="117"/>
      <c r="H217" s="108"/>
      <c r="J217" s="108"/>
      <c r="K217" s="108"/>
      <c r="EB217" s="98"/>
    </row>
    <row r="218" spans="6:132" x14ac:dyDescent="0.25">
      <c r="F218" s="117"/>
      <c r="H218" s="108"/>
      <c r="J218" s="108"/>
      <c r="K218" s="108"/>
      <c r="EB218" s="98"/>
    </row>
    <row r="219" spans="6:132" x14ac:dyDescent="0.25">
      <c r="F219" s="117"/>
      <c r="H219" s="108"/>
      <c r="J219" s="108"/>
      <c r="K219" s="108"/>
      <c r="EB219" s="98"/>
    </row>
    <row r="220" spans="6:132" x14ac:dyDescent="0.25">
      <c r="F220" s="117"/>
      <c r="H220" s="108"/>
      <c r="J220" s="108"/>
      <c r="K220" s="108"/>
      <c r="EB220" s="98"/>
    </row>
    <row r="221" spans="6:132" x14ac:dyDescent="0.25">
      <c r="F221" s="117"/>
      <c r="H221" s="108"/>
      <c r="J221" s="108"/>
      <c r="K221" s="108"/>
      <c r="EB221" s="98"/>
    </row>
    <row r="222" spans="6:132" x14ac:dyDescent="0.25">
      <c r="F222" s="117"/>
      <c r="H222" s="108"/>
      <c r="J222" s="108"/>
      <c r="K222" s="108"/>
      <c r="EB222" s="98"/>
    </row>
    <row r="223" spans="6:132" x14ac:dyDescent="0.25">
      <c r="F223" s="117"/>
      <c r="H223" s="108"/>
      <c r="J223" s="108"/>
      <c r="K223" s="108"/>
      <c r="EB223" s="98"/>
    </row>
    <row r="224" spans="6:132" x14ac:dyDescent="0.25">
      <c r="F224" s="117"/>
      <c r="H224" s="108"/>
      <c r="J224" s="108"/>
      <c r="K224" s="108"/>
      <c r="EB224" s="98"/>
    </row>
    <row r="225" spans="6:132" x14ac:dyDescent="0.25">
      <c r="F225" s="117"/>
      <c r="H225" s="108"/>
      <c r="J225" s="108"/>
      <c r="K225" s="108"/>
      <c r="EB225" s="98"/>
    </row>
    <row r="226" spans="6:132" x14ac:dyDescent="0.25">
      <c r="F226" s="117"/>
      <c r="H226" s="108"/>
      <c r="J226" s="108"/>
      <c r="K226" s="108"/>
      <c r="EB226" s="98"/>
    </row>
    <row r="227" spans="6:132" x14ac:dyDescent="0.25">
      <c r="F227" s="117"/>
      <c r="H227" s="108"/>
      <c r="J227" s="108"/>
      <c r="K227" s="108"/>
      <c r="EB227" s="98"/>
    </row>
    <row r="228" spans="6:132" x14ac:dyDescent="0.25">
      <c r="F228" s="117"/>
      <c r="H228" s="108"/>
      <c r="J228" s="108"/>
      <c r="K228" s="108"/>
      <c r="EB228" s="98"/>
    </row>
    <row r="229" spans="6:132" x14ac:dyDescent="0.25">
      <c r="F229" s="117"/>
      <c r="H229" s="108"/>
      <c r="J229" s="108"/>
      <c r="K229" s="108"/>
      <c r="EB229" s="98"/>
    </row>
    <row r="230" spans="6:132" x14ac:dyDescent="0.25">
      <c r="F230" s="117"/>
      <c r="H230" s="108"/>
      <c r="J230" s="108"/>
      <c r="K230" s="108"/>
      <c r="EB230" s="98"/>
    </row>
    <row r="231" spans="6:132" x14ac:dyDescent="0.25">
      <c r="F231" s="117"/>
      <c r="H231" s="108"/>
      <c r="J231" s="108"/>
      <c r="K231" s="108"/>
      <c r="EB231" s="98"/>
    </row>
    <row r="232" spans="6:132" x14ac:dyDescent="0.25">
      <c r="F232" s="117"/>
      <c r="H232" s="108"/>
      <c r="J232" s="108"/>
      <c r="K232" s="108"/>
      <c r="EB232" s="98"/>
    </row>
    <row r="233" spans="6:132" x14ac:dyDescent="0.25">
      <c r="F233" s="117"/>
      <c r="H233" s="108"/>
      <c r="J233" s="108"/>
      <c r="K233" s="108"/>
      <c r="EB233" s="98"/>
    </row>
    <row r="234" spans="6:132" x14ac:dyDescent="0.25">
      <c r="F234" s="117"/>
      <c r="H234" s="108"/>
      <c r="J234" s="108"/>
      <c r="K234" s="108"/>
      <c r="EB234" s="98"/>
    </row>
    <row r="235" spans="6:132" x14ac:dyDescent="0.25">
      <c r="F235" s="117"/>
      <c r="H235" s="108"/>
      <c r="J235" s="108"/>
      <c r="K235" s="108"/>
      <c r="EB235" s="98"/>
    </row>
    <row r="236" spans="6:132" x14ac:dyDescent="0.25">
      <c r="F236" s="117"/>
      <c r="H236" s="108"/>
      <c r="J236" s="108"/>
      <c r="K236" s="108"/>
      <c r="EB236" s="98"/>
    </row>
    <row r="237" spans="6:132" x14ac:dyDescent="0.25">
      <c r="F237" s="117"/>
      <c r="H237" s="108"/>
      <c r="J237" s="108"/>
      <c r="K237" s="108"/>
      <c r="EB237" s="98"/>
    </row>
    <row r="238" spans="6:132" x14ac:dyDescent="0.25">
      <c r="F238" s="117"/>
      <c r="H238" s="108"/>
      <c r="J238" s="108"/>
      <c r="K238" s="108"/>
      <c r="EB238" s="98"/>
    </row>
    <row r="239" spans="6:132" x14ac:dyDescent="0.25">
      <c r="F239" s="117"/>
      <c r="H239" s="108"/>
      <c r="J239" s="108"/>
      <c r="K239" s="108"/>
      <c r="EB239" s="98"/>
    </row>
    <row r="240" spans="6:132" x14ac:dyDescent="0.25">
      <c r="F240" s="117"/>
      <c r="H240" s="108"/>
      <c r="J240" s="108"/>
      <c r="K240" s="108"/>
      <c r="EB240" s="98"/>
    </row>
    <row r="241" spans="6:132" x14ac:dyDescent="0.25">
      <c r="F241" s="117"/>
      <c r="H241" s="108"/>
      <c r="J241" s="108"/>
      <c r="K241" s="108"/>
      <c r="EB241" s="98"/>
    </row>
    <row r="242" spans="6:132" x14ac:dyDescent="0.25">
      <c r="F242" s="117"/>
      <c r="H242" s="108"/>
      <c r="J242" s="108"/>
      <c r="K242" s="108"/>
      <c r="EB242" s="98"/>
    </row>
    <row r="243" spans="6:132" x14ac:dyDescent="0.25">
      <c r="F243" s="117"/>
      <c r="H243" s="108"/>
      <c r="J243" s="108"/>
      <c r="K243" s="108"/>
      <c r="EB243" s="98"/>
    </row>
    <row r="244" spans="6:132" x14ac:dyDescent="0.25">
      <c r="F244" s="117"/>
      <c r="H244" s="108"/>
      <c r="J244" s="108"/>
      <c r="K244" s="108"/>
      <c r="EB244" s="98"/>
    </row>
    <row r="245" spans="6:132" x14ac:dyDescent="0.25">
      <c r="F245" s="117"/>
      <c r="H245" s="108"/>
      <c r="J245" s="108"/>
      <c r="K245" s="108"/>
      <c r="EB245" s="98"/>
    </row>
    <row r="246" spans="6:132" x14ac:dyDescent="0.25">
      <c r="F246" s="117"/>
      <c r="H246" s="108"/>
      <c r="J246" s="108"/>
      <c r="K246" s="108"/>
      <c r="EB246" s="98"/>
    </row>
    <row r="247" spans="6:132" x14ac:dyDescent="0.25">
      <c r="F247" s="117"/>
      <c r="H247" s="108"/>
      <c r="J247" s="108"/>
      <c r="K247" s="108"/>
      <c r="EB247" s="98"/>
    </row>
    <row r="248" spans="6:132" x14ac:dyDescent="0.25">
      <c r="F248" s="117"/>
      <c r="H248" s="108"/>
      <c r="J248" s="108"/>
      <c r="K248" s="108"/>
      <c r="EB248" s="98"/>
    </row>
    <row r="249" spans="6:132" x14ac:dyDescent="0.25">
      <c r="F249" s="117"/>
      <c r="H249" s="108"/>
      <c r="J249" s="108"/>
      <c r="K249" s="108"/>
      <c r="EB249" s="98"/>
    </row>
    <row r="250" spans="6:132" x14ac:dyDescent="0.25">
      <c r="F250" s="117"/>
      <c r="H250" s="108"/>
      <c r="J250" s="108"/>
      <c r="K250" s="108"/>
      <c r="EB250" s="98"/>
    </row>
    <row r="251" spans="6:132" x14ac:dyDescent="0.25">
      <c r="F251" s="117"/>
      <c r="H251" s="108"/>
      <c r="J251" s="108"/>
      <c r="K251" s="108"/>
      <c r="EB251" s="98"/>
    </row>
    <row r="252" spans="6:132" x14ac:dyDescent="0.25">
      <c r="F252" s="117"/>
      <c r="H252" s="108"/>
      <c r="J252" s="108"/>
      <c r="K252" s="108"/>
    </row>
    <row r="253" spans="6:132" x14ac:dyDescent="0.25">
      <c r="F253" s="117"/>
      <c r="H253" s="108"/>
      <c r="J253" s="108"/>
      <c r="K253" s="108"/>
    </row>
    <row r="254" spans="6:132" x14ac:dyDescent="0.25">
      <c r="F254" s="117"/>
      <c r="H254" s="108"/>
      <c r="J254" s="108"/>
      <c r="K254" s="108"/>
    </row>
    <row r="255" spans="6:132" x14ac:dyDescent="0.25">
      <c r="F255" s="117"/>
      <c r="H255" s="108"/>
      <c r="J255" s="108"/>
      <c r="K255" s="108"/>
    </row>
    <row r="256" spans="6:132" x14ac:dyDescent="0.25">
      <c r="F256" s="117"/>
      <c r="H256" s="108"/>
      <c r="J256" s="108"/>
      <c r="K256" s="108"/>
    </row>
    <row r="257" spans="6:11" x14ac:dyDescent="0.25">
      <c r="F257" s="117"/>
      <c r="H257" s="108"/>
      <c r="J257" s="108"/>
      <c r="K257" s="108"/>
    </row>
    <row r="258" spans="6:11" x14ac:dyDescent="0.25">
      <c r="F258" s="117"/>
      <c r="H258" s="108"/>
      <c r="J258" s="108"/>
      <c r="K258" s="108"/>
    </row>
    <row r="259" spans="6:11" x14ac:dyDescent="0.25">
      <c r="F259" s="117"/>
      <c r="H259" s="108"/>
      <c r="J259" s="108"/>
      <c r="K259" s="108"/>
    </row>
    <row r="260" spans="6:11" x14ac:dyDescent="0.25">
      <c r="F260" s="117"/>
      <c r="H260" s="108"/>
      <c r="J260" s="108"/>
      <c r="K260" s="108"/>
    </row>
    <row r="261" spans="6:11" x14ac:dyDescent="0.25">
      <c r="F261" s="117"/>
      <c r="H261" s="108"/>
      <c r="J261" s="108"/>
      <c r="K261" s="108"/>
    </row>
    <row r="262" spans="6:11" x14ac:dyDescent="0.25">
      <c r="F262" s="117"/>
      <c r="H262" s="108"/>
      <c r="J262" s="108"/>
      <c r="K262" s="108"/>
    </row>
    <row r="263" spans="6:11" x14ac:dyDescent="0.25">
      <c r="F263" s="117"/>
      <c r="H263" s="108"/>
      <c r="J263" s="108"/>
      <c r="K263" s="108"/>
    </row>
    <row r="264" spans="6:11" x14ac:dyDescent="0.25">
      <c r="F264" s="117"/>
      <c r="H264" s="108"/>
      <c r="J264" s="108"/>
      <c r="K264" s="108"/>
    </row>
    <row r="265" spans="6:11" x14ac:dyDescent="0.25">
      <c r="F265" s="117"/>
      <c r="H265" s="108"/>
      <c r="J265" s="108"/>
      <c r="K265" s="108"/>
    </row>
    <row r="266" spans="6:11" x14ac:dyDescent="0.25">
      <c r="F266" s="117"/>
      <c r="H266" s="108"/>
      <c r="J266" s="108"/>
      <c r="K266" s="108"/>
    </row>
    <row r="267" spans="6:11" x14ac:dyDescent="0.25">
      <c r="F267" s="117"/>
      <c r="H267" s="108"/>
      <c r="J267" s="108"/>
      <c r="K267" s="108"/>
    </row>
    <row r="268" spans="6:11" x14ac:dyDescent="0.25">
      <c r="F268" s="117"/>
      <c r="H268" s="108"/>
      <c r="J268" s="108"/>
      <c r="K268" s="108"/>
    </row>
    <row r="269" spans="6:11" x14ac:dyDescent="0.25">
      <c r="F269" s="117"/>
      <c r="H269" s="108"/>
      <c r="J269" s="108"/>
      <c r="K269" s="108"/>
    </row>
    <row r="270" spans="6:11" x14ac:dyDescent="0.25">
      <c r="F270" s="117"/>
      <c r="H270" s="108"/>
      <c r="J270" s="108"/>
      <c r="K270" s="108"/>
    </row>
    <row r="271" spans="6:11" x14ac:dyDescent="0.25">
      <c r="F271" s="117"/>
      <c r="H271" s="108"/>
      <c r="J271" s="108"/>
      <c r="K271" s="108"/>
    </row>
    <row r="272" spans="6:11" x14ac:dyDescent="0.25">
      <c r="F272" s="117"/>
      <c r="H272" s="108"/>
      <c r="J272" s="108"/>
      <c r="K272" s="108"/>
    </row>
    <row r="273" spans="6:11" x14ac:dyDescent="0.25">
      <c r="F273" s="117"/>
      <c r="H273" s="108"/>
      <c r="J273" s="108"/>
      <c r="K273" s="108"/>
    </row>
    <row r="274" spans="6:11" x14ac:dyDescent="0.25">
      <c r="F274" s="117"/>
      <c r="H274" s="108"/>
      <c r="J274" s="108"/>
      <c r="K274" s="108"/>
    </row>
    <row r="275" spans="6:11" x14ac:dyDescent="0.25">
      <c r="F275" s="117"/>
      <c r="H275" s="108"/>
      <c r="J275" s="108"/>
      <c r="K275" s="108"/>
    </row>
    <row r="276" spans="6:11" x14ac:dyDescent="0.25">
      <c r="F276" s="117"/>
      <c r="H276" s="108"/>
      <c r="J276" s="108"/>
      <c r="K276" s="108"/>
    </row>
    <row r="277" spans="6:11" x14ac:dyDescent="0.25">
      <c r="F277" s="117"/>
      <c r="H277" s="108"/>
      <c r="J277" s="108"/>
      <c r="K277" s="108"/>
    </row>
    <row r="278" spans="6:11" x14ac:dyDescent="0.25">
      <c r="F278" s="117"/>
      <c r="H278" s="108"/>
      <c r="J278" s="108"/>
      <c r="K278" s="108"/>
    </row>
    <row r="279" spans="6:11" x14ac:dyDescent="0.25">
      <c r="F279" s="117"/>
      <c r="H279" s="108"/>
      <c r="J279" s="108"/>
      <c r="K279" s="108"/>
    </row>
    <row r="280" spans="6:11" x14ac:dyDescent="0.25">
      <c r="F280" s="117"/>
      <c r="H280" s="108"/>
      <c r="J280" s="108"/>
      <c r="K280" s="108"/>
    </row>
    <row r="281" spans="6:11" x14ac:dyDescent="0.25">
      <c r="F281" s="117"/>
      <c r="H281" s="108"/>
      <c r="J281" s="108"/>
      <c r="K281" s="108"/>
    </row>
    <row r="282" spans="6:11" x14ac:dyDescent="0.25">
      <c r="F282" s="117"/>
      <c r="H282" s="108"/>
      <c r="J282" s="108"/>
      <c r="K282" s="108"/>
    </row>
    <row r="283" spans="6:11" x14ac:dyDescent="0.25">
      <c r="F283" s="117"/>
      <c r="H283" s="108"/>
      <c r="J283" s="108"/>
      <c r="K283" s="108"/>
    </row>
    <row r="284" spans="6:11" x14ac:dyDescent="0.25">
      <c r="F284" s="117"/>
      <c r="H284" s="108"/>
      <c r="J284" s="108"/>
      <c r="K284" s="108"/>
    </row>
    <row r="285" spans="6:11" x14ac:dyDescent="0.25">
      <c r="F285" s="117"/>
      <c r="H285" s="108"/>
      <c r="J285" s="108"/>
      <c r="K285" s="108"/>
    </row>
    <row r="286" spans="6:11" x14ac:dyDescent="0.25">
      <c r="F286" s="117"/>
      <c r="H286" s="108"/>
      <c r="J286" s="108"/>
      <c r="K286" s="108"/>
    </row>
    <row r="287" spans="6:11" x14ac:dyDescent="0.25">
      <c r="F287" s="117"/>
      <c r="H287" s="108"/>
      <c r="J287" s="108"/>
      <c r="K287" s="108"/>
    </row>
    <row r="288" spans="6:11" x14ac:dyDescent="0.25">
      <c r="F288" s="117"/>
      <c r="H288" s="108"/>
      <c r="J288" s="108"/>
      <c r="K288" s="108"/>
    </row>
    <row r="289" spans="6:11" x14ac:dyDescent="0.25">
      <c r="F289" s="117"/>
      <c r="H289" s="108"/>
      <c r="J289" s="108"/>
      <c r="K289" s="108"/>
    </row>
    <row r="290" spans="6:11" x14ac:dyDescent="0.25">
      <c r="F290" s="117"/>
      <c r="H290" s="108"/>
      <c r="J290" s="108"/>
      <c r="K290" s="108"/>
    </row>
    <row r="291" spans="6:11" x14ac:dyDescent="0.25">
      <c r="F291" s="117"/>
      <c r="H291" s="108"/>
      <c r="J291" s="108"/>
      <c r="K291" s="108"/>
    </row>
    <row r="292" spans="6:11" x14ac:dyDescent="0.25">
      <c r="F292" s="117"/>
      <c r="H292" s="108"/>
      <c r="J292" s="108"/>
      <c r="K292" s="108"/>
    </row>
    <row r="293" spans="6:11" x14ac:dyDescent="0.25">
      <c r="F293" s="117"/>
      <c r="H293" s="108"/>
      <c r="J293" s="108"/>
      <c r="K293" s="108"/>
    </row>
    <row r="294" spans="6:11" x14ac:dyDescent="0.25">
      <c r="F294" s="117"/>
      <c r="H294" s="108"/>
      <c r="J294" s="108"/>
      <c r="K294" s="108"/>
    </row>
    <row r="295" spans="6:11" x14ac:dyDescent="0.25">
      <c r="F295" s="117"/>
      <c r="H295" s="108"/>
      <c r="J295" s="108"/>
      <c r="K295" s="108"/>
    </row>
    <row r="296" spans="6:11" x14ac:dyDescent="0.25">
      <c r="F296" s="117"/>
      <c r="H296" s="108"/>
      <c r="J296" s="108"/>
      <c r="K296" s="108"/>
    </row>
    <row r="297" spans="6:11" x14ac:dyDescent="0.25">
      <c r="F297" s="117"/>
      <c r="H297" s="108"/>
      <c r="J297" s="108"/>
      <c r="K297" s="108"/>
    </row>
    <row r="298" spans="6:11" x14ac:dyDescent="0.25">
      <c r="F298" s="117"/>
      <c r="H298" s="108"/>
      <c r="J298" s="108"/>
      <c r="K298" s="108"/>
    </row>
    <row r="299" spans="6:11" x14ac:dyDescent="0.25">
      <c r="F299" s="117"/>
      <c r="H299" s="108"/>
      <c r="J299" s="108"/>
      <c r="K299" s="108"/>
    </row>
    <row r="300" spans="6:11" x14ac:dyDescent="0.25">
      <c r="F300" s="117"/>
      <c r="H300" s="108"/>
      <c r="J300" s="108"/>
      <c r="K300" s="108"/>
    </row>
    <row r="301" spans="6:11" x14ac:dyDescent="0.25">
      <c r="F301" s="117"/>
      <c r="H301" s="108"/>
      <c r="J301" s="108"/>
      <c r="K301" s="108"/>
    </row>
    <row r="302" spans="6:11" x14ac:dyDescent="0.25">
      <c r="F302" s="117"/>
      <c r="H302" s="108"/>
      <c r="J302" s="108"/>
      <c r="K302" s="108"/>
    </row>
    <row r="303" spans="6:11" x14ac:dyDescent="0.25">
      <c r="F303" s="117"/>
      <c r="H303" s="108"/>
      <c r="J303" s="108"/>
      <c r="K303" s="108"/>
    </row>
    <row r="304" spans="6:11" x14ac:dyDescent="0.25">
      <c r="F304" s="117"/>
      <c r="H304" s="108"/>
      <c r="J304" s="108"/>
      <c r="K304" s="108"/>
    </row>
    <row r="305" spans="6:11" x14ac:dyDescent="0.25">
      <c r="F305" s="117"/>
      <c r="H305" s="108"/>
      <c r="J305" s="108"/>
      <c r="K305" s="108"/>
    </row>
    <row r="306" spans="6:11" x14ac:dyDescent="0.25">
      <c r="F306" s="117"/>
      <c r="H306" s="108"/>
      <c r="J306" s="108"/>
      <c r="K306" s="108"/>
    </row>
    <row r="307" spans="6:11" x14ac:dyDescent="0.25">
      <c r="F307" s="117"/>
      <c r="H307" s="108"/>
      <c r="J307" s="108"/>
      <c r="K307" s="108"/>
    </row>
    <row r="308" spans="6:11" x14ac:dyDescent="0.25">
      <c r="F308" s="117"/>
      <c r="H308" s="108"/>
      <c r="J308" s="108"/>
      <c r="K308" s="108"/>
    </row>
    <row r="309" spans="6:11" x14ac:dyDescent="0.25">
      <c r="F309" s="117"/>
      <c r="H309" s="108"/>
      <c r="J309" s="108"/>
      <c r="K309" s="108"/>
    </row>
    <row r="310" spans="6:11" x14ac:dyDescent="0.25">
      <c r="F310" s="117"/>
      <c r="H310" s="108"/>
      <c r="J310" s="108"/>
      <c r="K310" s="108"/>
    </row>
    <row r="311" spans="6:11" x14ac:dyDescent="0.25">
      <c r="F311" s="117"/>
      <c r="H311" s="108"/>
      <c r="J311" s="108"/>
      <c r="K311" s="108"/>
    </row>
    <row r="312" spans="6:11" x14ac:dyDescent="0.25">
      <c r="F312" s="117"/>
      <c r="H312" s="108"/>
      <c r="J312" s="108"/>
      <c r="K312" s="108"/>
    </row>
    <row r="313" spans="6:11" x14ac:dyDescent="0.25">
      <c r="F313" s="117"/>
      <c r="H313" s="108"/>
      <c r="J313" s="108"/>
      <c r="K313" s="108"/>
    </row>
    <row r="314" spans="6:11" x14ac:dyDescent="0.25">
      <c r="F314" s="117"/>
      <c r="H314" s="108"/>
      <c r="J314" s="108"/>
      <c r="K314" s="108"/>
    </row>
    <row r="315" spans="6:11" x14ac:dyDescent="0.25">
      <c r="F315" s="117"/>
      <c r="H315" s="108"/>
      <c r="J315" s="108"/>
      <c r="K315" s="108"/>
    </row>
    <row r="316" spans="6:11" x14ac:dyDescent="0.25">
      <c r="F316" s="117"/>
      <c r="H316" s="108"/>
      <c r="J316" s="108"/>
      <c r="K316" s="108"/>
    </row>
    <row r="317" spans="6:11" x14ac:dyDescent="0.25">
      <c r="F317" s="117"/>
      <c r="H317" s="108"/>
      <c r="J317" s="108"/>
      <c r="K317" s="108"/>
    </row>
    <row r="318" spans="6:11" x14ac:dyDescent="0.25">
      <c r="F318" s="117"/>
      <c r="H318" s="108"/>
      <c r="J318" s="108"/>
      <c r="K318" s="108"/>
    </row>
    <row r="319" spans="6:11" x14ac:dyDescent="0.25">
      <c r="F319" s="117"/>
      <c r="H319" s="108"/>
      <c r="J319" s="108"/>
      <c r="K319" s="108"/>
    </row>
    <row r="320" spans="6:11" x14ac:dyDescent="0.25">
      <c r="F320" s="117"/>
      <c r="H320" s="108"/>
      <c r="J320" s="108"/>
      <c r="K320" s="108"/>
    </row>
    <row r="321" spans="6:11" x14ac:dyDescent="0.25">
      <c r="F321" s="117"/>
      <c r="H321" s="108"/>
      <c r="J321" s="108"/>
      <c r="K321" s="108"/>
    </row>
    <row r="322" spans="6:11" x14ac:dyDescent="0.25">
      <c r="F322" s="117"/>
      <c r="H322" s="108"/>
      <c r="J322" s="108"/>
      <c r="K322" s="108"/>
    </row>
    <row r="323" spans="6:11" x14ac:dyDescent="0.25">
      <c r="F323" s="117"/>
      <c r="H323" s="108"/>
      <c r="J323" s="108"/>
      <c r="K323" s="108"/>
    </row>
    <row r="324" spans="6:11" x14ac:dyDescent="0.25">
      <c r="F324" s="117"/>
      <c r="H324" s="108"/>
      <c r="J324" s="108"/>
      <c r="K324" s="108"/>
    </row>
    <row r="325" spans="6:11" x14ac:dyDescent="0.25">
      <c r="F325" s="117"/>
      <c r="H325" s="108"/>
      <c r="J325" s="108"/>
      <c r="K325" s="108"/>
    </row>
    <row r="326" spans="6:11" x14ac:dyDescent="0.25">
      <c r="F326" s="117"/>
      <c r="H326" s="108"/>
      <c r="J326" s="108"/>
      <c r="K326" s="108"/>
    </row>
    <row r="327" spans="6:11" x14ac:dyDescent="0.25">
      <c r="F327" s="117"/>
      <c r="H327" s="108"/>
      <c r="J327" s="108"/>
      <c r="K327" s="108"/>
    </row>
    <row r="328" spans="6:11" x14ac:dyDescent="0.25">
      <c r="F328" s="117"/>
      <c r="H328" s="108"/>
      <c r="J328" s="108"/>
      <c r="K328" s="108"/>
    </row>
    <row r="329" spans="6:11" x14ac:dyDescent="0.25">
      <c r="F329" s="117"/>
      <c r="H329" s="108"/>
      <c r="J329" s="108"/>
      <c r="K329" s="108"/>
    </row>
    <row r="330" spans="6:11" x14ac:dyDescent="0.25">
      <c r="F330" s="117"/>
      <c r="H330" s="108"/>
      <c r="J330" s="108"/>
      <c r="K330" s="108"/>
    </row>
    <row r="331" spans="6:11" x14ac:dyDescent="0.25">
      <c r="F331" s="117"/>
      <c r="H331" s="108"/>
      <c r="J331" s="108"/>
      <c r="K331" s="108"/>
    </row>
    <row r="332" spans="6:11" x14ac:dyDescent="0.25">
      <c r="F332" s="117"/>
      <c r="H332" s="108"/>
      <c r="J332" s="108"/>
      <c r="K332" s="108"/>
    </row>
    <row r="333" spans="6:11" x14ac:dyDescent="0.25">
      <c r="F333" s="117"/>
      <c r="H333" s="108"/>
      <c r="J333" s="108"/>
      <c r="K333" s="108"/>
    </row>
    <row r="334" spans="6:11" x14ac:dyDescent="0.25">
      <c r="F334" s="117"/>
      <c r="H334" s="108"/>
      <c r="J334" s="108"/>
      <c r="K334" s="108"/>
    </row>
    <row r="335" spans="6:11" x14ac:dyDescent="0.25">
      <c r="F335" s="117"/>
      <c r="H335" s="108"/>
      <c r="J335" s="108"/>
      <c r="K335" s="108"/>
    </row>
    <row r="336" spans="6:11" x14ac:dyDescent="0.25">
      <c r="F336" s="117"/>
      <c r="H336" s="108"/>
      <c r="J336" s="108"/>
      <c r="K336" s="108"/>
    </row>
    <row r="337" spans="6:11" x14ac:dyDescent="0.25">
      <c r="F337" s="117"/>
      <c r="H337" s="108"/>
      <c r="J337" s="108"/>
      <c r="K337" s="108"/>
    </row>
    <row r="338" spans="6:11" x14ac:dyDescent="0.25">
      <c r="F338" s="117"/>
      <c r="H338" s="108"/>
      <c r="J338" s="108"/>
      <c r="K338" s="108"/>
    </row>
    <row r="339" spans="6:11" x14ac:dyDescent="0.25">
      <c r="F339" s="117"/>
      <c r="J339" s="108"/>
      <c r="K339" s="108"/>
    </row>
    <row r="340" spans="6:11" x14ac:dyDescent="0.25">
      <c r="F340" s="117"/>
      <c r="H340" s="108"/>
      <c r="J340" s="108"/>
      <c r="K340" s="108"/>
    </row>
    <row r="341" spans="6:11" x14ac:dyDescent="0.25">
      <c r="F341" s="117"/>
      <c r="H341" s="108"/>
      <c r="J341" s="108"/>
      <c r="K341" s="108"/>
    </row>
    <row r="342" spans="6:11" x14ac:dyDescent="0.25">
      <c r="F342" s="117"/>
      <c r="H342" s="108"/>
      <c r="J342" s="108"/>
      <c r="K342" s="108"/>
    </row>
    <row r="343" spans="6:11" x14ac:dyDescent="0.25">
      <c r="F343" s="117"/>
      <c r="H343" s="108"/>
      <c r="J343" s="108"/>
      <c r="K343" s="108"/>
    </row>
    <row r="344" spans="6:11" x14ac:dyDescent="0.25">
      <c r="F344" s="108"/>
      <c r="H344" s="108"/>
      <c r="J344" s="108"/>
      <c r="K344" s="108"/>
    </row>
    <row r="345" spans="6:11" x14ac:dyDescent="0.25">
      <c r="F345" s="108"/>
      <c r="H345" s="108"/>
      <c r="J345" s="108"/>
      <c r="K345" s="108"/>
    </row>
    <row r="346" spans="6:11" x14ac:dyDescent="0.25">
      <c r="F346" s="108"/>
      <c r="J346" s="108"/>
      <c r="K346" s="108"/>
    </row>
    <row r="347" spans="6:11" x14ac:dyDescent="0.25">
      <c r="F347" s="108"/>
      <c r="J347" s="108"/>
      <c r="K347" s="108"/>
    </row>
    <row r="348" spans="6:11" x14ac:dyDescent="0.25">
      <c r="F348" s="108"/>
      <c r="J348" s="108"/>
      <c r="K348" s="108"/>
    </row>
    <row r="349" spans="6:11" x14ac:dyDescent="0.25">
      <c r="J349" s="108"/>
      <c r="K349" s="108"/>
    </row>
    <row r="350" spans="6:11" x14ac:dyDescent="0.25">
      <c r="J350" s="108"/>
      <c r="K350" s="108"/>
    </row>
    <row r="351" spans="6:11" x14ac:dyDescent="0.25">
      <c r="H351" s="108"/>
      <c r="J351" s="108"/>
      <c r="K351" s="108"/>
    </row>
    <row r="352" spans="6:11" x14ac:dyDescent="0.25">
      <c r="J352" s="108"/>
      <c r="K352" s="108"/>
    </row>
    <row r="353" spans="6:11" x14ac:dyDescent="0.25">
      <c r="F353" s="108"/>
      <c r="J353" s="108"/>
      <c r="K353" s="108"/>
    </row>
    <row r="354" spans="6:11" x14ac:dyDescent="0.25">
      <c r="F354" s="108"/>
      <c r="J354" s="108"/>
      <c r="K354" s="108"/>
    </row>
    <row r="355" spans="6:11" x14ac:dyDescent="0.25">
      <c r="F355" s="108"/>
      <c r="J355" s="108"/>
      <c r="K355" s="108"/>
    </row>
    <row r="356" spans="6:11" x14ac:dyDescent="0.25">
      <c r="F356" s="108"/>
      <c r="J356" s="108"/>
      <c r="K356" s="108"/>
    </row>
    <row r="357" spans="6:11" x14ac:dyDescent="0.25">
      <c r="F357" s="108"/>
      <c r="J357" s="108"/>
      <c r="K357" s="108"/>
    </row>
    <row r="358" spans="6:11" x14ac:dyDescent="0.25">
      <c r="F358" s="108"/>
      <c r="J358" s="108"/>
      <c r="K358" s="108"/>
    </row>
    <row r="359" spans="6:11" x14ac:dyDescent="0.25">
      <c r="F359" s="108"/>
      <c r="J359" s="108"/>
      <c r="K359" s="108"/>
    </row>
    <row r="360" spans="6:11" x14ac:dyDescent="0.25">
      <c r="F360" s="108"/>
      <c r="J360" s="108"/>
      <c r="K360" s="108"/>
    </row>
    <row r="361" spans="6:11" x14ac:dyDescent="0.25">
      <c r="F361" s="108"/>
      <c r="J361" s="108"/>
      <c r="K361" s="108"/>
    </row>
    <row r="362" spans="6:11" x14ac:dyDescent="0.25">
      <c r="F362" s="108"/>
      <c r="J362" s="108"/>
      <c r="K362" s="108"/>
    </row>
    <row r="363" spans="6:11" x14ac:dyDescent="0.25">
      <c r="F363" s="108"/>
      <c r="J363" s="108"/>
      <c r="K363" s="108"/>
    </row>
    <row r="364" spans="6:11" x14ac:dyDescent="0.25">
      <c r="F364" s="108"/>
      <c r="J364" s="108"/>
      <c r="K364" s="108"/>
    </row>
    <row r="365" spans="6:11" x14ac:dyDescent="0.25">
      <c r="F365" s="108"/>
      <c r="J365" s="108"/>
      <c r="K365" s="108"/>
    </row>
    <row r="366" spans="6:11" x14ac:dyDescent="0.25">
      <c r="F366" s="108"/>
      <c r="J366" s="108"/>
      <c r="K366" s="108"/>
    </row>
    <row r="367" spans="6:11" x14ac:dyDescent="0.25">
      <c r="F367" s="108"/>
      <c r="J367" s="108"/>
      <c r="K367" s="108"/>
    </row>
    <row r="368" spans="6:11" x14ac:dyDescent="0.25">
      <c r="F368" s="108"/>
      <c r="J368" s="108"/>
      <c r="K368" s="108"/>
    </row>
    <row r="369" spans="10:11" x14ac:dyDescent="0.25">
      <c r="J369" s="108"/>
      <c r="K369" s="108"/>
    </row>
  </sheetData>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4"/>
  <dimension ref="A1:F9"/>
  <sheetViews>
    <sheetView showGridLines="0" workbookViewId="0">
      <selection activeCell="A42" sqref="A42"/>
    </sheetView>
  </sheetViews>
  <sheetFormatPr defaultColWidth="9.140625" defaultRowHeight="12.75" x14ac:dyDescent="0.25"/>
  <cols>
    <col min="1" max="1" width="30.7109375" style="4" customWidth="1"/>
    <col min="2" max="2" width="47.28515625" style="4" customWidth="1"/>
    <col min="3" max="3" width="30" style="4" customWidth="1"/>
    <col min="4" max="4" width="20.85546875" style="4" customWidth="1"/>
    <col min="5" max="5" width="39.42578125" style="4" customWidth="1"/>
    <col min="6" max="6" width="41.140625" style="4" customWidth="1"/>
    <col min="7" max="7" width="46.7109375" style="4" customWidth="1"/>
    <col min="8" max="8" width="38.28515625" style="4" customWidth="1"/>
    <col min="9" max="9" width="42.85546875" style="4" customWidth="1"/>
    <col min="10" max="10" width="43.7109375" style="4" customWidth="1"/>
    <col min="11" max="11" width="36" style="4" customWidth="1"/>
    <col min="12" max="12" width="16.5703125" style="4" customWidth="1"/>
    <col min="13" max="13" width="24.140625" style="4" customWidth="1"/>
    <col min="14" max="14" width="35" style="4" customWidth="1"/>
    <col min="15" max="15" width="28.140625" style="4" customWidth="1"/>
    <col min="16" max="16" width="27.7109375" style="4" customWidth="1"/>
    <col min="17" max="17" width="30.140625" style="4" customWidth="1"/>
    <col min="18" max="18" width="28.140625" style="4" customWidth="1"/>
    <col min="19" max="19" width="29.7109375" style="4" customWidth="1"/>
    <col min="20" max="20" width="15.28515625" style="4" customWidth="1"/>
    <col min="21" max="21" width="17.28515625" style="4" customWidth="1"/>
    <col min="22" max="16384" width="9.140625" style="4"/>
  </cols>
  <sheetData>
    <row r="1" spans="1:6" x14ac:dyDescent="0.25">
      <c r="A1" s="122" t="s">
        <v>11</v>
      </c>
      <c r="B1" s="123" t="str">
        <f>IF(Basisdaten!C16=0,"",Basisdaten!C16)</f>
        <v/>
      </c>
    </row>
    <row r="2" spans="1:6" x14ac:dyDescent="0.25">
      <c r="A2" s="122" t="s">
        <v>16</v>
      </c>
      <c r="B2" s="61" t="str">
        <f>IF(Basisdaten!I12=0,"",Basisdaten!I12)</f>
        <v/>
      </c>
    </row>
    <row r="3" spans="1:6" x14ac:dyDescent="0.25">
      <c r="A3" s="122" t="s">
        <v>101</v>
      </c>
      <c r="B3" s="61" t="str">
        <f>IF(Basisdaten!I14=0,"",Basisdaten!I14)</f>
        <v/>
      </c>
    </row>
    <row r="4" spans="1:6" x14ac:dyDescent="0.25">
      <c r="A4" s="69"/>
      <c r="B4" s="70"/>
    </row>
    <row r="5" spans="1:6" x14ac:dyDescent="0.25">
      <c r="A5" s="121" t="s">
        <v>76</v>
      </c>
      <c r="B5" s="121" t="s">
        <v>376</v>
      </c>
      <c r="C5" s="121" t="s">
        <v>13</v>
      </c>
      <c r="D5" s="121" t="s">
        <v>138</v>
      </c>
      <c r="E5" s="122" t="str">
        <f>Basisdaten!B12</f>
        <v>IK-Nummer</v>
      </c>
      <c r="F5" s="122" t="str">
        <f>Basisdaten!B14</f>
        <v>Standort-Nummer</v>
      </c>
    </row>
    <row r="6" spans="1:6" ht="27.75" customHeight="1" x14ac:dyDescent="0.25">
      <c r="A6" s="205" t="str">
        <f>IF(Basisdaten!B19=0,"",Basisdaten!B19)</f>
        <v/>
      </c>
      <c r="B6" s="205" t="str">
        <f>IF(Basisdaten!F19=0,"",Basisdaten!F19)</f>
        <v/>
      </c>
      <c r="C6" s="205" t="str">
        <f>IF(Basisdaten!F22=0,"",Basisdaten!F22)</f>
        <v/>
      </c>
      <c r="D6" s="205" t="str">
        <f>IF(Basisdaten!B22=0,"",Basisdaten!B22)</f>
        <v>Noch nicht vorhanden</v>
      </c>
      <c r="E6" s="123" t="str">
        <f>IF(Basisdaten!C12=0,"",Basisdaten!C12)</f>
        <v/>
      </c>
      <c r="F6" s="123" t="str">
        <f>IF(Basisdaten!C14=0,"",Basisdaten!C14)</f>
        <v/>
      </c>
    </row>
    <row r="7" spans="1:6" x14ac:dyDescent="0.25">
      <c r="A7" s="69"/>
    </row>
    <row r="8" spans="1:6" x14ac:dyDescent="0.25">
      <c r="A8" s="69"/>
      <c r="B8" s="70"/>
    </row>
    <row r="9" spans="1:6" x14ac:dyDescent="0.25">
      <c r="A9" s="69"/>
      <c r="B9" s="70"/>
    </row>
  </sheetData>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3"/>
  <dimension ref="A1:I17"/>
  <sheetViews>
    <sheetView showGridLines="0" zoomScale="80" zoomScaleNormal="80" workbookViewId="0">
      <selection activeCell="A14" sqref="A14"/>
    </sheetView>
  </sheetViews>
  <sheetFormatPr defaultColWidth="11.42578125" defaultRowHeight="12.75" x14ac:dyDescent="0.2"/>
  <cols>
    <col min="1" max="1" width="67" style="124" customWidth="1"/>
    <col min="2" max="8" width="15.42578125" style="124" customWidth="1"/>
    <col min="9" max="9" width="9.7109375" style="124" customWidth="1"/>
    <col min="10" max="16384" width="11.42578125" style="124"/>
  </cols>
  <sheetData>
    <row r="1" spans="1:9" ht="48" customHeight="1" x14ac:dyDescent="0.2">
      <c r="A1" s="125"/>
      <c r="B1" s="126" t="str">
        <f>Basisdaten!D25</f>
        <v>HGIEN/HGD (ICD-10 D00.1)</v>
      </c>
      <c r="C1" s="126" t="str">
        <f>Basisdaten!E26</f>
        <v>T1, N0, 
M0</v>
      </c>
      <c r="D1" s="126" t="str">
        <f>Basisdaten!F26</f>
        <v>T2, N0, 
M0</v>
      </c>
      <c r="E1" s="126" t="str">
        <f>Basisdaten!G26</f>
        <v>T3, N0, 
M0</v>
      </c>
      <c r="F1" s="126" t="str">
        <f>Basisdaten!H26</f>
        <v>T4, N0, 
M0</v>
      </c>
      <c r="G1" s="126" t="str">
        <f>Basisdaten!I26</f>
        <v>N+, 
jedes T, M0</v>
      </c>
      <c r="H1" s="126" t="str">
        <f>Basisdaten!J26</f>
        <v>M1, 
jedes T, 
jedes N</v>
      </c>
      <c r="I1" s="126" t="str">
        <f>Basisdaten!K25</f>
        <v>Summe </v>
      </c>
    </row>
    <row r="2" spans="1:9" ht="30" customHeight="1" x14ac:dyDescent="0.2">
      <c r="A2" s="125" t="s">
        <v>43</v>
      </c>
      <c r="B2" s="127" t="str">
        <f>Basisdaten!D27</f>
        <v/>
      </c>
      <c r="C2" s="127" t="str">
        <f>Basisdaten!E27</f>
        <v/>
      </c>
      <c r="D2" s="127" t="str">
        <f>Basisdaten!F27</f>
        <v/>
      </c>
      <c r="E2" s="127" t="str">
        <f>Basisdaten!G27</f>
        <v/>
      </c>
      <c r="F2" s="127" t="str">
        <f>Basisdaten!H27</f>
        <v/>
      </c>
      <c r="G2" s="127" t="str">
        <f>Basisdaten!I27</f>
        <v/>
      </c>
      <c r="H2" s="127" t="str">
        <f>Basisdaten!J27</f>
        <v/>
      </c>
      <c r="I2" s="127" t="str">
        <f>Basisdaten!K27</f>
        <v/>
      </c>
    </row>
    <row r="3" spans="1:9" ht="30" customHeight="1" x14ac:dyDescent="0.2">
      <c r="A3" s="163" t="s">
        <v>247</v>
      </c>
      <c r="B3" s="127" t="str">
        <f>IF(Basisdaten!D28="","",Basisdaten!D28)</f>
        <v/>
      </c>
      <c r="C3" s="127" t="str">
        <f>IF(Basisdaten!E28="","",Basisdaten!E28)</f>
        <v/>
      </c>
      <c r="D3" s="127" t="str">
        <f>IF(Basisdaten!F28="","",Basisdaten!F28)</f>
        <v/>
      </c>
      <c r="E3" s="127" t="str">
        <f>IF(Basisdaten!G28="","",Basisdaten!G28)</f>
        <v/>
      </c>
      <c r="F3" s="127" t="str">
        <f>IF(Basisdaten!H28="","",Basisdaten!H28)</f>
        <v/>
      </c>
      <c r="G3" s="127" t="str">
        <f>IF(Basisdaten!I28="","",Basisdaten!I28)</f>
        <v/>
      </c>
      <c r="H3" s="127" t="str">
        <f>IF(Basisdaten!J28="","",Basisdaten!J28)</f>
        <v/>
      </c>
      <c r="I3" s="127" t="str">
        <f>Basisdaten!K28</f>
        <v/>
      </c>
    </row>
    <row r="4" spans="1:9" ht="30" customHeight="1" x14ac:dyDescent="0.2">
      <c r="A4" s="163" t="s">
        <v>260</v>
      </c>
      <c r="B4" s="127" t="str">
        <f>IF(Basisdaten!D29="","",Basisdaten!D29)</f>
        <v/>
      </c>
      <c r="C4" s="127" t="str">
        <f>IF(Basisdaten!E29="","",Basisdaten!E29)</f>
        <v/>
      </c>
      <c r="D4" s="127" t="str">
        <f>IF(Basisdaten!F29="","",Basisdaten!F29)</f>
        <v/>
      </c>
      <c r="E4" s="127" t="str">
        <f>IF(Basisdaten!G29="","",Basisdaten!G29)</f>
        <v/>
      </c>
      <c r="F4" s="127" t="str">
        <f>IF(Basisdaten!H29="","",Basisdaten!H29)</f>
        <v/>
      </c>
      <c r="G4" s="127" t="str">
        <f>IF(Basisdaten!I29="","",Basisdaten!I29)</f>
        <v/>
      </c>
      <c r="H4" s="127" t="str">
        <f>IF(Basisdaten!J29="","",Basisdaten!J29)</f>
        <v/>
      </c>
      <c r="I4" s="127" t="str">
        <f>Basisdaten!K29</f>
        <v/>
      </c>
    </row>
    <row r="5" spans="1:9" ht="30" customHeight="1" x14ac:dyDescent="0.2">
      <c r="A5" s="163" t="s">
        <v>261</v>
      </c>
      <c r="B5" s="127" t="str">
        <f>IF(Basisdaten!D30="","",Basisdaten!D30)</f>
        <v/>
      </c>
      <c r="C5" s="127" t="str">
        <f>IF(Basisdaten!E30="","",Basisdaten!E30)</f>
        <v/>
      </c>
      <c r="D5" s="127" t="str">
        <f>IF(Basisdaten!F30="","",Basisdaten!F30)</f>
        <v/>
      </c>
      <c r="E5" s="127" t="str">
        <f>IF(Basisdaten!G30="","",Basisdaten!G30)</f>
        <v/>
      </c>
      <c r="F5" s="127" t="str">
        <f>IF(Basisdaten!H30="","",Basisdaten!H30)</f>
        <v/>
      </c>
      <c r="G5" s="127" t="str">
        <f>IF(Basisdaten!I30="","",Basisdaten!I30)</f>
        <v/>
      </c>
      <c r="H5" s="127" t="str">
        <f>IF(Basisdaten!J30="","",Basisdaten!J30)</f>
        <v/>
      </c>
      <c r="I5" s="127" t="str">
        <f>Basisdaten!K30</f>
        <v/>
      </c>
    </row>
    <row r="6" spans="1:9" ht="30" customHeight="1" x14ac:dyDescent="0.2">
      <c r="A6" s="125" t="s">
        <v>208</v>
      </c>
      <c r="B6" s="127" t="str">
        <f>IF(Basisdaten!D31="","",Basisdaten!D31)</f>
        <v/>
      </c>
      <c r="C6" s="127" t="str">
        <f>IF(Basisdaten!E31="","",Basisdaten!E31)</f>
        <v/>
      </c>
      <c r="D6" s="127" t="str">
        <f>IF(Basisdaten!F31="","",Basisdaten!F31)</f>
        <v/>
      </c>
      <c r="E6" s="127" t="str">
        <f>IF(Basisdaten!G31="","",Basisdaten!G31)</f>
        <v/>
      </c>
      <c r="F6" s="127" t="str">
        <f>IF(Basisdaten!H31="","",Basisdaten!H31)</f>
        <v/>
      </c>
      <c r="G6" s="127" t="str">
        <f>IF(Basisdaten!I31="","",Basisdaten!I31)</f>
        <v/>
      </c>
      <c r="H6" s="127" t="str">
        <f>IF(Basisdaten!J31="","",Basisdaten!J31)</f>
        <v/>
      </c>
      <c r="I6" s="127" t="str">
        <f>Basisdaten!K31</f>
        <v/>
      </c>
    </row>
    <row r="7" spans="1:9" ht="30" customHeight="1" x14ac:dyDescent="0.2">
      <c r="A7" s="125" t="s">
        <v>196</v>
      </c>
      <c r="B7" s="127" t="str">
        <f>IF(Basisdaten!D32="","",Basisdaten!D32)</f>
        <v/>
      </c>
      <c r="C7" s="127" t="str">
        <f>IF(Basisdaten!E32="","",Basisdaten!E32)</f>
        <v/>
      </c>
      <c r="D7" s="127" t="str">
        <f>IF(Basisdaten!F32="","",Basisdaten!F32)</f>
        <v/>
      </c>
      <c r="E7" s="127" t="str">
        <f>IF(Basisdaten!G32="","",Basisdaten!G32)</f>
        <v/>
      </c>
      <c r="F7" s="127" t="str">
        <f>IF(Basisdaten!H32="","",Basisdaten!H32)</f>
        <v/>
      </c>
      <c r="G7" s="127" t="str">
        <f>IF(Basisdaten!I32="","",Basisdaten!I32)</f>
        <v/>
      </c>
      <c r="H7" s="127" t="str">
        <f>IF(Basisdaten!J32="","",Basisdaten!J32)</f>
        <v/>
      </c>
      <c r="I7" s="127" t="str">
        <f>Basisdaten!K32</f>
        <v/>
      </c>
    </row>
    <row r="8" spans="1:9" ht="30" customHeight="1" x14ac:dyDescent="0.2">
      <c r="A8" s="163" t="s">
        <v>379</v>
      </c>
      <c r="B8" s="128"/>
      <c r="C8" s="128"/>
      <c r="D8" s="128"/>
      <c r="E8" s="128"/>
      <c r="F8" s="128"/>
      <c r="G8" s="128"/>
      <c r="H8" s="128"/>
      <c r="I8" s="127" t="str">
        <f>IF(Basisdaten!K33="","",Basisdaten!K33)</f>
        <v/>
      </c>
    </row>
    <row r="9" spans="1:9" ht="30" customHeight="1" x14ac:dyDescent="0.2">
      <c r="A9" s="163" t="s">
        <v>381</v>
      </c>
      <c r="B9" s="128"/>
      <c r="C9" s="128"/>
      <c r="D9" s="128"/>
      <c r="E9" s="128"/>
      <c r="F9" s="128"/>
      <c r="G9" s="128"/>
      <c r="H9" s="128"/>
      <c r="I9" s="127" t="str">
        <f>Basisdaten!K34</f>
        <v/>
      </c>
    </row>
    <row r="10" spans="1:9" ht="45.75" customHeight="1" x14ac:dyDescent="0.2">
      <c r="A10" s="164" t="s">
        <v>248</v>
      </c>
      <c r="B10" s="128"/>
      <c r="C10" s="128"/>
      <c r="D10" s="128"/>
      <c r="E10" s="128"/>
      <c r="F10" s="128"/>
      <c r="G10" s="128"/>
      <c r="H10" s="128"/>
      <c r="I10" s="127" t="str">
        <f>IF(Basisdaten!K36="","",Basisdaten!K36)</f>
        <v/>
      </c>
    </row>
    <row r="11" spans="1:9" ht="30" customHeight="1" x14ac:dyDescent="0.2"/>
    <row r="12" spans="1:9" ht="30" customHeight="1" x14ac:dyDescent="0.2"/>
    <row r="13" spans="1:9" ht="30" customHeight="1" x14ac:dyDescent="0.2"/>
    <row r="14" spans="1:9" ht="20.100000000000001" customHeight="1" x14ac:dyDescent="0.2"/>
    <row r="15" spans="1:9" ht="20.100000000000001" customHeight="1" x14ac:dyDescent="0.2"/>
    <row r="16" spans="1:9" ht="20.100000000000001" customHeight="1" x14ac:dyDescent="0.2"/>
    <row r="17" ht="20.100000000000001" customHeight="1" x14ac:dyDescent="0.2"/>
  </sheetData>
  <sheetProtection selectLockedCells="1"/>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5">
    <pageSetUpPr fitToPage="1"/>
  </sheetPr>
  <dimension ref="B1:U100"/>
  <sheetViews>
    <sheetView showGridLines="0" showRuler="0" zoomScaleNormal="100" zoomScaleSheetLayoutView="100" workbookViewId="0">
      <pane xSplit="1" ySplit="7" topLeftCell="B8" activePane="bottomRight" state="frozen"/>
      <selection pane="topRight" activeCell="B1" sqref="B1"/>
      <selection pane="bottomLeft" activeCell="A12" sqref="A12"/>
      <selection pane="bottomRight" activeCell="S8" sqref="S8:S10"/>
    </sheetView>
  </sheetViews>
  <sheetFormatPr defaultColWidth="9.140625" defaultRowHeight="15" x14ac:dyDescent="0.25"/>
  <cols>
    <col min="1" max="1" width="0.5703125" customWidth="1"/>
    <col min="2" max="2" width="2.7109375" customWidth="1"/>
    <col min="3" max="3" width="3.85546875" customWidth="1"/>
    <col min="4" max="4" width="4.42578125" customWidth="1"/>
    <col min="5" max="5" width="21.42578125" customWidth="1"/>
    <col min="6" max="6" width="12.85546875" customWidth="1"/>
    <col min="7" max="7" width="12.28515625" customWidth="1"/>
    <col min="8" max="8" width="11.7109375" customWidth="1"/>
    <col min="9" max="9" width="11.5703125" customWidth="1"/>
    <col min="10" max="10" width="11.85546875" customWidth="1"/>
    <col min="11" max="11" width="8.28515625" customWidth="1"/>
    <col min="12" max="12" width="5.5703125" customWidth="1"/>
    <col min="13" max="13" width="3.42578125" customWidth="1"/>
    <col min="14" max="14" width="3.28515625" customWidth="1"/>
    <col min="15" max="15" width="5.5703125" customWidth="1"/>
    <col min="16" max="16" width="6.85546875" customWidth="1"/>
    <col min="17" max="17" width="8" customWidth="1"/>
    <col min="18" max="18" width="8.28515625" style="92" customWidth="1"/>
    <col min="19" max="20" width="73" customWidth="1"/>
    <col min="21" max="21" width="5" style="7" hidden="1" customWidth="1"/>
  </cols>
  <sheetData>
    <row r="1" spans="2:21" ht="9.9499999999999993" customHeight="1" x14ac:dyDescent="0.25">
      <c r="B1" s="6"/>
      <c r="C1" s="6"/>
      <c r="D1" s="6"/>
      <c r="E1" s="6"/>
      <c r="F1" s="6"/>
      <c r="G1" s="6"/>
      <c r="H1" s="6"/>
      <c r="I1" s="6"/>
      <c r="J1" s="6"/>
      <c r="K1" s="6"/>
      <c r="L1" s="6"/>
      <c r="M1" s="6"/>
      <c r="N1" s="6"/>
      <c r="O1" s="6"/>
      <c r="P1" s="6"/>
      <c r="Q1" s="6"/>
      <c r="R1" s="91"/>
      <c r="S1" s="6"/>
      <c r="T1" s="6"/>
    </row>
    <row r="2" spans="2:21" s="6" customFormat="1" ht="12.95" customHeight="1" x14ac:dyDescent="0.2">
      <c r="B2" s="2" t="str">
        <f>Basisdaten!B2</f>
        <v>Anlage EB Version P1.1 (Auditjahr 2026 / Kennzahlenjahr 2025)</v>
      </c>
      <c r="C2" s="8"/>
      <c r="R2" s="91"/>
      <c r="U2" s="9"/>
    </row>
    <row r="3" spans="2:21" ht="15.95" customHeight="1" x14ac:dyDescent="0.25">
      <c r="B3" s="10" t="s">
        <v>206</v>
      </c>
      <c r="C3" s="11"/>
      <c r="D3" s="6"/>
      <c r="E3" s="6"/>
      <c r="F3" s="6"/>
      <c r="G3" s="6"/>
      <c r="H3" s="6"/>
      <c r="I3" s="6"/>
      <c r="J3" s="6"/>
      <c r="K3" s="6"/>
      <c r="L3" s="6"/>
      <c r="M3" s="6"/>
      <c r="N3" s="6"/>
      <c r="O3" s="6"/>
      <c r="P3" s="12"/>
      <c r="Q3" s="6"/>
      <c r="R3" s="91"/>
      <c r="S3" s="6"/>
      <c r="T3" s="6"/>
    </row>
    <row r="4" spans="2:21" x14ac:dyDescent="0.25">
      <c r="B4" s="14" t="s">
        <v>15</v>
      </c>
      <c r="C4" s="6"/>
      <c r="D4" s="6"/>
      <c r="E4" s="206" t="str">
        <f>IF(Basisdaten!C6=0,"",Basisdaten!C6)</f>
        <v/>
      </c>
      <c r="F4" s="207" t="s">
        <v>9</v>
      </c>
      <c r="G4" s="401" t="str">
        <f>IF(Basisdaten!C8=0,"",Basisdaten!C8)</f>
        <v/>
      </c>
      <c r="H4" s="402"/>
      <c r="I4" s="402"/>
      <c r="J4" s="402"/>
      <c r="K4" s="402"/>
      <c r="L4" s="402"/>
      <c r="M4" s="402"/>
      <c r="N4" s="402"/>
      <c r="O4" s="403"/>
      <c r="P4" s="12"/>
      <c r="Q4" s="6"/>
      <c r="R4" s="91"/>
      <c r="S4" s="6"/>
      <c r="T4" s="6"/>
    </row>
    <row r="5" spans="2:21" ht="8.25" customHeight="1" thickBot="1" x14ac:dyDescent="0.3">
      <c r="B5" s="6"/>
      <c r="C5" s="6"/>
      <c r="D5" s="6"/>
      <c r="E5" s="6"/>
      <c r="F5" s="13"/>
      <c r="G5" s="13"/>
      <c r="H5" s="13"/>
      <c r="I5" s="13"/>
      <c r="J5" s="13"/>
      <c r="K5" s="13"/>
      <c r="L5" s="13"/>
      <c r="M5" s="13"/>
      <c r="N5" s="13"/>
      <c r="O5" s="13"/>
      <c r="P5" s="12"/>
      <c r="Q5" s="6"/>
      <c r="R5" s="91"/>
      <c r="S5" s="6"/>
      <c r="T5" s="6"/>
    </row>
    <row r="6" spans="2:21" s="19" customFormat="1" ht="16.5" customHeight="1" thickBot="1" x14ac:dyDescent="0.3">
      <c r="B6" s="427" t="s">
        <v>25</v>
      </c>
      <c r="C6" s="428"/>
      <c r="D6" s="431" t="s">
        <v>286</v>
      </c>
      <c r="E6" s="431" t="s">
        <v>26</v>
      </c>
      <c r="F6" s="427" t="s">
        <v>27</v>
      </c>
      <c r="G6" s="428"/>
      <c r="H6" s="427" t="s">
        <v>28</v>
      </c>
      <c r="I6" s="428"/>
      <c r="J6" s="444" t="s">
        <v>29</v>
      </c>
      <c r="K6" s="445"/>
      <c r="L6" s="447" t="s">
        <v>30</v>
      </c>
      <c r="M6" s="449" t="s">
        <v>31</v>
      </c>
      <c r="N6" s="450"/>
      <c r="O6" s="447" t="s">
        <v>30</v>
      </c>
      <c r="P6" s="427" t="s">
        <v>32</v>
      </c>
      <c r="Q6" s="451"/>
      <c r="R6" s="454" t="s">
        <v>33</v>
      </c>
      <c r="S6" s="442" t="s">
        <v>34</v>
      </c>
      <c r="T6" s="443"/>
      <c r="U6" s="18"/>
    </row>
    <row r="7" spans="2:21" s="19" customFormat="1" ht="25.5" customHeight="1" thickBot="1" x14ac:dyDescent="0.3">
      <c r="B7" s="429"/>
      <c r="C7" s="430"/>
      <c r="D7" s="432"/>
      <c r="E7" s="432"/>
      <c r="F7" s="429"/>
      <c r="G7" s="430"/>
      <c r="H7" s="429"/>
      <c r="I7" s="430"/>
      <c r="J7" s="446"/>
      <c r="K7" s="445"/>
      <c r="L7" s="448"/>
      <c r="M7" s="450"/>
      <c r="N7" s="450"/>
      <c r="O7" s="448"/>
      <c r="P7" s="452"/>
      <c r="Q7" s="453"/>
      <c r="R7" s="441"/>
      <c r="S7" s="20" t="s">
        <v>35</v>
      </c>
      <c r="T7" s="20" t="s">
        <v>36</v>
      </c>
      <c r="U7" s="18"/>
    </row>
    <row r="8" spans="2:21" ht="30" customHeight="1" thickBot="1" x14ac:dyDescent="0.3">
      <c r="B8" s="439">
        <v>1</v>
      </c>
      <c r="C8" s="420" t="s">
        <v>37</v>
      </c>
      <c r="D8" s="395"/>
      <c r="E8" s="423" t="s">
        <v>42</v>
      </c>
      <c r="F8" s="371" t="s">
        <v>39</v>
      </c>
      <c r="G8" s="372"/>
      <c r="H8" s="371" t="s">
        <v>43</v>
      </c>
      <c r="I8" s="372"/>
      <c r="J8" s="371" t="s">
        <v>39</v>
      </c>
      <c r="K8" s="372"/>
      <c r="L8" s="377"/>
      <c r="M8" s="380" t="s">
        <v>128</v>
      </c>
      <c r="N8" s="381"/>
      <c r="O8" s="398"/>
      <c r="P8" s="455" t="s">
        <v>40</v>
      </c>
      <c r="Q8" s="456">
        <f>IF(Basisdaten!K27="",0,Basisdaten!K27)</f>
        <v>0</v>
      </c>
      <c r="R8" s="459" t="str">
        <f>IF(Q8=Berechnung1!D27,Berechnung1!$F$5,IF(OR(Q8&lt; Berechnung1!E27,Q8&gt; Berechnung1!F27),Berechnung1!$G$5,IF(OR(ROUND(Q8,4)&lt;Berechnung1!J27,ROUND(Q8,4)&gt;Berechnung1!K27),Berechnung1!$D$5,IF(OR(ROUND(Q8,4)&lt;Berechnung1!G27,ROUND(Q8,4)&gt;Berechnung1!H27),Berechnung1!$E$5,Berechnung1!$C$5))))</f>
        <v>Unvollständig</v>
      </c>
      <c r="S8" s="462"/>
      <c r="T8" s="386"/>
    </row>
    <row r="9" spans="2:21" ht="30" customHeight="1" thickBot="1" x14ac:dyDescent="0.3">
      <c r="B9" s="440"/>
      <c r="C9" s="421"/>
      <c r="D9" s="396"/>
      <c r="E9" s="424"/>
      <c r="F9" s="373"/>
      <c r="G9" s="374"/>
      <c r="H9" s="373"/>
      <c r="I9" s="374"/>
      <c r="J9" s="373"/>
      <c r="K9" s="374"/>
      <c r="L9" s="378"/>
      <c r="M9" s="382"/>
      <c r="N9" s="383"/>
      <c r="O9" s="399"/>
      <c r="P9" s="455"/>
      <c r="Q9" s="457"/>
      <c r="R9" s="460"/>
      <c r="S9" s="463"/>
      <c r="T9" s="387"/>
    </row>
    <row r="10" spans="2:21" ht="30" customHeight="1" thickBot="1" x14ac:dyDescent="0.3">
      <c r="B10" s="440"/>
      <c r="C10" s="422"/>
      <c r="D10" s="397"/>
      <c r="E10" s="425"/>
      <c r="F10" s="375"/>
      <c r="G10" s="376"/>
      <c r="H10" s="375"/>
      <c r="I10" s="376"/>
      <c r="J10" s="375"/>
      <c r="K10" s="376"/>
      <c r="L10" s="379"/>
      <c r="M10" s="384"/>
      <c r="N10" s="385"/>
      <c r="O10" s="400"/>
      <c r="P10" s="455"/>
      <c r="Q10" s="458"/>
      <c r="R10" s="461"/>
      <c r="S10" s="463"/>
      <c r="T10" s="388"/>
    </row>
    <row r="11" spans="2:21" ht="30" customHeight="1" thickBot="1" x14ac:dyDescent="0.3">
      <c r="B11" s="440"/>
      <c r="C11" s="420" t="s">
        <v>41</v>
      </c>
      <c r="D11" s="395"/>
      <c r="E11" s="423" t="s">
        <v>410</v>
      </c>
      <c r="F11" s="470" t="s">
        <v>39</v>
      </c>
      <c r="G11" s="372"/>
      <c r="H11" s="464" t="s">
        <v>410</v>
      </c>
      <c r="I11" s="465"/>
      <c r="J11" s="471" t="s">
        <v>39</v>
      </c>
      <c r="K11" s="465"/>
      <c r="L11" s="398"/>
      <c r="M11" s="380" t="s">
        <v>197</v>
      </c>
      <c r="N11" s="381"/>
      <c r="O11" s="398"/>
      <c r="P11" s="455" t="s">
        <v>40</v>
      </c>
      <c r="Q11" s="456">
        <f>IF(Basisdaten!K33="",0,Basisdaten!K33)</f>
        <v>0</v>
      </c>
      <c r="R11" s="459" t="str">
        <f>IF(AND(Basisdaten!K33="",Q11=0),Berechnung1!$F$5,IF(AND(Basisdaten!K33=0,Q11=0),Berechnung1!$H$5,IF(OR(Q11&lt;Berechnung1!E30,Q11&gt;Berechnung1!F30),Berechnung1!$G$5,IF(OR(ROUND(Q11,4)&lt;Berechnung1!J30,ROUND(Q11,4)&gt;Berechnung1!K30),Berechnung1!$D$5,IF(OR(ROUND(Q11,4)&lt;Berechnung1!G30,ROUND(Q11,4)&gt;Berechnung1!H30),Berechnung1!$E$5,Berechnung1!$C$5)))))</f>
        <v>Unvollständig</v>
      </c>
      <c r="S11" s="386"/>
      <c r="T11" s="386"/>
    </row>
    <row r="12" spans="2:21" ht="30" customHeight="1" thickBot="1" x14ac:dyDescent="0.3">
      <c r="B12" s="440"/>
      <c r="C12" s="421"/>
      <c r="D12" s="396"/>
      <c r="E12" s="424"/>
      <c r="F12" s="373"/>
      <c r="G12" s="374"/>
      <c r="H12" s="466"/>
      <c r="I12" s="467"/>
      <c r="J12" s="466"/>
      <c r="K12" s="467"/>
      <c r="L12" s="399"/>
      <c r="M12" s="382"/>
      <c r="N12" s="383"/>
      <c r="O12" s="399"/>
      <c r="P12" s="455"/>
      <c r="Q12" s="457"/>
      <c r="R12" s="460"/>
      <c r="S12" s="463"/>
      <c r="T12" s="387"/>
    </row>
    <row r="13" spans="2:21" ht="30" customHeight="1" thickBot="1" x14ac:dyDescent="0.3">
      <c r="B13" s="440"/>
      <c r="C13" s="422"/>
      <c r="D13" s="397"/>
      <c r="E13" s="425"/>
      <c r="F13" s="375"/>
      <c r="G13" s="376"/>
      <c r="H13" s="468"/>
      <c r="I13" s="469"/>
      <c r="J13" s="468"/>
      <c r="K13" s="469"/>
      <c r="L13" s="400"/>
      <c r="M13" s="384"/>
      <c r="N13" s="385"/>
      <c r="O13" s="400"/>
      <c r="P13" s="455"/>
      <c r="Q13" s="458"/>
      <c r="R13" s="461"/>
      <c r="S13" s="463"/>
      <c r="T13" s="388"/>
    </row>
    <row r="14" spans="2:21" ht="30" customHeight="1" thickBot="1" x14ac:dyDescent="0.3">
      <c r="B14" s="440"/>
      <c r="C14" s="420" t="s">
        <v>287</v>
      </c>
      <c r="D14" s="395"/>
      <c r="E14" s="423" t="s">
        <v>38</v>
      </c>
      <c r="F14" s="371" t="s">
        <v>39</v>
      </c>
      <c r="G14" s="372"/>
      <c r="H14" s="464" t="s">
        <v>38</v>
      </c>
      <c r="I14" s="465"/>
      <c r="J14" s="464" t="s">
        <v>39</v>
      </c>
      <c r="K14" s="465"/>
      <c r="L14" s="398"/>
      <c r="M14" s="380" t="s">
        <v>113</v>
      </c>
      <c r="N14" s="381"/>
      <c r="O14" s="398"/>
      <c r="P14" s="455" t="s">
        <v>40</v>
      </c>
      <c r="Q14" s="456">
        <f>IF(Basisdaten!K34="",0,Basisdaten!K34)</f>
        <v>0</v>
      </c>
      <c r="R14" s="459" t="str">
        <f>IF(Q14=Berechnung1!D33,Berechnung1!$F$5,IF(OR(Q14&lt; Berechnung1!E33,Q14&gt; Berechnung1!F33),Berechnung1!$G$5,IF(OR(ROUND(Q14,4)&lt;Berechnung1!J33,ROUND(Q14,4)&gt;Berechnung1!K33),Berechnung1!$D$5,IF(OR(ROUND(Q14,4)&lt;Berechnung1!G33,ROUND(Q14,4)&gt;Berechnung1!H33),Berechnung1!$E$5,Berechnung1!$C$5))))</f>
        <v>Unvollständig</v>
      </c>
      <c r="S14" s="386"/>
      <c r="T14" s="386"/>
    </row>
    <row r="15" spans="2:21" ht="30" customHeight="1" thickBot="1" x14ac:dyDescent="0.3">
      <c r="B15" s="440"/>
      <c r="C15" s="421"/>
      <c r="D15" s="396"/>
      <c r="E15" s="424"/>
      <c r="F15" s="373"/>
      <c r="G15" s="374"/>
      <c r="H15" s="466"/>
      <c r="I15" s="467"/>
      <c r="J15" s="466"/>
      <c r="K15" s="467"/>
      <c r="L15" s="399"/>
      <c r="M15" s="382"/>
      <c r="N15" s="383"/>
      <c r="O15" s="399"/>
      <c r="P15" s="455"/>
      <c r="Q15" s="457"/>
      <c r="R15" s="460"/>
      <c r="S15" s="463"/>
      <c r="T15" s="387"/>
    </row>
    <row r="16" spans="2:21" ht="30" customHeight="1" thickBot="1" x14ac:dyDescent="0.3">
      <c r="B16" s="441"/>
      <c r="C16" s="422"/>
      <c r="D16" s="397"/>
      <c r="E16" s="425"/>
      <c r="F16" s="375"/>
      <c r="G16" s="376"/>
      <c r="H16" s="468"/>
      <c r="I16" s="469"/>
      <c r="J16" s="468"/>
      <c r="K16" s="469"/>
      <c r="L16" s="400"/>
      <c r="M16" s="384"/>
      <c r="N16" s="385"/>
      <c r="O16" s="400"/>
      <c r="P16" s="455"/>
      <c r="Q16" s="458"/>
      <c r="R16" s="461"/>
      <c r="S16" s="463"/>
      <c r="T16" s="388"/>
    </row>
    <row r="17" spans="2:21" ht="30" customHeight="1" thickBot="1" x14ac:dyDescent="0.3">
      <c r="B17" s="389">
        <v>2</v>
      </c>
      <c r="C17" s="390"/>
      <c r="D17" s="395" t="s">
        <v>288</v>
      </c>
      <c r="E17" s="423" t="s">
        <v>111</v>
      </c>
      <c r="F17" s="371" t="s">
        <v>112</v>
      </c>
      <c r="G17" s="372"/>
      <c r="H17" s="371" t="s">
        <v>214</v>
      </c>
      <c r="I17" s="372"/>
      <c r="J17" s="371" t="s">
        <v>411</v>
      </c>
      <c r="K17" s="372"/>
      <c r="L17" s="398"/>
      <c r="M17" s="433" t="s">
        <v>44</v>
      </c>
      <c r="N17" s="434"/>
      <c r="O17" s="398"/>
      <c r="P17" s="21" t="s">
        <v>28</v>
      </c>
      <c r="Q17" s="22"/>
      <c r="R17" s="459" t="str">
        <f>IF(Q19=Berechnung1!D36,Berechnung1!$F$5,IF(OR(Q19&lt; Berechnung1!E36,Q19&gt; Berechnung1!F36),Berechnung1!$G$5,IF(OR(ROUND(Q19,4)&lt;Berechnung1!J36,ROUND(Q19,4)&gt;Berechnung1!K36),Berechnung1!$D$5,IF(OR(ROUND(Q19,4)&lt;Berechnung1!G36,ROUND(Q19,4)&gt;Berechnung1!H36),Berechnung1!$E$5,Berechnung1!$C$5))))</f>
        <v>Unvollständig</v>
      </c>
      <c r="S17" s="462"/>
      <c r="T17" s="386"/>
    </row>
    <row r="18" spans="2:21" ht="30" customHeight="1" thickBot="1" x14ac:dyDescent="0.3">
      <c r="B18" s="391"/>
      <c r="C18" s="392"/>
      <c r="D18" s="396"/>
      <c r="E18" s="424"/>
      <c r="F18" s="373"/>
      <c r="G18" s="374"/>
      <c r="H18" s="373"/>
      <c r="I18" s="374"/>
      <c r="J18" s="373"/>
      <c r="K18" s="374"/>
      <c r="L18" s="399"/>
      <c r="M18" s="435"/>
      <c r="N18" s="436"/>
      <c r="O18" s="399"/>
      <c r="P18" s="21" t="s">
        <v>45</v>
      </c>
      <c r="Q18" s="23">
        <f>IF(Basisdaten!K27="",0,Basisdaten!K27)</f>
        <v>0</v>
      </c>
      <c r="R18" s="460"/>
      <c r="S18" s="356"/>
      <c r="T18" s="356"/>
    </row>
    <row r="19" spans="2:21" ht="30" customHeight="1" thickBot="1" x14ac:dyDescent="0.3">
      <c r="B19" s="393"/>
      <c r="C19" s="394"/>
      <c r="D19" s="397"/>
      <c r="E19" s="425"/>
      <c r="F19" s="375"/>
      <c r="G19" s="376"/>
      <c r="H19" s="375"/>
      <c r="I19" s="376"/>
      <c r="J19" s="375"/>
      <c r="K19" s="376"/>
      <c r="L19" s="400"/>
      <c r="M19" s="437"/>
      <c r="N19" s="438"/>
      <c r="O19" s="400"/>
      <c r="P19" s="21" t="s">
        <v>46</v>
      </c>
      <c r="Q19" s="24" t="str">
        <f>IF(Q17="","n.d.",IF(Q18="","n.d.",IF(Q18=0,"",Q17/Q18)))</f>
        <v>n.d.</v>
      </c>
      <c r="R19" s="461"/>
      <c r="S19" s="356"/>
      <c r="T19" s="356"/>
    </row>
    <row r="20" spans="2:21" ht="30" customHeight="1" thickBot="1" x14ac:dyDescent="0.3">
      <c r="B20" s="389">
        <v>3</v>
      </c>
      <c r="C20" s="390"/>
      <c r="D20" s="426" t="s">
        <v>288</v>
      </c>
      <c r="E20" s="423" t="s">
        <v>412</v>
      </c>
      <c r="F20" s="371" t="s">
        <v>413</v>
      </c>
      <c r="G20" s="372"/>
      <c r="H20" s="371" t="s">
        <v>316</v>
      </c>
      <c r="I20" s="372"/>
      <c r="J20" s="371" t="s">
        <v>414</v>
      </c>
      <c r="K20" s="372"/>
      <c r="L20" s="398"/>
      <c r="M20" s="433" t="s">
        <v>44</v>
      </c>
      <c r="N20" s="434"/>
      <c r="O20" s="398"/>
      <c r="P20" s="21" t="s">
        <v>28</v>
      </c>
      <c r="Q20" s="22"/>
      <c r="R20" s="459" t="str">
        <f>IF(AND(Q20&lt;&gt;"",Q21&lt;&gt;"",Q20=0,Q21=0),Berechnung1!$H$5,IF(Q22=Berechnung1!D39,Berechnung1!$F$5,IF(OR(Q22&lt; Berechnung1!E39,Q22&gt; Berechnung1!F39),Berechnung1!$G$5,IF(OR(ROUND(Q22,4)&lt;Berechnung1!J39,ROUND(Q22,4)&gt;Berechnung1!K39),Berechnung1!$D$5,IF(OR(ROUND(Q22,4)&lt;Berechnung1!G39,ROUND(Q22,4)&gt;Berechnung1!H39),Berechnung1!$E$5,Berechnung1!$C$5)))))</f>
        <v>Unvollständig</v>
      </c>
      <c r="S20" s="386"/>
      <c r="T20" s="386"/>
    </row>
    <row r="21" spans="2:21" ht="30" customHeight="1" thickBot="1" x14ac:dyDescent="0.3">
      <c r="B21" s="391"/>
      <c r="C21" s="392"/>
      <c r="D21" s="396"/>
      <c r="E21" s="424"/>
      <c r="F21" s="373"/>
      <c r="G21" s="374"/>
      <c r="H21" s="373"/>
      <c r="I21" s="374"/>
      <c r="J21" s="373"/>
      <c r="K21" s="374"/>
      <c r="L21" s="399"/>
      <c r="M21" s="435"/>
      <c r="N21" s="436"/>
      <c r="O21" s="399"/>
      <c r="P21" s="21" t="s">
        <v>45</v>
      </c>
      <c r="Q21" s="23">
        <f>IF(Basisdaten!K33="",0,Basisdaten!K33)</f>
        <v>0</v>
      </c>
      <c r="R21" s="460"/>
      <c r="S21" s="356"/>
      <c r="T21" s="387"/>
      <c r="U21"/>
    </row>
    <row r="22" spans="2:21" ht="30" customHeight="1" thickBot="1" x14ac:dyDescent="0.3">
      <c r="B22" s="393"/>
      <c r="C22" s="394"/>
      <c r="D22" s="397"/>
      <c r="E22" s="425"/>
      <c r="F22" s="375"/>
      <c r="G22" s="376"/>
      <c r="H22" s="375"/>
      <c r="I22" s="376"/>
      <c r="J22" s="375"/>
      <c r="K22" s="376"/>
      <c r="L22" s="400"/>
      <c r="M22" s="437"/>
      <c r="N22" s="438"/>
      <c r="O22" s="400"/>
      <c r="P22" s="21" t="s">
        <v>46</v>
      </c>
      <c r="Q22" s="24" t="str">
        <f>IF(Q20="","n.d.",IF(Q21="","n.d.",IF(Q21=0,"",Q20/Q21)))</f>
        <v>n.d.</v>
      </c>
      <c r="R22" s="461"/>
      <c r="S22" s="356"/>
      <c r="T22" s="388"/>
    </row>
    <row r="23" spans="2:21" ht="30" customHeight="1" thickBot="1" x14ac:dyDescent="0.3">
      <c r="B23" s="389">
        <v>4</v>
      </c>
      <c r="C23" s="390"/>
      <c r="D23" s="395"/>
      <c r="E23" s="423" t="s">
        <v>415</v>
      </c>
      <c r="F23" s="371" t="s">
        <v>201</v>
      </c>
      <c r="G23" s="372"/>
      <c r="H23" s="371" t="s">
        <v>215</v>
      </c>
      <c r="I23" s="372"/>
      <c r="J23" s="371" t="s">
        <v>203</v>
      </c>
      <c r="K23" s="372"/>
      <c r="L23" s="398"/>
      <c r="M23" s="433" t="s">
        <v>254</v>
      </c>
      <c r="N23" s="434"/>
      <c r="O23" s="398"/>
      <c r="P23" s="21" t="s">
        <v>28</v>
      </c>
      <c r="Q23" s="22"/>
      <c r="R23" s="459" t="str">
        <f>IF(Q25=Berechnung1!D42,Berechnung1!$F$5,IF(OR(Q25&lt; Berechnung1!E42,Q25&gt; Berechnung1!F42),Berechnung1!$G$5,IF(OR(ROUND(Q25,4)&lt;Berechnung1!J42,ROUND(Q25,4)&gt;Berechnung1!K42),Berechnung1!$D$5,IF(OR(ROUND(Q25,4)&lt;Berechnung1!G42,ROUND(Q25,4)&gt;Berechnung1!H42),Berechnung1!$E$5,Berechnung1!$C$5))))</f>
        <v>Unvollständig</v>
      </c>
      <c r="S23" s="386"/>
      <c r="T23" s="386"/>
    </row>
    <row r="24" spans="2:21" ht="30" customHeight="1" thickBot="1" x14ac:dyDescent="0.3">
      <c r="B24" s="391"/>
      <c r="C24" s="392"/>
      <c r="D24" s="396"/>
      <c r="E24" s="424"/>
      <c r="F24" s="373"/>
      <c r="G24" s="374"/>
      <c r="H24" s="373"/>
      <c r="I24" s="374"/>
      <c r="J24" s="373"/>
      <c r="K24" s="374"/>
      <c r="L24" s="399"/>
      <c r="M24" s="435"/>
      <c r="N24" s="436"/>
      <c r="O24" s="399"/>
      <c r="P24" s="21" t="s">
        <v>45</v>
      </c>
      <c r="Q24" s="22"/>
      <c r="R24" s="460"/>
      <c r="S24" s="356"/>
      <c r="T24" s="387"/>
    </row>
    <row r="25" spans="2:21" ht="30" customHeight="1" thickBot="1" x14ac:dyDescent="0.3">
      <c r="B25" s="393"/>
      <c r="C25" s="394"/>
      <c r="D25" s="397"/>
      <c r="E25" s="425"/>
      <c r="F25" s="375"/>
      <c r="G25" s="376"/>
      <c r="H25" s="375"/>
      <c r="I25" s="376"/>
      <c r="J25" s="375"/>
      <c r="K25" s="376"/>
      <c r="L25" s="400"/>
      <c r="M25" s="437"/>
      <c r="N25" s="438"/>
      <c r="O25" s="400"/>
      <c r="P25" s="21" t="s">
        <v>46</v>
      </c>
      <c r="Q25" s="24" t="str">
        <f>IF(Q23="","n.d.",IF(Q24="","n.d.",IF(Q24=0,"",Q23/Q24)))</f>
        <v>n.d.</v>
      </c>
      <c r="R25" s="461"/>
      <c r="S25" s="356"/>
      <c r="T25" s="388"/>
    </row>
    <row r="26" spans="2:21" ht="30" customHeight="1" thickBot="1" x14ac:dyDescent="0.3">
      <c r="B26" s="389">
        <v>5</v>
      </c>
      <c r="C26" s="390"/>
      <c r="D26" s="395" t="s">
        <v>288</v>
      </c>
      <c r="E26" s="423" t="s">
        <v>114</v>
      </c>
      <c r="F26" s="371" t="s">
        <v>322</v>
      </c>
      <c r="G26" s="372"/>
      <c r="H26" s="464" t="s">
        <v>216</v>
      </c>
      <c r="I26" s="465"/>
      <c r="J26" s="371" t="s">
        <v>195</v>
      </c>
      <c r="K26" s="372"/>
      <c r="L26" s="398"/>
      <c r="M26" s="433" t="s">
        <v>44</v>
      </c>
      <c r="N26" s="434"/>
      <c r="O26" s="473"/>
      <c r="P26" s="160" t="s">
        <v>28</v>
      </c>
      <c r="Q26" s="22"/>
      <c r="R26" s="459" t="str">
        <f>IF(Q28=Berechnung1!D45,Berechnung1!$F$5,IF(OR(Q28&lt; Berechnung1!E45,Q28&gt; Berechnung1!F45),Berechnung1!$G$5,IF(OR(ROUND(Q28,4)&lt;Berechnung1!J45,ROUND(Q28,4)&gt;Berechnung1!K45),Berechnung1!$D$5,IF(OR(ROUND(Q28,4)&lt;Berechnung1!G45,ROUND(Q28,4)&gt;Berechnung1!H45),Berechnung1!$E$5,Berechnung1!$C$5))))</f>
        <v>Unvollständig</v>
      </c>
      <c r="S26" s="386"/>
      <c r="T26" s="386"/>
    </row>
    <row r="27" spans="2:21" ht="30" customHeight="1" thickBot="1" x14ac:dyDescent="0.3">
      <c r="B27" s="391"/>
      <c r="C27" s="392"/>
      <c r="D27" s="396"/>
      <c r="E27" s="424"/>
      <c r="F27" s="373"/>
      <c r="G27" s="374"/>
      <c r="H27" s="466"/>
      <c r="I27" s="467"/>
      <c r="J27" s="373"/>
      <c r="K27" s="374"/>
      <c r="L27" s="399"/>
      <c r="M27" s="435"/>
      <c r="N27" s="436"/>
      <c r="O27" s="399"/>
      <c r="P27" s="21" t="s">
        <v>45</v>
      </c>
      <c r="Q27" s="23">
        <f>IF(U27="",0,U27)</f>
        <v>0</v>
      </c>
      <c r="R27" s="460"/>
      <c r="S27" s="356"/>
      <c r="T27" s="387"/>
      <c r="U27" s="7">
        <f>SUM(Basisdaten!K28:K30)</f>
        <v>0</v>
      </c>
    </row>
    <row r="28" spans="2:21" ht="30" customHeight="1" thickBot="1" x14ac:dyDescent="0.3">
      <c r="B28" s="393"/>
      <c r="C28" s="394"/>
      <c r="D28" s="397"/>
      <c r="E28" s="425"/>
      <c r="F28" s="375"/>
      <c r="G28" s="376"/>
      <c r="H28" s="468"/>
      <c r="I28" s="469"/>
      <c r="J28" s="375"/>
      <c r="K28" s="376"/>
      <c r="L28" s="400"/>
      <c r="M28" s="437"/>
      <c r="N28" s="438"/>
      <c r="O28" s="400"/>
      <c r="P28" s="21" t="s">
        <v>46</v>
      </c>
      <c r="Q28" s="24" t="str">
        <f>IF(Q26="","n.d.",IF(Q27="","n.d.",IF(Q27=0,"",Q26/Q27)))</f>
        <v>n.d.</v>
      </c>
      <c r="R28" s="461"/>
      <c r="S28" s="356"/>
      <c r="T28" s="388"/>
    </row>
    <row r="29" spans="2:21" ht="30" customHeight="1" thickBot="1" x14ac:dyDescent="0.3">
      <c r="B29" s="359">
        <v>6</v>
      </c>
      <c r="C29" s="360"/>
      <c r="D29" s="365"/>
      <c r="E29" s="368" t="s">
        <v>338</v>
      </c>
      <c r="F29" s="371" t="s">
        <v>339</v>
      </c>
      <c r="G29" s="372"/>
      <c r="H29" s="371" t="s">
        <v>340</v>
      </c>
      <c r="I29" s="372"/>
      <c r="J29" s="371" t="s">
        <v>416</v>
      </c>
      <c r="K29" s="372"/>
      <c r="L29" s="377"/>
      <c r="M29" s="380" t="s">
        <v>341</v>
      </c>
      <c r="N29" s="381"/>
      <c r="O29" s="472"/>
      <c r="P29" s="160" t="s">
        <v>28</v>
      </c>
      <c r="Q29" s="22"/>
      <c r="R29" s="352" t="str">
        <f>IF(Q31=Berechnung1!D48,Berechnung1!$F$5,IF(OR(Q31&lt; Berechnung1!E48,Q31&gt; Berechnung1!F48),Berechnung1!$G$5,IF(OR(ROUND(Q31,4)&lt;Berechnung1!J48,ROUND(Q31,4)&gt;Berechnung1!K48),Berechnung1!$D$5,IF(OR(ROUND(Q31,4)&lt;Berechnung1!G48,ROUND(Q31,4)&gt;Berechnung1!H48),Berechnung1!$E$5,Berechnung1!$C$5))))</f>
        <v>Unvollständig</v>
      </c>
      <c r="S29" s="355"/>
      <c r="T29" s="355"/>
    </row>
    <row r="30" spans="2:21" ht="30" customHeight="1" thickBot="1" x14ac:dyDescent="0.3">
      <c r="B30" s="361"/>
      <c r="C30" s="362"/>
      <c r="D30" s="366"/>
      <c r="E30" s="369"/>
      <c r="F30" s="373"/>
      <c r="G30" s="374"/>
      <c r="H30" s="373"/>
      <c r="I30" s="374"/>
      <c r="J30" s="373"/>
      <c r="K30" s="374"/>
      <c r="L30" s="378"/>
      <c r="M30" s="382"/>
      <c r="N30" s="383"/>
      <c r="O30" s="378"/>
      <c r="P30" s="212" t="s">
        <v>45</v>
      </c>
      <c r="Q30" s="23">
        <f>IF(Basisdaten!K34="",0,Basisdaten!K34)</f>
        <v>0</v>
      </c>
      <c r="R30" s="353"/>
      <c r="S30" s="356"/>
      <c r="T30" s="357"/>
    </row>
    <row r="31" spans="2:21" ht="30" customHeight="1" thickBot="1" x14ac:dyDescent="0.3">
      <c r="B31" s="363"/>
      <c r="C31" s="364"/>
      <c r="D31" s="367"/>
      <c r="E31" s="370"/>
      <c r="F31" s="375"/>
      <c r="G31" s="376"/>
      <c r="H31" s="375"/>
      <c r="I31" s="376"/>
      <c r="J31" s="375"/>
      <c r="K31" s="376"/>
      <c r="L31" s="379"/>
      <c r="M31" s="384"/>
      <c r="N31" s="385"/>
      <c r="O31" s="379"/>
      <c r="P31" s="212" t="s">
        <v>46</v>
      </c>
      <c r="Q31" s="24" t="str">
        <f>IF(Q29="","n.d.",IF(Q30="","n.d.",IF(Q30=0,"",Q29/Q30)))</f>
        <v>n.d.</v>
      </c>
      <c r="R31" s="354"/>
      <c r="S31" s="356"/>
      <c r="T31" s="358"/>
    </row>
    <row r="32" spans="2:21" ht="30" customHeight="1" thickBot="1" x14ac:dyDescent="0.3">
      <c r="B32" s="389">
        <v>7</v>
      </c>
      <c r="C32" s="390"/>
      <c r="D32" s="395"/>
      <c r="E32" s="368" t="s">
        <v>115</v>
      </c>
      <c r="F32" s="371" t="s">
        <v>324</v>
      </c>
      <c r="G32" s="372"/>
      <c r="H32" s="371" t="s">
        <v>317</v>
      </c>
      <c r="I32" s="372"/>
      <c r="J32" s="371" t="s">
        <v>416</v>
      </c>
      <c r="K32" s="372"/>
      <c r="L32" s="398" t="s">
        <v>116</v>
      </c>
      <c r="M32" s="433" t="s">
        <v>197</v>
      </c>
      <c r="N32" s="434"/>
      <c r="O32" s="473"/>
      <c r="P32" s="160" t="s">
        <v>28</v>
      </c>
      <c r="Q32" s="22"/>
      <c r="R32" s="459" t="str">
        <f>IF(Q34=Berechnung1!D51,Berechnung1!$F$5,IF(OR(Q34&lt; Berechnung1!E51,Q34&gt; Berechnung1!F51),Berechnung1!$G$5,IF(OR(ROUND(Q34,4)&lt;Berechnung1!J51,ROUND(Q34,4)&gt;Berechnung1!K51),Berechnung1!$D$5,IF(OR(ROUND(Q34,4)&lt;Berechnung1!G51,ROUND(Q34,4)&gt;Berechnung1!H51),Berechnung1!$E$5,Berechnung1!$C$5))))</f>
        <v>Unvollständig</v>
      </c>
      <c r="S32" s="386"/>
      <c r="T32" s="386"/>
    </row>
    <row r="33" spans="2:20" ht="30" customHeight="1" thickBot="1" x14ac:dyDescent="0.3">
      <c r="B33" s="391"/>
      <c r="C33" s="392"/>
      <c r="D33" s="396"/>
      <c r="E33" s="369"/>
      <c r="F33" s="373"/>
      <c r="G33" s="374"/>
      <c r="H33" s="373"/>
      <c r="I33" s="374"/>
      <c r="J33" s="373"/>
      <c r="K33" s="374"/>
      <c r="L33" s="399"/>
      <c r="M33" s="435"/>
      <c r="N33" s="436"/>
      <c r="O33" s="399"/>
      <c r="P33" s="21" t="s">
        <v>45</v>
      </c>
      <c r="Q33" s="23">
        <f>IF(Basisdaten!K34="",0,Basisdaten!K34)</f>
        <v>0</v>
      </c>
      <c r="R33" s="460"/>
      <c r="S33" s="356"/>
      <c r="T33" s="387"/>
    </row>
    <row r="34" spans="2:20" ht="30" customHeight="1" thickBot="1" x14ac:dyDescent="0.3">
      <c r="B34" s="393"/>
      <c r="C34" s="394"/>
      <c r="D34" s="397"/>
      <c r="E34" s="370"/>
      <c r="F34" s="375"/>
      <c r="G34" s="376"/>
      <c r="H34" s="375"/>
      <c r="I34" s="376"/>
      <c r="J34" s="375"/>
      <c r="K34" s="376"/>
      <c r="L34" s="400"/>
      <c r="M34" s="437"/>
      <c r="N34" s="438"/>
      <c r="O34" s="400"/>
      <c r="P34" s="21" t="s">
        <v>46</v>
      </c>
      <c r="Q34" s="24" t="str">
        <f>IF(Q32="","n.d.",IF(Q33="","n.d.",IF(Q33=0,"",Q32/Q33)))</f>
        <v>n.d.</v>
      </c>
      <c r="R34" s="461"/>
      <c r="S34" s="356"/>
      <c r="T34" s="388"/>
    </row>
    <row r="35" spans="2:20" ht="30" customHeight="1" thickBot="1" x14ac:dyDescent="0.3">
      <c r="B35" s="389">
        <v>8</v>
      </c>
      <c r="C35" s="390"/>
      <c r="D35" s="395"/>
      <c r="E35" s="368" t="s">
        <v>323</v>
      </c>
      <c r="F35" s="371" t="s">
        <v>325</v>
      </c>
      <c r="G35" s="372"/>
      <c r="H35" s="371" t="s">
        <v>326</v>
      </c>
      <c r="I35" s="372"/>
      <c r="J35" s="371" t="s">
        <v>411</v>
      </c>
      <c r="K35" s="372"/>
      <c r="L35" s="398"/>
      <c r="M35" s="433" t="s">
        <v>117</v>
      </c>
      <c r="N35" s="434"/>
      <c r="O35" s="473"/>
      <c r="P35" s="25" t="s">
        <v>28</v>
      </c>
      <c r="Q35" s="23">
        <f>Studien!E5</f>
        <v>0</v>
      </c>
      <c r="R35" s="459" t="str">
        <f>IF(Q37=Berechnung1!D54,Berechnung1!$F$5,IF(OR(Q37&lt; Berechnung1!E54,Q37&gt; Berechnung1!F54),Berechnung1!$G$5,IF(OR(ROUND(Q37,4)&lt;Berechnung1!J54,ROUND(Q37,4)&gt;Berechnung1!K54),Berechnung1!$D$5,IF(OR(ROUND(Q37,4)&lt;Berechnung1!G54,ROUND(Q37,4)&gt;Berechnung1!H54),Berechnung1!$E$5,Berechnung1!$C$5))))</f>
        <v>Unvollständig</v>
      </c>
      <c r="S35" s="386"/>
      <c r="T35" s="386"/>
    </row>
    <row r="36" spans="2:20" ht="30" customHeight="1" thickBot="1" x14ac:dyDescent="0.3">
      <c r="B36" s="391"/>
      <c r="C36" s="392"/>
      <c r="D36" s="396"/>
      <c r="E36" s="369"/>
      <c r="F36" s="373"/>
      <c r="G36" s="374"/>
      <c r="H36" s="373"/>
      <c r="I36" s="374"/>
      <c r="J36" s="373"/>
      <c r="K36" s="374"/>
      <c r="L36" s="399"/>
      <c r="M36" s="435"/>
      <c r="N36" s="436"/>
      <c r="O36" s="399"/>
      <c r="P36" s="21" t="s">
        <v>45</v>
      </c>
      <c r="Q36" s="23">
        <f>IF(Basisdaten!K27="",0,Basisdaten!K27)</f>
        <v>0</v>
      </c>
      <c r="R36" s="460"/>
      <c r="S36" s="356"/>
      <c r="T36" s="387"/>
    </row>
    <row r="37" spans="2:20" ht="30" customHeight="1" thickBot="1" x14ac:dyDescent="0.3">
      <c r="B37" s="393"/>
      <c r="C37" s="394"/>
      <c r="D37" s="397"/>
      <c r="E37" s="370"/>
      <c r="F37" s="375"/>
      <c r="G37" s="376"/>
      <c r="H37" s="375"/>
      <c r="I37" s="376"/>
      <c r="J37" s="375"/>
      <c r="K37" s="376"/>
      <c r="L37" s="400"/>
      <c r="M37" s="437"/>
      <c r="N37" s="438"/>
      <c r="O37" s="400"/>
      <c r="P37" s="21" t="s">
        <v>46</v>
      </c>
      <c r="Q37" s="24" t="str">
        <f>IF(Q35="","n.d.",IF(Q36="","n.d.",IF(Q36=0,"n.d.",Q35/Q36)))</f>
        <v>n.d.</v>
      </c>
      <c r="R37" s="461"/>
      <c r="S37" s="356"/>
      <c r="T37" s="388"/>
    </row>
    <row r="38" spans="2:20" ht="60" customHeight="1" thickBot="1" x14ac:dyDescent="0.3">
      <c r="B38" s="389">
        <v>9</v>
      </c>
      <c r="C38" s="390"/>
      <c r="D38" s="395" t="s">
        <v>288</v>
      </c>
      <c r="E38" s="368" t="s">
        <v>118</v>
      </c>
      <c r="F38" s="371" t="s">
        <v>119</v>
      </c>
      <c r="G38" s="372"/>
      <c r="H38" s="371" t="s">
        <v>217</v>
      </c>
      <c r="I38" s="372"/>
      <c r="J38" s="371" t="s">
        <v>120</v>
      </c>
      <c r="K38" s="372"/>
      <c r="L38" s="398"/>
      <c r="M38" s="433" t="s">
        <v>502</v>
      </c>
      <c r="N38" s="434"/>
      <c r="O38" s="473"/>
      <c r="P38" s="25" t="s">
        <v>28</v>
      </c>
      <c r="Q38" s="22"/>
      <c r="R38" s="459" t="str">
        <f>IF(Q40=Berechnung1!D57,Berechnung1!$F$5,IF(OR(Q40&lt; Berechnung1!E57,Q40&gt; Berechnung1!F57),Berechnung1!$G$5,IF(OR(ROUND(Q40,4)&lt;Berechnung1!J57,ROUND(Q40,4)&gt;Berechnung1!K57),Berechnung1!$D$5,IF(OR(ROUND(Q40,4)&lt;Berechnung1!G57,ROUND(Q40,4)&gt;Berechnung1!H57),Berechnung1!$E$5,Berechnung1!$C$5))))</f>
        <v>Unvollständig</v>
      </c>
      <c r="S38" s="386"/>
      <c r="T38" s="386"/>
    </row>
    <row r="39" spans="2:20" ht="60" customHeight="1" thickBot="1" x14ac:dyDescent="0.3">
      <c r="B39" s="391"/>
      <c r="C39" s="392"/>
      <c r="D39" s="396"/>
      <c r="E39" s="369"/>
      <c r="F39" s="373"/>
      <c r="G39" s="374"/>
      <c r="H39" s="373"/>
      <c r="I39" s="374"/>
      <c r="J39" s="373"/>
      <c r="K39" s="374"/>
      <c r="L39" s="399"/>
      <c r="M39" s="435"/>
      <c r="N39" s="436"/>
      <c r="O39" s="399"/>
      <c r="P39" s="21" t="s">
        <v>45</v>
      </c>
      <c r="Q39" s="22"/>
      <c r="R39" s="460"/>
      <c r="S39" s="356"/>
      <c r="T39" s="387"/>
    </row>
    <row r="40" spans="2:20" ht="60" customHeight="1" thickBot="1" x14ac:dyDescent="0.3">
      <c r="B40" s="393"/>
      <c r="C40" s="394"/>
      <c r="D40" s="397"/>
      <c r="E40" s="370"/>
      <c r="F40" s="375"/>
      <c r="G40" s="376"/>
      <c r="H40" s="375"/>
      <c r="I40" s="376"/>
      <c r="J40" s="375"/>
      <c r="K40" s="376"/>
      <c r="L40" s="400"/>
      <c r="M40" s="437"/>
      <c r="N40" s="438"/>
      <c r="O40" s="400"/>
      <c r="P40" s="21" t="s">
        <v>46</v>
      </c>
      <c r="Q40" s="24" t="str">
        <f>IF(Q38="","n.d.",IF(Q39="","n.d.",IF(Q39=0,"",Q38/Q39)))</f>
        <v>n.d.</v>
      </c>
      <c r="R40" s="461"/>
      <c r="S40" s="356"/>
      <c r="T40" s="388"/>
    </row>
    <row r="41" spans="2:20" ht="45" customHeight="1" thickBot="1" x14ac:dyDescent="0.3">
      <c r="B41" s="389">
        <v>10</v>
      </c>
      <c r="C41" s="390"/>
      <c r="D41" s="395" t="s">
        <v>288</v>
      </c>
      <c r="E41" s="368" t="s">
        <v>121</v>
      </c>
      <c r="F41" s="371" t="s">
        <v>122</v>
      </c>
      <c r="G41" s="372"/>
      <c r="H41" s="371" t="s">
        <v>218</v>
      </c>
      <c r="I41" s="372"/>
      <c r="J41" s="371" t="s">
        <v>123</v>
      </c>
      <c r="K41" s="372"/>
      <c r="L41" s="398"/>
      <c r="M41" s="433" t="s">
        <v>502</v>
      </c>
      <c r="N41" s="434"/>
      <c r="O41" s="473"/>
      <c r="P41" s="25" t="s">
        <v>28</v>
      </c>
      <c r="Q41" s="22"/>
      <c r="R41" s="459" t="str">
        <f>IF(AND(Q41&lt;&gt;"",Q42&lt;&gt;"",Q41=0,Q42=0),Berechnung1!$H$5,IF(ISERROR(Q43),Berechnung1!$G$5,IF(Q43="",Berechnung1!$D$5,IF(Q43=Berechnung1!D60,Berechnung1!$F$5,IF(OR(Q43&lt;Berechnung1!E60,Q43&gt;Berechnung1!F60),Berechnung1!$G$5,IF(OR(ROUND(Q43,4)&lt;Berechnung1!J60,ROUND(Q43,4)&gt;Berechnung1!K60),Berechnung1!$D$5,IF(OR(ROUND(Q43,4)&lt;Berechnung1!G60,ROUND(Q43,4)&gt;Berechnung1!H60),Berechnung1!$E$5,Berechnung1!$C$5)))))))</f>
        <v>Unvollständig</v>
      </c>
      <c r="S41" s="386"/>
      <c r="T41" s="386"/>
    </row>
    <row r="42" spans="2:20" ht="45" customHeight="1" thickBot="1" x14ac:dyDescent="0.3">
      <c r="B42" s="391"/>
      <c r="C42" s="392"/>
      <c r="D42" s="396"/>
      <c r="E42" s="369"/>
      <c r="F42" s="373"/>
      <c r="G42" s="374"/>
      <c r="H42" s="373"/>
      <c r="I42" s="374"/>
      <c r="J42" s="373"/>
      <c r="K42" s="374"/>
      <c r="L42" s="399"/>
      <c r="M42" s="435"/>
      <c r="N42" s="436"/>
      <c r="O42" s="399"/>
      <c r="P42" s="21" t="s">
        <v>45</v>
      </c>
      <c r="Q42" s="23">
        <f>IF(Basisdaten!K28="",0,Basisdaten!K28)</f>
        <v>0</v>
      </c>
      <c r="R42" s="460"/>
      <c r="S42" s="356"/>
      <c r="T42" s="387"/>
    </row>
    <row r="43" spans="2:20" ht="45" customHeight="1" thickBot="1" x14ac:dyDescent="0.3">
      <c r="B43" s="393"/>
      <c r="C43" s="394"/>
      <c r="D43" s="397"/>
      <c r="E43" s="370"/>
      <c r="F43" s="375"/>
      <c r="G43" s="376"/>
      <c r="H43" s="375"/>
      <c r="I43" s="376"/>
      <c r="J43" s="375"/>
      <c r="K43" s="376"/>
      <c r="L43" s="400"/>
      <c r="M43" s="437"/>
      <c r="N43" s="438"/>
      <c r="O43" s="400"/>
      <c r="P43" s="21" t="s">
        <v>46</v>
      </c>
      <c r="Q43" s="24" t="str">
        <f>IF(Q41="","n.d.",IF(AND(Q41=0,Q42=0),"",Q41/Q42))</f>
        <v>n.d.</v>
      </c>
      <c r="R43" s="461"/>
      <c r="S43" s="356"/>
      <c r="T43" s="388"/>
    </row>
    <row r="44" spans="2:20" ht="39.950000000000003" customHeight="1" thickBot="1" x14ac:dyDescent="0.3">
      <c r="B44" s="389">
        <v>11</v>
      </c>
      <c r="C44" s="390"/>
      <c r="D44" s="395" t="s">
        <v>288</v>
      </c>
      <c r="E44" s="368" t="s">
        <v>124</v>
      </c>
      <c r="F44" s="371" t="s">
        <v>125</v>
      </c>
      <c r="G44" s="372"/>
      <c r="H44" s="371" t="s">
        <v>503</v>
      </c>
      <c r="I44" s="372"/>
      <c r="J44" s="371" t="s">
        <v>255</v>
      </c>
      <c r="K44" s="372"/>
      <c r="L44" s="398"/>
      <c r="M44" s="433" t="s">
        <v>502</v>
      </c>
      <c r="N44" s="434"/>
      <c r="O44" s="473"/>
      <c r="P44" s="160" t="s">
        <v>28</v>
      </c>
      <c r="Q44" s="22"/>
      <c r="R44" s="459" t="str">
        <f>IF(Q46=Berechnung1!D63,Berechnung1!$F$5,IF(OR(Q46&lt; Berechnung1!E63,Q46&gt; Berechnung1!F63),Berechnung1!$G$5,IF(OR(ROUND(Q46,4)&lt;Berechnung1!J63,ROUND(Q46,4)&gt;Berechnung1!K63),Berechnung1!$D$5,IF(OR(ROUND(Q46,4)&lt;Berechnung1!G63,ROUND(Q46,4)&gt;Berechnung1!H63),Berechnung1!$E$5,Berechnung1!$C$5))))</f>
        <v>Unvollständig</v>
      </c>
      <c r="S44" s="386"/>
      <c r="T44" s="386"/>
    </row>
    <row r="45" spans="2:20" ht="39.950000000000003" customHeight="1" thickBot="1" x14ac:dyDescent="0.3">
      <c r="B45" s="391"/>
      <c r="C45" s="392"/>
      <c r="D45" s="396"/>
      <c r="E45" s="369"/>
      <c r="F45" s="373"/>
      <c r="G45" s="374"/>
      <c r="H45" s="373"/>
      <c r="I45" s="374"/>
      <c r="J45" s="373"/>
      <c r="K45" s="374"/>
      <c r="L45" s="399"/>
      <c r="M45" s="435"/>
      <c r="N45" s="436"/>
      <c r="O45" s="399"/>
      <c r="P45" s="21" t="s">
        <v>45</v>
      </c>
      <c r="Q45" s="23">
        <f>IF(AND(Basisdaten!K29="",Basisdaten!K30=""),0,IF(Basisdaten!K29="",Basisdaten!K30,IF(Basisdaten!K30="",Basisdaten!K29,Basisdaten!K29+Basisdaten!K30)))</f>
        <v>0</v>
      </c>
      <c r="R45" s="460"/>
      <c r="S45" s="356"/>
      <c r="T45" s="387"/>
    </row>
    <row r="46" spans="2:20" ht="39.950000000000003" customHeight="1" thickBot="1" x14ac:dyDescent="0.3">
      <c r="B46" s="393"/>
      <c r="C46" s="394"/>
      <c r="D46" s="397"/>
      <c r="E46" s="370"/>
      <c r="F46" s="375"/>
      <c r="G46" s="376"/>
      <c r="H46" s="375"/>
      <c r="I46" s="376"/>
      <c r="J46" s="375"/>
      <c r="K46" s="376"/>
      <c r="L46" s="400"/>
      <c r="M46" s="437"/>
      <c r="N46" s="438"/>
      <c r="O46" s="400"/>
      <c r="P46" s="21" t="s">
        <v>46</v>
      </c>
      <c r="Q46" s="24" t="str">
        <f>IF(Q44="","n.d.",IF(Q45="","n.d.",IF(Q45=0,"",Q44/Q45)))</f>
        <v>n.d.</v>
      </c>
      <c r="R46" s="461"/>
      <c r="S46" s="356"/>
      <c r="T46" s="388"/>
    </row>
    <row r="47" spans="2:20" ht="30" customHeight="1" thickBot="1" x14ac:dyDescent="0.3">
      <c r="B47" s="389">
        <v>12</v>
      </c>
      <c r="C47" s="390"/>
      <c r="D47" s="395"/>
      <c r="E47" s="368" t="s">
        <v>126</v>
      </c>
      <c r="F47" s="371" t="s">
        <v>127</v>
      </c>
      <c r="G47" s="372"/>
      <c r="H47" s="371" t="s">
        <v>126</v>
      </c>
      <c r="I47" s="372"/>
      <c r="J47" s="470" t="s">
        <v>39</v>
      </c>
      <c r="K47" s="372"/>
      <c r="L47" s="398"/>
      <c r="M47" s="433" t="s">
        <v>128</v>
      </c>
      <c r="N47" s="434"/>
      <c r="O47" s="473"/>
      <c r="P47" s="455" t="s">
        <v>40</v>
      </c>
      <c r="Q47" s="456">
        <f>IF(Basisdaten!K36="",0,Basisdaten!K36)</f>
        <v>0</v>
      </c>
      <c r="R47" s="459" t="str">
        <f>IF(Q47=Berechnung1!D66,Berechnung1!$F$5,IF(OR(Q47&lt; Berechnung1!E66,Q47&gt; Berechnung1!F66),Berechnung1!$G$5,IF(OR(ROUND(Q47,4)&lt;Berechnung1!J66,ROUND(Q47,4)&gt;Berechnung1!K66),Berechnung1!$D$5,IF(OR(ROUND(Q47,4)&lt;Berechnung1!G66,ROUND(Q47,4)&gt;Berechnung1!H66),Berechnung1!$E$5,Berechnung1!$C$5))))</f>
        <v>Unvollständig</v>
      </c>
      <c r="S47" s="386"/>
      <c r="T47" s="386"/>
    </row>
    <row r="48" spans="2:20" ht="30" customHeight="1" thickBot="1" x14ac:dyDescent="0.3">
      <c r="B48" s="391"/>
      <c r="C48" s="392"/>
      <c r="D48" s="396"/>
      <c r="E48" s="369"/>
      <c r="F48" s="373"/>
      <c r="G48" s="374"/>
      <c r="H48" s="373"/>
      <c r="I48" s="374"/>
      <c r="J48" s="373"/>
      <c r="K48" s="374"/>
      <c r="L48" s="399"/>
      <c r="M48" s="435"/>
      <c r="N48" s="436"/>
      <c r="O48" s="399"/>
      <c r="P48" s="455"/>
      <c r="Q48" s="457"/>
      <c r="R48" s="460"/>
      <c r="S48" s="387"/>
      <c r="T48" s="387"/>
    </row>
    <row r="49" spans="2:21" ht="30" customHeight="1" thickBot="1" x14ac:dyDescent="0.3">
      <c r="B49" s="393"/>
      <c r="C49" s="394"/>
      <c r="D49" s="397"/>
      <c r="E49" s="370"/>
      <c r="F49" s="375"/>
      <c r="G49" s="376"/>
      <c r="H49" s="375"/>
      <c r="I49" s="376"/>
      <c r="J49" s="375"/>
      <c r="K49" s="376"/>
      <c r="L49" s="400"/>
      <c r="M49" s="437"/>
      <c r="N49" s="438"/>
      <c r="O49" s="400"/>
      <c r="P49" s="455"/>
      <c r="Q49" s="458"/>
      <c r="R49" s="461"/>
      <c r="S49" s="388"/>
      <c r="T49" s="388"/>
    </row>
    <row r="50" spans="2:21" ht="30" customHeight="1" thickBot="1" x14ac:dyDescent="0.3">
      <c r="B50" s="389">
        <v>13</v>
      </c>
      <c r="C50" s="390"/>
      <c r="D50" s="395"/>
      <c r="E50" s="368" t="s">
        <v>408</v>
      </c>
      <c r="F50" s="371" t="s">
        <v>129</v>
      </c>
      <c r="G50" s="372"/>
      <c r="H50" s="371" t="s">
        <v>256</v>
      </c>
      <c r="I50" s="372"/>
      <c r="J50" s="371" t="s">
        <v>257</v>
      </c>
      <c r="K50" s="372"/>
      <c r="L50" s="398" t="s">
        <v>130</v>
      </c>
      <c r="M50" s="433" t="s">
        <v>131</v>
      </c>
      <c r="N50" s="434"/>
      <c r="O50" s="473"/>
      <c r="P50" s="160" t="s">
        <v>28</v>
      </c>
      <c r="Q50" s="22"/>
      <c r="R50" s="459" t="str">
        <f>IF(Q52=Berechnung1!D69,Berechnung1!$F$5,IF(OR(Q52&lt; Berechnung1!E69,Q52&gt; Berechnung1!F69),Berechnung1!$G$5,IF(OR(ROUND(Q52,4)&lt;Berechnung1!J69,ROUND(Q52,4)&gt;Berechnung1!K69),Berechnung1!$D$5,IF(OR(ROUND(Q52,4)&lt;Berechnung1!G69,ROUND(Q52,4)&gt;Berechnung1!H69),Berechnung1!$E$5,Berechnung1!$C$5))))</f>
        <v>Unvollständig</v>
      </c>
      <c r="S50" s="386"/>
      <c r="T50" s="386"/>
    </row>
    <row r="51" spans="2:21" ht="30" customHeight="1" thickBot="1" x14ac:dyDescent="0.3">
      <c r="B51" s="391"/>
      <c r="C51" s="392"/>
      <c r="D51" s="396"/>
      <c r="E51" s="369"/>
      <c r="F51" s="373"/>
      <c r="G51" s="374"/>
      <c r="H51" s="373"/>
      <c r="I51" s="374"/>
      <c r="J51" s="373"/>
      <c r="K51" s="374"/>
      <c r="L51" s="399"/>
      <c r="M51" s="435"/>
      <c r="N51" s="436"/>
      <c r="O51" s="399"/>
      <c r="P51" s="21" t="s">
        <v>45</v>
      </c>
      <c r="Q51" s="23">
        <f>IF(Basisdaten!K29="",0,Basisdaten!K29)</f>
        <v>0</v>
      </c>
      <c r="R51" s="460"/>
      <c r="S51" s="356"/>
      <c r="T51" s="387"/>
    </row>
    <row r="52" spans="2:21" ht="30" customHeight="1" thickBot="1" x14ac:dyDescent="0.3">
      <c r="B52" s="393"/>
      <c r="C52" s="394"/>
      <c r="D52" s="397"/>
      <c r="E52" s="370"/>
      <c r="F52" s="375"/>
      <c r="G52" s="376"/>
      <c r="H52" s="375"/>
      <c r="I52" s="376"/>
      <c r="J52" s="375"/>
      <c r="K52" s="376"/>
      <c r="L52" s="400"/>
      <c r="M52" s="437"/>
      <c r="N52" s="438"/>
      <c r="O52" s="400"/>
      <c r="P52" s="21" t="s">
        <v>46</v>
      </c>
      <c r="Q52" s="24" t="str">
        <f>IF(Q50="","n.d.",IF(Q51="","n.d.",IF(Q51=0,"",Q50/Q51)))</f>
        <v>n.d.</v>
      </c>
      <c r="R52" s="461"/>
      <c r="S52" s="356"/>
      <c r="T52" s="388"/>
    </row>
    <row r="53" spans="2:21" ht="44.25" customHeight="1" thickBot="1" x14ac:dyDescent="0.3">
      <c r="B53" s="389">
        <v>14</v>
      </c>
      <c r="C53" s="390"/>
      <c r="D53" s="395" t="s">
        <v>288</v>
      </c>
      <c r="E53" s="368" t="s">
        <v>132</v>
      </c>
      <c r="F53" s="371" t="s">
        <v>133</v>
      </c>
      <c r="G53" s="372"/>
      <c r="H53" s="371" t="s">
        <v>504</v>
      </c>
      <c r="I53" s="372"/>
      <c r="J53" s="371" t="s">
        <v>505</v>
      </c>
      <c r="K53" s="372"/>
      <c r="L53" s="398"/>
      <c r="M53" s="433" t="s">
        <v>342</v>
      </c>
      <c r="N53" s="434"/>
      <c r="O53" s="473"/>
      <c r="P53" s="25" t="s">
        <v>28</v>
      </c>
      <c r="Q53" s="22"/>
      <c r="R53" s="459" t="str">
        <f>IF(AND(Q53&lt;&gt;"",Q54&lt;&gt;"",Q53=0,Q54=0),Berechnung1!$H$5,IF(Q55="",Berechnung1!$D$5,IF(Q55=Berechnung1!D72,Berechnung1!$F$5,IF(OR(Q55&lt; Berechnung1!E72,Q55&gt; Berechnung1!F72),Berechnung1!$G$5,IF(OR(ROUND(Q55,4)&lt;Berechnung1!J72,ROUND(Q55,4)&gt;Berechnung1!K72),Berechnung1!$D$5,IF(OR(ROUND(Q55,4)&lt;Berechnung1!G72,ROUND(Q55,4)&gt;Berechnung1!H72),Berechnung1!$E$5,Berechnung1!$C$5))))))</f>
        <v>Unvollständig</v>
      </c>
      <c r="S53" s="462"/>
      <c r="T53" s="386"/>
    </row>
    <row r="54" spans="2:21" ht="44.25" customHeight="1" thickBot="1" x14ac:dyDescent="0.3">
      <c r="B54" s="391"/>
      <c r="C54" s="392"/>
      <c r="D54" s="396"/>
      <c r="E54" s="369"/>
      <c r="F54" s="373"/>
      <c r="G54" s="374"/>
      <c r="H54" s="373"/>
      <c r="I54" s="374"/>
      <c r="J54" s="373"/>
      <c r="K54" s="374"/>
      <c r="L54" s="399"/>
      <c r="M54" s="435"/>
      <c r="N54" s="436"/>
      <c r="O54" s="399"/>
      <c r="P54" s="21" t="s">
        <v>45</v>
      </c>
      <c r="Q54" s="22"/>
      <c r="R54" s="460"/>
      <c r="S54" s="356"/>
      <c r="T54" s="387"/>
      <c r="U54" s="7">
        <f>Basisdaten!D28</f>
        <v>0</v>
      </c>
    </row>
    <row r="55" spans="2:21" ht="44.25" customHeight="1" thickBot="1" x14ac:dyDescent="0.3">
      <c r="B55" s="393"/>
      <c r="C55" s="394"/>
      <c r="D55" s="397"/>
      <c r="E55" s="370"/>
      <c r="F55" s="375"/>
      <c r="G55" s="376"/>
      <c r="H55" s="375"/>
      <c r="I55" s="376"/>
      <c r="J55" s="375"/>
      <c r="K55" s="376"/>
      <c r="L55" s="400"/>
      <c r="M55" s="437"/>
      <c r="N55" s="438"/>
      <c r="O55" s="400"/>
      <c r="P55" s="21" t="s">
        <v>46</v>
      </c>
      <c r="Q55" s="24" t="str">
        <f>IF(Q53="","n.d.",IF(Q54="","n.d.",IF(Q54=0,"",Q53/Q54)))</f>
        <v>n.d.</v>
      </c>
      <c r="R55" s="461"/>
      <c r="S55" s="356"/>
      <c r="T55" s="388"/>
    </row>
    <row r="56" spans="2:21" ht="30" customHeight="1" thickBot="1" x14ac:dyDescent="0.3">
      <c r="B56" s="389">
        <v>15</v>
      </c>
      <c r="C56" s="390"/>
      <c r="D56" s="395" t="s">
        <v>288</v>
      </c>
      <c r="E56" s="368" t="s">
        <v>134</v>
      </c>
      <c r="F56" s="371" t="s">
        <v>213</v>
      </c>
      <c r="G56" s="372"/>
      <c r="H56" s="371" t="s">
        <v>219</v>
      </c>
      <c r="I56" s="372"/>
      <c r="J56" s="371" t="s">
        <v>255</v>
      </c>
      <c r="K56" s="372"/>
      <c r="L56" s="398"/>
      <c r="M56" s="433" t="s">
        <v>358</v>
      </c>
      <c r="N56" s="434"/>
      <c r="O56" s="473"/>
      <c r="P56" s="25" t="s">
        <v>28</v>
      </c>
      <c r="Q56" s="22"/>
      <c r="R56" s="459" t="str">
        <f>IF(Q58=Berechnung1!D75,Berechnung1!$F$5,IF(OR(Q58&lt; Berechnung1!E75,Q58&gt; Berechnung1!F75),Berechnung1!$G$5,IF(OR(ROUND(Q58,4)&lt;Berechnung1!J75,ROUND(Q58,4)&gt;Berechnung1!K75),Berechnung1!$D$5,IF(OR(ROUND(Q58,4)&lt;Berechnung1!G75,ROUND(Q58,4)&gt;Berechnung1!H75),Berechnung1!$E$5,Berechnung1!$C$5))))</f>
        <v>Unvollständig</v>
      </c>
      <c r="S56" s="386"/>
      <c r="T56" s="386"/>
    </row>
    <row r="57" spans="2:21" ht="30" customHeight="1" thickBot="1" x14ac:dyDescent="0.3">
      <c r="B57" s="391"/>
      <c r="C57" s="392"/>
      <c r="D57" s="396"/>
      <c r="E57" s="369"/>
      <c r="F57" s="373"/>
      <c r="G57" s="374"/>
      <c r="H57" s="373"/>
      <c r="I57" s="374"/>
      <c r="J57" s="373"/>
      <c r="K57" s="374"/>
      <c r="L57" s="399"/>
      <c r="M57" s="435"/>
      <c r="N57" s="436"/>
      <c r="O57" s="399"/>
      <c r="P57" s="21" t="s">
        <v>45</v>
      </c>
      <c r="Q57" s="23">
        <f>IF(AND(Basisdaten!K29="",Basisdaten!K30=""),0,IF(Basisdaten!K29="",Basisdaten!K30,IF(Basisdaten!K30="",Basisdaten!K29,Basisdaten!K29+Basisdaten!K30)))</f>
        <v>0</v>
      </c>
      <c r="R57" s="460"/>
      <c r="S57" s="356"/>
      <c r="T57" s="387"/>
    </row>
    <row r="58" spans="2:21" ht="30" customHeight="1" thickBot="1" x14ac:dyDescent="0.3">
      <c r="B58" s="393"/>
      <c r="C58" s="394"/>
      <c r="D58" s="397"/>
      <c r="E58" s="370"/>
      <c r="F58" s="375"/>
      <c r="G58" s="376"/>
      <c r="H58" s="375"/>
      <c r="I58" s="376"/>
      <c r="J58" s="375"/>
      <c r="K58" s="376"/>
      <c r="L58" s="400"/>
      <c r="M58" s="437"/>
      <c r="N58" s="438"/>
      <c r="O58" s="400"/>
      <c r="P58" s="21" t="s">
        <v>46</v>
      </c>
      <c r="Q58" s="24" t="str">
        <f>IF(Q56="","n.d.",IF(Q57="","n.d.",IF(Q57=0,"",Q56/Q57)))</f>
        <v>n.d.</v>
      </c>
      <c r="R58" s="461"/>
      <c r="S58" s="356"/>
      <c r="T58" s="388"/>
    </row>
    <row r="59" spans="2:21" ht="30" customHeight="1" thickBot="1" x14ac:dyDescent="0.3">
      <c r="B59" s="389">
        <v>16</v>
      </c>
      <c r="C59" s="390"/>
      <c r="D59" s="395" t="s">
        <v>288</v>
      </c>
      <c r="E59" s="368" t="s">
        <v>135</v>
      </c>
      <c r="F59" s="371" t="s">
        <v>294</v>
      </c>
      <c r="G59" s="372"/>
      <c r="H59" s="371" t="s">
        <v>259</v>
      </c>
      <c r="I59" s="372"/>
      <c r="J59" s="371" t="s">
        <v>258</v>
      </c>
      <c r="K59" s="372"/>
      <c r="L59" s="398" t="s">
        <v>130</v>
      </c>
      <c r="M59" s="433" t="s">
        <v>136</v>
      </c>
      <c r="N59" s="434"/>
      <c r="O59" s="473"/>
      <c r="P59" s="25" t="s">
        <v>28</v>
      </c>
      <c r="Q59" s="22"/>
      <c r="R59" s="459" t="str">
        <f>IF(Q61=Berechnung1!D78,Berechnung1!$F$5,IF(OR(Q61&lt; Berechnung1!E78,Q61&gt; Berechnung1!F78),Berechnung1!$G$5,IF(OR(ROUND(Q61,4)&lt;Berechnung1!J78,ROUND(Q61,4)&gt;Berechnung1!K78),Berechnung1!$D$5,IF(OR(ROUND(Q61,4)&lt;Berechnung1!G78,ROUND(Q61,4)&gt;Berechnung1!H78),Berechnung1!$E$5,Berechnung1!$C$5))))</f>
        <v>Unvollständig</v>
      </c>
      <c r="S59" s="386"/>
      <c r="T59" s="386"/>
    </row>
    <row r="60" spans="2:21" ht="30" customHeight="1" thickBot="1" x14ac:dyDescent="0.3">
      <c r="B60" s="391"/>
      <c r="C60" s="392"/>
      <c r="D60" s="396"/>
      <c r="E60" s="369"/>
      <c r="F60" s="373"/>
      <c r="G60" s="374"/>
      <c r="H60" s="373"/>
      <c r="I60" s="374"/>
      <c r="J60" s="373"/>
      <c r="K60" s="374"/>
      <c r="L60" s="399"/>
      <c r="M60" s="435"/>
      <c r="N60" s="436"/>
      <c r="O60" s="399"/>
      <c r="P60" s="21" t="s">
        <v>45</v>
      </c>
      <c r="Q60" s="23">
        <f>IF(Basisdaten!K29="",0,Basisdaten!K29)</f>
        <v>0</v>
      </c>
      <c r="R60" s="460"/>
      <c r="S60" s="356"/>
      <c r="T60" s="387"/>
    </row>
    <row r="61" spans="2:21" ht="30" customHeight="1" thickBot="1" x14ac:dyDescent="0.3">
      <c r="B61" s="393"/>
      <c r="C61" s="394"/>
      <c r="D61" s="397"/>
      <c r="E61" s="370"/>
      <c r="F61" s="375"/>
      <c r="G61" s="376"/>
      <c r="H61" s="375"/>
      <c r="I61" s="376"/>
      <c r="J61" s="375"/>
      <c r="K61" s="376"/>
      <c r="L61" s="400"/>
      <c r="M61" s="437"/>
      <c r="N61" s="438"/>
      <c r="O61" s="400"/>
      <c r="P61" s="21" t="s">
        <v>46</v>
      </c>
      <c r="Q61" s="24" t="str">
        <f>IF(Q59="","n.d.",IF(Q60="","n.d.",IF(Q60=0,"",Q59/Q60)))</f>
        <v>n.d.</v>
      </c>
      <c r="R61" s="461"/>
      <c r="S61" s="356"/>
      <c r="T61" s="388"/>
    </row>
    <row r="62" spans="2:21" ht="30" customHeight="1" thickBot="1" x14ac:dyDescent="0.3">
      <c r="B62" s="389">
        <v>17</v>
      </c>
      <c r="C62" s="404" t="s">
        <v>37</v>
      </c>
      <c r="D62" s="474" t="s">
        <v>288</v>
      </c>
      <c r="E62" s="368" t="s">
        <v>506</v>
      </c>
      <c r="F62" s="371" t="s">
        <v>220</v>
      </c>
      <c r="G62" s="372"/>
      <c r="H62" s="371" t="s">
        <v>221</v>
      </c>
      <c r="I62" s="372"/>
      <c r="J62" s="371" t="s">
        <v>257</v>
      </c>
      <c r="K62" s="372"/>
      <c r="L62" s="398" t="s">
        <v>130</v>
      </c>
      <c r="M62" s="433" t="s">
        <v>131</v>
      </c>
      <c r="N62" s="434"/>
      <c r="O62" s="473"/>
      <c r="P62" s="25" t="s">
        <v>28</v>
      </c>
      <c r="Q62" s="22"/>
      <c r="R62" s="459" t="str">
        <f>IF(Q64=Berechnung1!D81,Berechnung1!$F$5,IF(OR(Q64&lt; Berechnung1!E81,Q64&gt; Berechnung1!F81),Berechnung1!$G$5,IF(OR(ROUND(Q64,4)&lt;Berechnung1!J81,ROUND(Q64,4)&gt;Berechnung1!K81),Berechnung1!$D$5,IF(OR(ROUND(Q64,4)&lt;Berechnung1!G81,ROUND(Q64,4)&gt;Berechnung1!H81),Berechnung1!$E$5,Berechnung1!$C$5))))</f>
        <v>Unvollständig</v>
      </c>
      <c r="S62" s="386"/>
      <c r="T62" s="386"/>
    </row>
    <row r="63" spans="2:21" ht="30" customHeight="1" thickBot="1" x14ac:dyDescent="0.3">
      <c r="B63" s="391"/>
      <c r="C63" s="405"/>
      <c r="D63" s="475"/>
      <c r="E63" s="369"/>
      <c r="F63" s="373"/>
      <c r="G63" s="374"/>
      <c r="H63" s="373"/>
      <c r="I63" s="374"/>
      <c r="J63" s="373"/>
      <c r="K63" s="374"/>
      <c r="L63" s="399"/>
      <c r="M63" s="435"/>
      <c r="N63" s="436"/>
      <c r="O63" s="399"/>
      <c r="P63" s="21" t="s">
        <v>45</v>
      </c>
      <c r="Q63" s="23">
        <f>IF(Basisdaten!K29="",0,Basisdaten!K29)</f>
        <v>0</v>
      </c>
      <c r="R63" s="460"/>
      <c r="S63" s="356"/>
      <c r="T63" s="387"/>
    </row>
    <row r="64" spans="2:21" ht="30" customHeight="1" thickBot="1" x14ac:dyDescent="0.3">
      <c r="B64" s="391"/>
      <c r="C64" s="406"/>
      <c r="D64" s="476"/>
      <c r="E64" s="370"/>
      <c r="F64" s="375"/>
      <c r="G64" s="376"/>
      <c r="H64" s="375"/>
      <c r="I64" s="376"/>
      <c r="J64" s="375"/>
      <c r="K64" s="376"/>
      <c r="L64" s="400"/>
      <c r="M64" s="437"/>
      <c r="N64" s="438"/>
      <c r="O64" s="400"/>
      <c r="P64" s="21" t="s">
        <v>46</v>
      </c>
      <c r="Q64" s="24" t="str">
        <f>IF(Q62="","n.d.",IF(Q63="","n.d.",IF(Q63=0,"",Q62/Q63)))</f>
        <v>n.d.</v>
      </c>
      <c r="R64" s="461"/>
      <c r="S64" s="356"/>
      <c r="T64" s="388"/>
    </row>
    <row r="65" spans="2:21" ht="30" customHeight="1" thickBot="1" x14ac:dyDescent="0.3">
      <c r="B65" s="391"/>
      <c r="C65" s="407" t="s">
        <v>41</v>
      </c>
      <c r="D65" s="410" t="s">
        <v>288</v>
      </c>
      <c r="E65" s="368" t="s">
        <v>507</v>
      </c>
      <c r="F65" s="371" t="s">
        <v>220</v>
      </c>
      <c r="G65" s="415"/>
      <c r="H65" s="371" t="s">
        <v>343</v>
      </c>
      <c r="I65" s="415"/>
      <c r="J65" s="371" t="s">
        <v>508</v>
      </c>
      <c r="K65" s="415"/>
      <c r="L65" s="420"/>
      <c r="M65" s="380" t="s">
        <v>197</v>
      </c>
      <c r="N65" s="381"/>
      <c r="O65" s="420"/>
      <c r="P65" s="160" t="s">
        <v>28</v>
      </c>
      <c r="Q65" s="22"/>
      <c r="R65" s="352" t="str">
        <f>IF(Q67=Berechnung1!D84,Berechnung1!$F$5,IF(OR(Q67&lt; Berechnung1!E84,Q67&gt; Berechnung1!F84),Berechnung1!$G$5,IF(OR(ROUND(Q67,4)&lt;Berechnung1!J84,ROUND(Q67,4)&gt;Berechnung1!K84),Berechnung1!$D$5,IF(OR(ROUND(Q67,4)&lt;Berechnung1!G84,ROUND(Q67,4)&gt;Berechnung1!H84),Berechnung1!$E$5,Berechnung1!$C$5))))</f>
        <v>Unvollständig</v>
      </c>
      <c r="S65" s="355"/>
      <c r="T65" s="355"/>
    </row>
    <row r="66" spans="2:21" ht="30" customHeight="1" thickBot="1" x14ac:dyDescent="0.3">
      <c r="B66" s="391"/>
      <c r="C66" s="408"/>
      <c r="D66" s="411"/>
      <c r="E66" s="413"/>
      <c r="F66" s="416"/>
      <c r="G66" s="417"/>
      <c r="H66" s="416"/>
      <c r="I66" s="417"/>
      <c r="J66" s="416"/>
      <c r="K66" s="417"/>
      <c r="L66" s="421"/>
      <c r="M66" s="382"/>
      <c r="N66" s="383"/>
      <c r="O66" s="421"/>
      <c r="P66" s="212" t="s">
        <v>45</v>
      </c>
      <c r="Q66" s="22"/>
      <c r="R66" s="353"/>
      <c r="S66" s="356"/>
      <c r="T66" s="357"/>
    </row>
    <row r="67" spans="2:21" ht="30" customHeight="1" thickBot="1" x14ac:dyDescent="0.3">
      <c r="B67" s="393"/>
      <c r="C67" s="409"/>
      <c r="D67" s="412"/>
      <c r="E67" s="414"/>
      <c r="F67" s="418"/>
      <c r="G67" s="419"/>
      <c r="H67" s="418"/>
      <c r="I67" s="419"/>
      <c r="J67" s="418"/>
      <c r="K67" s="419"/>
      <c r="L67" s="422"/>
      <c r="M67" s="384"/>
      <c r="N67" s="385"/>
      <c r="O67" s="422"/>
      <c r="P67" s="212" t="s">
        <v>46</v>
      </c>
      <c r="Q67" s="24" t="str">
        <f>IF(Q65="","n.d.",IF(Q66="","n.d.",IF(Q66=0,"",Q65/Q66)))</f>
        <v>n.d.</v>
      </c>
      <c r="R67" s="354"/>
      <c r="S67" s="356"/>
      <c r="T67" s="358"/>
    </row>
    <row r="68" spans="2:21" ht="30" customHeight="1" thickBot="1" x14ac:dyDescent="0.3">
      <c r="B68" s="391">
        <v>18</v>
      </c>
      <c r="C68" s="392"/>
      <c r="D68" s="395" t="s">
        <v>288</v>
      </c>
      <c r="E68" s="368" t="s">
        <v>346</v>
      </c>
      <c r="F68" s="371" t="s">
        <v>347</v>
      </c>
      <c r="G68" s="372"/>
      <c r="H68" s="371" t="s">
        <v>222</v>
      </c>
      <c r="I68" s="372"/>
      <c r="J68" s="371" t="s">
        <v>348</v>
      </c>
      <c r="K68" s="372"/>
      <c r="L68" s="398" t="s">
        <v>200</v>
      </c>
      <c r="M68" s="433" t="s">
        <v>197</v>
      </c>
      <c r="N68" s="434"/>
      <c r="O68" s="398"/>
      <c r="P68" s="25" t="s">
        <v>28</v>
      </c>
      <c r="Q68" s="22"/>
      <c r="R68" s="459" t="str">
        <f>IF(AND(Q68&lt;&gt;"",Q69&lt;&gt;"",Q68=0,Q69=0),Berechnung1!$H$5,IF(Q70="",Berechnung1!$D$5,IF(Q70=Berechnung1!D87,Berechnung1!$F$5,IF(OR(Q70&lt; Berechnung1!E87,Q70&gt; Berechnung1!F87),Berechnung1!$G$5,IF(OR(ROUND(Q70,4)&lt;Berechnung1!J87,ROUND(Q70,4)&gt;Berechnung1!K87),Berechnung1!$D$5,IF(OR(ROUND(Q70,4)&lt;Berechnung1!G87,ROUND(Q70,4)&gt;Berechnung1!H87),Berechnung1!$E$5,Berechnung1!$C$5))))))</f>
        <v>Unvollständig</v>
      </c>
      <c r="S68" s="462"/>
      <c r="T68" s="386"/>
    </row>
    <row r="69" spans="2:21" ht="30" customHeight="1" thickBot="1" x14ac:dyDescent="0.3">
      <c r="B69" s="391"/>
      <c r="C69" s="392"/>
      <c r="D69" s="396"/>
      <c r="E69" s="369"/>
      <c r="F69" s="373"/>
      <c r="G69" s="374"/>
      <c r="H69" s="373"/>
      <c r="I69" s="374"/>
      <c r="J69" s="373"/>
      <c r="K69" s="374"/>
      <c r="L69" s="399"/>
      <c r="M69" s="435"/>
      <c r="N69" s="436"/>
      <c r="O69" s="399"/>
      <c r="P69" s="21" t="s">
        <v>45</v>
      </c>
      <c r="Q69" s="22"/>
      <c r="R69" s="460"/>
      <c r="S69" s="356"/>
      <c r="T69" s="387"/>
    </row>
    <row r="70" spans="2:21" ht="30" customHeight="1" thickBot="1" x14ac:dyDescent="0.3">
      <c r="B70" s="393"/>
      <c r="C70" s="394"/>
      <c r="D70" s="397"/>
      <c r="E70" s="370"/>
      <c r="F70" s="375"/>
      <c r="G70" s="376"/>
      <c r="H70" s="375"/>
      <c r="I70" s="376"/>
      <c r="J70" s="375"/>
      <c r="K70" s="376"/>
      <c r="L70" s="400"/>
      <c r="M70" s="437"/>
      <c r="N70" s="438"/>
      <c r="O70" s="400"/>
      <c r="P70" s="21" t="s">
        <v>46</v>
      </c>
      <c r="Q70" s="24" t="str">
        <f>IF(Q68="","n.d.",IF(Q69="","n.d.",IF(Q69=0,"",Q68/Q69)))</f>
        <v>n.d.</v>
      </c>
      <c r="R70" s="461"/>
      <c r="S70" s="356"/>
      <c r="T70" s="388"/>
    </row>
    <row r="71" spans="2:21" ht="30" customHeight="1" thickBot="1" x14ac:dyDescent="0.3">
      <c r="B71" s="389">
        <v>19</v>
      </c>
      <c r="C71" s="390"/>
      <c r="D71" s="395" t="s">
        <v>288</v>
      </c>
      <c r="E71" s="368" t="s">
        <v>204</v>
      </c>
      <c r="F71" s="371" t="s">
        <v>417</v>
      </c>
      <c r="G71" s="372"/>
      <c r="H71" s="371" t="s">
        <v>223</v>
      </c>
      <c r="I71" s="372"/>
      <c r="J71" s="371" t="s">
        <v>349</v>
      </c>
      <c r="K71" s="372"/>
      <c r="L71" s="398" t="s">
        <v>200</v>
      </c>
      <c r="M71" s="433" t="s">
        <v>197</v>
      </c>
      <c r="N71" s="434"/>
      <c r="O71" s="398"/>
      <c r="P71" s="25" t="s">
        <v>28</v>
      </c>
      <c r="Q71" s="22"/>
      <c r="R71" s="459" t="str">
        <f>IF(AND(Q71&lt;&gt;"",Q72&lt;&gt;"",Q71=0,Q72=0),Berechnung1!$H$5,IF(Q73="",Berechnung1!$D$5,IF(Q73=Berechnung1!D90,Berechnung1!$F$5,IF(OR(Q73&lt; Berechnung1!E90,Q73&gt; Berechnung1!F90),Berechnung1!$G$5,IF(OR(ROUND(Q73,4)&lt;Berechnung1!J90,ROUND(Q73,4)&gt;Berechnung1!K90),Berechnung1!$D$5,IF(OR(ROUND(Q73,4)&lt;Berechnung1!G90,ROUND(Q73,4)&gt;Berechnung1!H90),Berechnung1!$E$5,Berechnung1!$C$5))))))</f>
        <v>Unvollständig</v>
      </c>
      <c r="S71" s="386"/>
      <c r="T71" s="386"/>
    </row>
    <row r="72" spans="2:21" ht="30" customHeight="1" thickBot="1" x14ac:dyDescent="0.3">
      <c r="B72" s="391"/>
      <c r="C72" s="392"/>
      <c r="D72" s="396"/>
      <c r="E72" s="369"/>
      <c r="F72" s="373"/>
      <c r="G72" s="374"/>
      <c r="H72" s="373"/>
      <c r="I72" s="374"/>
      <c r="J72" s="373"/>
      <c r="K72" s="374"/>
      <c r="L72" s="399"/>
      <c r="M72" s="435"/>
      <c r="N72" s="436"/>
      <c r="O72" s="399"/>
      <c r="P72" s="21" t="s">
        <v>45</v>
      </c>
      <c r="Q72" s="22"/>
      <c r="R72" s="460"/>
      <c r="S72" s="356"/>
      <c r="T72" s="387"/>
    </row>
    <row r="73" spans="2:21" ht="30" customHeight="1" thickBot="1" x14ac:dyDescent="0.3">
      <c r="B73" s="393"/>
      <c r="C73" s="394"/>
      <c r="D73" s="397"/>
      <c r="E73" s="370"/>
      <c r="F73" s="375"/>
      <c r="G73" s="376"/>
      <c r="H73" s="375"/>
      <c r="I73" s="376"/>
      <c r="J73" s="375"/>
      <c r="K73" s="376"/>
      <c r="L73" s="400"/>
      <c r="M73" s="437"/>
      <c r="N73" s="438"/>
      <c r="O73" s="400"/>
      <c r="P73" s="21" t="s">
        <v>46</v>
      </c>
      <c r="Q73" s="24" t="str">
        <f>IF(Q71="","n.d.",IF(Q72="","n.d.",IF(Q72=0,"",Q71/Q72)))</f>
        <v>n.d.</v>
      </c>
      <c r="R73" s="461"/>
      <c r="S73" s="356"/>
      <c r="T73" s="388"/>
    </row>
    <row r="74" spans="2:21" ht="30" customHeight="1" thickBot="1" x14ac:dyDescent="0.3">
      <c r="B74" s="389">
        <v>20</v>
      </c>
      <c r="C74" s="390"/>
      <c r="D74" s="395" t="s">
        <v>288</v>
      </c>
      <c r="E74" s="368" t="s">
        <v>350</v>
      </c>
      <c r="F74" s="371" t="s">
        <v>351</v>
      </c>
      <c r="G74" s="372"/>
      <c r="H74" s="371" t="s">
        <v>352</v>
      </c>
      <c r="I74" s="372"/>
      <c r="J74" s="371" t="s">
        <v>137</v>
      </c>
      <c r="K74" s="372"/>
      <c r="L74" s="398" t="s">
        <v>200</v>
      </c>
      <c r="M74" s="433" t="s">
        <v>197</v>
      </c>
      <c r="N74" s="434"/>
      <c r="O74" s="398"/>
      <c r="P74" s="25" t="s">
        <v>28</v>
      </c>
      <c r="Q74" s="22"/>
      <c r="R74" s="459" t="str">
        <f>IF(AND(Q74&lt;&gt;"",Q75&lt;&gt;"",Q74=0,Q75=0),Berechnung1!$H$5,IF(Q76=Berechnung1!D93,Berechnung1!$F$5,IF(OR(Q76&lt;Berechnung1!E93,Q76&gt;Berechnung1!F93),Berechnung1!$G$5,IF(OR(ROUND(Q76,4)&lt;Berechnung1!J93,ROUND(Q76,4)&gt;Berechnung1!K93),Berechnung1!$D$5,IF(OR(ROUND(Q76,4)&lt;Berechnung1!G93,ROUND(Q76,4)&gt;Berechnung1!H93),Berechnung1!$E$5,Berechnung1!$C$5)))))</f>
        <v>Unvollständig</v>
      </c>
      <c r="S74" s="386"/>
      <c r="T74" s="386"/>
    </row>
    <row r="75" spans="2:21" ht="30" customHeight="1" thickBot="1" x14ac:dyDescent="0.3">
      <c r="B75" s="391"/>
      <c r="C75" s="392"/>
      <c r="D75" s="396"/>
      <c r="E75" s="369"/>
      <c r="F75" s="373"/>
      <c r="G75" s="374"/>
      <c r="H75" s="373"/>
      <c r="I75" s="374"/>
      <c r="J75" s="373"/>
      <c r="K75" s="374"/>
      <c r="L75" s="399"/>
      <c r="M75" s="435"/>
      <c r="N75" s="436"/>
      <c r="O75" s="399"/>
      <c r="P75" s="21" t="s">
        <v>45</v>
      </c>
      <c r="Q75" s="22"/>
      <c r="R75" s="460"/>
      <c r="S75" s="356"/>
      <c r="T75" s="387"/>
      <c r="U75" s="7" t="str">
        <f>Basisdaten!J27</f>
        <v/>
      </c>
    </row>
    <row r="76" spans="2:21" ht="30" customHeight="1" thickBot="1" x14ac:dyDescent="0.3">
      <c r="B76" s="393"/>
      <c r="C76" s="394"/>
      <c r="D76" s="397"/>
      <c r="E76" s="370"/>
      <c r="F76" s="375"/>
      <c r="G76" s="376"/>
      <c r="H76" s="375"/>
      <c r="I76" s="376"/>
      <c r="J76" s="375"/>
      <c r="K76" s="376"/>
      <c r="L76" s="400"/>
      <c r="M76" s="437"/>
      <c r="N76" s="438"/>
      <c r="O76" s="400"/>
      <c r="P76" s="21" t="s">
        <v>46</v>
      </c>
      <c r="Q76" s="24" t="str">
        <f>IF(Q74="","n.d.",IF(Q75="","n.d.",IF(Q75=0,"",Q74/Q75)))</f>
        <v>n.d.</v>
      </c>
      <c r="R76" s="461"/>
      <c r="S76" s="356"/>
      <c r="T76" s="388"/>
    </row>
    <row r="77" spans="2:21" ht="30" customHeight="1" thickBot="1" x14ac:dyDescent="0.3">
      <c r="B77" s="359">
        <v>21</v>
      </c>
      <c r="C77" s="360"/>
      <c r="D77" s="365" t="s">
        <v>288</v>
      </c>
      <c r="E77" s="368" t="s">
        <v>418</v>
      </c>
      <c r="F77" s="371" t="s">
        <v>353</v>
      </c>
      <c r="G77" s="372"/>
      <c r="H77" s="371" t="s">
        <v>354</v>
      </c>
      <c r="I77" s="372"/>
      <c r="J77" s="371" t="s">
        <v>355</v>
      </c>
      <c r="K77" s="372"/>
      <c r="L77" s="377"/>
      <c r="M77" s="380" t="s">
        <v>197</v>
      </c>
      <c r="N77" s="381"/>
      <c r="O77" s="377"/>
      <c r="P77" s="160" t="s">
        <v>28</v>
      </c>
      <c r="Q77" s="22"/>
      <c r="R77" s="352" t="str">
        <f>IF(AND(Q77&lt;&gt;"",Q78&lt;&gt;"",Q77=0,Q78=0),Berechnung1!$H$5,IF(Q79=Berechnung1!D96,Berechnung1!$F$5,IF(OR(Q79&lt;Berechnung1!E96,Q79&gt;Berechnung1!F96),Berechnung1!$G$5,IF(OR(ROUND(Q79,4)&lt;Berechnung1!J96,ROUND(Q79,4)&gt;Berechnung1!K96),Berechnung1!$D$5,IF(OR(ROUND(Q79,4)&lt;Berechnung1!G96,ROUND(Q79,4)&gt;Berechnung1!H96),Berechnung1!$E5,Berechnung1!$C$5)))))</f>
        <v>Unvollständig</v>
      </c>
      <c r="S77" s="355"/>
      <c r="T77" s="355"/>
    </row>
    <row r="78" spans="2:21" ht="30" customHeight="1" thickBot="1" x14ac:dyDescent="0.3">
      <c r="B78" s="361"/>
      <c r="C78" s="362"/>
      <c r="D78" s="366"/>
      <c r="E78" s="369"/>
      <c r="F78" s="373"/>
      <c r="G78" s="374"/>
      <c r="H78" s="373"/>
      <c r="I78" s="374"/>
      <c r="J78" s="373"/>
      <c r="K78" s="374"/>
      <c r="L78" s="378"/>
      <c r="M78" s="382"/>
      <c r="N78" s="383"/>
      <c r="O78" s="378"/>
      <c r="P78" s="212" t="s">
        <v>45</v>
      </c>
      <c r="Q78" s="22"/>
      <c r="R78" s="353"/>
      <c r="S78" s="356"/>
      <c r="T78" s="357"/>
      <c r="U78" s="7" t="str">
        <f>Basisdaten!J27</f>
        <v/>
      </c>
    </row>
    <row r="79" spans="2:21" ht="30" customHeight="1" thickBot="1" x14ac:dyDescent="0.3">
      <c r="B79" s="363"/>
      <c r="C79" s="364"/>
      <c r="D79" s="367"/>
      <c r="E79" s="370"/>
      <c r="F79" s="375"/>
      <c r="G79" s="376"/>
      <c r="H79" s="375"/>
      <c r="I79" s="376"/>
      <c r="J79" s="375"/>
      <c r="K79" s="376"/>
      <c r="L79" s="379"/>
      <c r="M79" s="384"/>
      <c r="N79" s="385"/>
      <c r="O79" s="379"/>
      <c r="P79" s="212" t="s">
        <v>46</v>
      </c>
      <c r="Q79" s="24" t="str">
        <f>IF(Q77="","n.d.",IF(Q78="","n.d.",IF(Q78=0,"",Q77/Q78)))</f>
        <v>n.d.</v>
      </c>
      <c r="R79" s="354"/>
      <c r="S79" s="356"/>
      <c r="T79" s="358"/>
    </row>
    <row r="80" spans="2:21" ht="30" customHeight="1" thickBot="1" x14ac:dyDescent="0.3">
      <c r="B80" s="359">
        <v>22</v>
      </c>
      <c r="C80" s="360"/>
      <c r="D80" s="365" t="s">
        <v>288</v>
      </c>
      <c r="E80" s="368" t="s">
        <v>419</v>
      </c>
      <c r="F80" s="371" t="s">
        <v>356</v>
      </c>
      <c r="G80" s="372"/>
      <c r="H80" s="371" t="s">
        <v>357</v>
      </c>
      <c r="I80" s="372"/>
      <c r="J80" s="371" t="s">
        <v>420</v>
      </c>
      <c r="K80" s="372"/>
      <c r="L80" s="377"/>
      <c r="M80" s="380" t="s">
        <v>197</v>
      </c>
      <c r="N80" s="381"/>
      <c r="O80" s="377"/>
      <c r="P80" s="160" t="s">
        <v>28</v>
      </c>
      <c r="Q80" s="22"/>
      <c r="R80" s="352" t="str">
        <f>IF(AND(Q80&lt;&gt;"",Q81&lt;&gt;"",Q80=0,Q81=0),Berechnung1!$H$5,IF(Q82=Berechnung1!D99,Berechnung1!$F$5,IF(OR(Q82&lt;Berechnung1!E99,Q82&gt;Berechnung1!F99),Berechnung1!$G$5,IF(OR(ROUND(Q82,4)&lt;Berechnung1!J99,ROUND(Q82,4)&gt;Berechnung1!K99),Berechnung1!$D$5,IF(OR(ROUND(Q82,4)&lt;Berechnung1!G99,ROUND(Q82,4)&gt;Berechnung1!H99),Berechnung1!$E5,Berechnung1!$C$5)))))</f>
        <v>Unvollständig</v>
      </c>
      <c r="S80" s="355"/>
      <c r="T80" s="355"/>
    </row>
    <row r="81" spans="2:21" ht="30" customHeight="1" thickBot="1" x14ac:dyDescent="0.3">
      <c r="B81" s="361"/>
      <c r="C81" s="362"/>
      <c r="D81" s="366"/>
      <c r="E81" s="369"/>
      <c r="F81" s="373"/>
      <c r="G81" s="374"/>
      <c r="H81" s="373"/>
      <c r="I81" s="374"/>
      <c r="J81" s="373"/>
      <c r="K81" s="374"/>
      <c r="L81" s="378"/>
      <c r="M81" s="382"/>
      <c r="N81" s="383"/>
      <c r="O81" s="378"/>
      <c r="P81" s="212" t="s">
        <v>45</v>
      </c>
      <c r="Q81" s="22"/>
      <c r="R81" s="353"/>
      <c r="S81" s="356"/>
      <c r="T81" s="357"/>
      <c r="U81" s="7" t="str">
        <f>Basisdaten!J27</f>
        <v/>
      </c>
    </row>
    <row r="82" spans="2:21" ht="30" customHeight="1" thickBot="1" x14ac:dyDescent="0.3">
      <c r="B82" s="363"/>
      <c r="C82" s="364"/>
      <c r="D82" s="367"/>
      <c r="E82" s="370"/>
      <c r="F82" s="375"/>
      <c r="G82" s="376"/>
      <c r="H82" s="375"/>
      <c r="I82" s="376"/>
      <c r="J82" s="375"/>
      <c r="K82" s="376"/>
      <c r="L82" s="379"/>
      <c r="M82" s="384"/>
      <c r="N82" s="385"/>
      <c r="O82" s="379"/>
      <c r="P82" s="212" t="s">
        <v>46</v>
      </c>
      <c r="Q82" s="24" t="str">
        <f>IF(Q80="","n.d.",IF(Q81="","n.d.",IF(Q81=0,"",Q80/Q81)))</f>
        <v>n.d.</v>
      </c>
      <c r="R82" s="354"/>
      <c r="S82" s="356"/>
      <c r="T82" s="358"/>
    </row>
    <row r="83" spans="2:21" ht="30" customHeight="1" thickBot="1" x14ac:dyDescent="0.3">
      <c r="B83" s="499" t="s">
        <v>518</v>
      </c>
      <c r="C83" s="500"/>
      <c r="D83" s="489"/>
      <c r="E83" s="507" t="s">
        <v>509</v>
      </c>
      <c r="F83" s="510" t="s">
        <v>510</v>
      </c>
      <c r="G83" s="511"/>
      <c r="H83" s="510" t="s">
        <v>511</v>
      </c>
      <c r="I83" s="511"/>
      <c r="J83" s="510" t="s">
        <v>512</v>
      </c>
      <c r="K83" s="511"/>
      <c r="L83" s="516"/>
      <c r="M83" s="519" t="s">
        <v>513</v>
      </c>
      <c r="N83" s="520"/>
      <c r="O83" s="516"/>
      <c r="P83" s="267" t="s">
        <v>28</v>
      </c>
      <c r="Q83" s="268"/>
      <c r="R83" s="489" t="str">
        <f>IF(Q85=Berechnung1!D102,Berechnung1!$F$17,IF(OR(Q85&lt;Berechnung1!E102,Q85&gt;Berechnung1!F102),Berechnung1!$G$17,IF(OR(ROUND(Q85,4)&lt;Berechnung1!J102,ROUND(Q85,4)&gt;Berechnung1!K102),Berechnung1!$D$17,IF(OR(ROUND(Q85,4)&lt;Berechnung1!G102,ROUND(Q85,4)&gt;Berechnung1!H102),Berechnung1!$E17,Berechnung1!$C$17))))</f>
        <v>optional - unvollständig</v>
      </c>
      <c r="S83" s="525"/>
      <c r="T83" s="525"/>
    </row>
    <row r="84" spans="2:21" ht="30" customHeight="1" thickBot="1" x14ac:dyDescent="0.3">
      <c r="B84" s="501"/>
      <c r="C84" s="502"/>
      <c r="D84" s="505"/>
      <c r="E84" s="508"/>
      <c r="F84" s="512"/>
      <c r="G84" s="513"/>
      <c r="H84" s="512"/>
      <c r="I84" s="513"/>
      <c r="J84" s="512"/>
      <c r="K84" s="513"/>
      <c r="L84" s="517"/>
      <c r="M84" s="521"/>
      <c r="N84" s="522"/>
      <c r="O84" s="517"/>
      <c r="P84" s="269" t="s">
        <v>45</v>
      </c>
      <c r="Q84" s="271">
        <f>IF(Basisdaten!K34="",0,Basisdaten!K34)</f>
        <v>0</v>
      </c>
      <c r="R84" s="490"/>
      <c r="S84" s="526"/>
      <c r="T84" s="527"/>
    </row>
    <row r="85" spans="2:21" ht="30" customHeight="1" thickBot="1" x14ac:dyDescent="0.3">
      <c r="B85" s="503"/>
      <c r="C85" s="504"/>
      <c r="D85" s="506"/>
      <c r="E85" s="509"/>
      <c r="F85" s="514"/>
      <c r="G85" s="515"/>
      <c r="H85" s="514"/>
      <c r="I85" s="515"/>
      <c r="J85" s="514"/>
      <c r="K85" s="515"/>
      <c r="L85" s="518"/>
      <c r="M85" s="523"/>
      <c r="N85" s="524"/>
      <c r="O85" s="518"/>
      <c r="P85" s="269" t="s">
        <v>46</v>
      </c>
      <c r="Q85" s="270" t="str">
        <f>IF(Q83="","n.d.",IF(Q84="","n.d.",IF(Q84=0,"",Q83/Q84)))</f>
        <v>n.d.</v>
      </c>
      <c r="R85" s="491"/>
      <c r="S85" s="526"/>
      <c r="T85" s="528"/>
    </row>
    <row r="86" spans="2:21" ht="35.25" customHeight="1" thickBot="1" x14ac:dyDescent="0.3">
      <c r="B86" s="499" t="s">
        <v>519</v>
      </c>
      <c r="C86" s="500"/>
      <c r="D86" s="489"/>
      <c r="E86" s="507" t="s">
        <v>514</v>
      </c>
      <c r="F86" s="510" t="s">
        <v>515</v>
      </c>
      <c r="G86" s="511"/>
      <c r="H86" s="510" t="s">
        <v>516</v>
      </c>
      <c r="I86" s="511"/>
      <c r="J86" s="510" t="s">
        <v>258</v>
      </c>
      <c r="K86" s="511"/>
      <c r="L86" s="516"/>
      <c r="M86" s="519" t="s">
        <v>197</v>
      </c>
      <c r="N86" s="520"/>
      <c r="O86" s="516" t="s">
        <v>517</v>
      </c>
      <c r="P86" s="267" t="s">
        <v>28</v>
      </c>
      <c r="Q86" s="268"/>
      <c r="R86" s="489" t="str">
        <f>IF(Q88=Berechnung1!D105,Berechnung1!$F$17,IF(OR(Q88&lt;Berechnung1!E105,Q88&gt;Berechnung1!F105),Berechnung1!$G$17,IF(OR(ROUND(Q88,4)&lt;Berechnung1!J105,ROUND(Q88,4)&gt;Berechnung1!K105),Berechnung1!$D$17,IF(OR(ROUND(Q88,4)&lt;Berechnung1!G105,ROUND(Q88,4)&gt;Berechnung1!H105),Berechnung1!$E11,Berechnung1!$C$17))))</f>
        <v>optional - unvollständig</v>
      </c>
      <c r="S86" s="525"/>
      <c r="T86" s="525"/>
    </row>
    <row r="87" spans="2:21" ht="35.25" customHeight="1" thickBot="1" x14ac:dyDescent="0.3">
      <c r="B87" s="501"/>
      <c r="C87" s="502"/>
      <c r="D87" s="505"/>
      <c r="E87" s="508"/>
      <c r="F87" s="512"/>
      <c r="G87" s="513"/>
      <c r="H87" s="512"/>
      <c r="I87" s="513"/>
      <c r="J87" s="512"/>
      <c r="K87" s="513"/>
      <c r="L87" s="517"/>
      <c r="M87" s="521"/>
      <c r="N87" s="522"/>
      <c r="O87" s="517"/>
      <c r="P87" s="269" t="s">
        <v>45</v>
      </c>
      <c r="Q87" s="271">
        <f>IF(Basisdaten!K29="",0,Basisdaten!K29)</f>
        <v>0</v>
      </c>
      <c r="R87" s="490"/>
      <c r="S87" s="526"/>
      <c r="T87" s="527"/>
    </row>
    <row r="88" spans="2:21" ht="35.25" customHeight="1" thickBot="1" x14ac:dyDescent="0.3">
      <c r="B88" s="503"/>
      <c r="C88" s="504"/>
      <c r="D88" s="506"/>
      <c r="E88" s="509"/>
      <c r="F88" s="514"/>
      <c r="G88" s="515"/>
      <c r="H88" s="514"/>
      <c r="I88" s="515"/>
      <c r="J88" s="514"/>
      <c r="K88" s="515"/>
      <c r="L88" s="518"/>
      <c r="M88" s="523"/>
      <c r="N88" s="524"/>
      <c r="O88" s="518"/>
      <c r="P88" s="269" t="s">
        <v>46</v>
      </c>
      <c r="Q88" s="270" t="str">
        <f>IF(Q86="","n.d.",IF(Q87="","n.d.",IF(Q87=0,"",Q86/Q87)))</f>
        <v>n.d.</v>
      </c>
      <c r="R88" s="491"/>
      <c r="S88" s="526"/>
      <c r="T88" s="528"/>
    </row>
    <row r="89" spans="2:21" ht="7.5" customHeight="1" x14ac:dyDescent="0.25">
      <c r="B89" s="33"/>
      <c r="C89" s="33"/>
      <c r="D89" s="182"/>
      <c r="E89" s="183"/>
      <c r="F89" s="183"/>
      <c r="G89" s="183"/>
      <c r="H89" s="183"/>
      <c r="I89" s="183"/>
      <c r="J89" s="183"/>
      <c r="K89" s="183"/>
      <c r="L89" s="184"/>
      <c r="M89" s="184"/>
      <c r="N89" s="184"/>
      <c r="O89" s="184"/>
      <c r="P89" s="185"/>
      <c r="Q89" s="186"/>
      <c r="R89" s="187"/>
      <c r="S89" s="274"/>
      <c r="T89" s="275"/>
    </row>
    <row r="90" spans="2:21" ht="18" customHeight="1" thickBot="1" x14ac:dyDescent="0.3">
      <c r="B90" s="498" t="s">
        <v>17</v>
      </c>
      <c r="C90" s="498"/>
      <c r="D90" s="498"/>
      <c r="E90" s="498"/>
      <c r="F90" s="183"/>
      <c r="G90" s="183"/>
      <c r="H90" s="183"/>
      <c r="I90" s="183"/>
      <c r="J90" s="183"/>
      <c r="K90" s="183"/>
      <c r="L90" s="184"/>
      <c r="M90" s="184"/>
      <c r="N90" s="184"/>
      <c r="O90" s="184"/>
      <c r="P90" s="185"/>
      <c r="Q90" s="186"/>
      <c r="R90" s="187"/>
      <c r="S90" s="188"/>
      <c r="T90" s="189"/>
    </row>
    <row r="91" spans="2:21" ht="18" customHeight="1" thickBot="1" x14ac:dyDescent="0.3">
      <c r="B91" s="33"/>
      <c r="C91" s="33"/>
      <c r="D91" s="492" t="s">
        <v>295</v>
      </c>
      <c r="E91" s="493"/>
      <c r="F91" s="190" t="s">
        <v>18</v>
      </c>
      <c r="G91" s="191" t="str">
        <f>CONCATENATE(TEXT(Berechnung1!C9,"0,00%")," (",Berechnung1!C6, ")")</f>
        <v>0,00% (0)</v>
      </c>
      <c r="H91" s="488" t="str">
        <f>CONCATENATE(TEXT(Berechnung1!D10,"0,00%")," (",Berechnung1!D7, ")")</f>
        <v>0,00% (0)</v>
      </c>
      <c r="I91" s="496" t="s">
        <v>19</v>
      </c>
      <c r="J91" s="183"/>
      <c r="K91" s="183"/>
      <c r="L91" s="184"/>
      <c r="M91" s="184"/>
      <c r="N91" s="184"/>
      <c r="O91" s="184"/>
      <c r="P91" s="185"/>
      <c r="Q91" s="186"/>
      <c r="R91" s="187"/>
      <c r="S91" s="188"/>
      <c r="T91" s="189"/>
    </row>
    <row r="92" spans="2:21" ht="18" customHeight="1" thickBot="1" x14ac:dyDescent="0.3">
      <c r="B92" s="33"/>
      <c r="C92" s="33"/>
      <c r="D92" s="494"/>
      <c r="E92" s="495"/>
      <c r="F92" s="192" t="s">
        <v>20</v>
      </c>
      <c r="G92" s="193" t="str">
        <f>CONCATENATE(TEXT(Berechnung1!K9,"0,00%")," (",Berechnung1!K6, ")")</f>
        <v>0,00% (0)</v>
      </c>
      <c r="H92" s="488"/>
      <c r="I92" s="497"/>
      <c r="J92" s="183"/>
      <c r="K92" s="183"/>
      <c r="L92" s="184"/>
      <c r="M92" s="184"/>
      <c r="N92" s="184"/>
      <c r="O92" s="184"/>
      <c r="P92" s="185"/>
      <c r="Q92" s="186"/>
      <c r="R92" s="187"/>
      <c r="S92" s="188"/>
      <c r="T92" s="189"/>
    </row>
    <row r="93" spans="2:21" ht="18" customHeight="1" thickBot="1" x14ac:dyDescent="0.3">
      <c r="B93" s="33"/>
      <c r="C93" s="33"/>
      <c r="D93" s="481" t="s">
        <v>318</v>
      </c>
      <c r="E93" s="482"/>
      <c r="F93" s="482"/>
      <c r="G93" s="483"/>
      <c r="H93" s="194" t="str">
        <f>CONCATENATE(TEXT(Berechnung1!E10,"0,00%")," (",Berechnung1!E7, ")")</f>
        <v>0,00% (0)</v>
      </c>
      <c r="I93" s="195" t="str">
        <f>CONCATENATE(TEXT(Berechnung1!E11,"0,00%")," (",Berechnung1!E8, ")")</f>
        <v>0,00% (0)</v>
      </c>
      <c r="J93" s="183"/>
      <c r="K93" s="183"/>
      <c r="L93" s="184"/>
      <c r="M93" s="184"/>
      <c r="N93" s="184"/>
      <c r="O93" s="184"/>
      <c r="P93" s="185"/>
      <c r="Q93" s="186"/>
      <c r="R93" s="187"/>
      <c r="S93" s="188"/>
      <c r="T93" s="189"/>
    </row>
    <row r="94" spans="2:21" ht="18" customHeight="1" thickBot="1" x14ac:dyDescent="0.3">
      <c r="B94" s="33"/>
      <c r="C94" s="33"/>
      <c r="D94" s="484" t="s">
        <v>22</v>
      </c>
      <c r="E94" s="485"/>
      <c r="F94" s="196" t="s">
        <v>23</v>
      </c>
      <c r="G94" s="197" t="str">
        <f>CONCATENATE(TEXT(Berechnung1!G9,"0,00%")," (",Berechnung1!G6,")")</f>
        <v>0,00% (0)</v>
      </c>
      <c r="H94" s="488" t="str">
        <f>CONCATENATE(TEXT(Berechnung1!G10,"0,00%")," (",Berechnung1!G8, ")")</f>
        <v>100,00% (25)</v>
      </c>
      <c r="I94" s="488"/>
      <c r="J94" s="183"/>
      <c r="K94" s="183"/>
      <c r="L94" s="184"/>
      <c r="M94" s="184"/>
      <c r="N94" s="184"/>
      <c r="O94" s="184"/>
      <c r="P94" s="185"/>
      <c r="Q94" s="186"/>
      <c r="R94" s="187"/>
      <c r="S94" s="188"/>
      <c r="T94" s="189"/>
    </row>
    <row r="95" spans="2:21" ht="18" customHeight="1" thickBot="1" x14ac:dyDescent="0.3">
      <c r="B95" s="33"/>
      <c r="C95" s="33"/>
      <c r="D95" s="486"/>
      <c r="E95" s="487"/>
      <c r="F95" s="198" t="s">
        <v>24</v>
      </c>
      <c r="G95" s="199" t="str">
        <f>CONCATENATE(TEXT(Berechnung1!F9,"0,00%")," (",Berechnung1!F6, ")")</f>
        <v>100,00% (25)</v>
      </c>
      <c r="H95" s="488"/>
      <c r="I95" s="488"/>
      <c r="J95" s="183"/>
      <c r="K95" s="183"/>
      <c r="L95" s="184"/>
      <c r="M95" s="184"/>
      <c r="N95" s="184"/>
      <c r="O95" s="184"/>
      <c r="P95" s="185"/>
      <c r="Q95" s="186"/>
      <c r="R95" s="187"/>
      <c r="S95" s="188"/>
      <c r="T95" s="189"/>
    </row>
    <row r="96" spans="2:21" ht="7.5" customHeight="1" x14ac:dyDescent="0.25"/>
    <row r="97" spans="2:18" ht="15.75" customHeight="1" x14ac:dyDescent="0.25">
      <c r="B97" s="200" t="s">
        <v>319</v>
      </c>
    </row>
    <row r="98" spans="2:18" ht="27" customHeight="1" x14ac:dyDescent="0.25">
      <c r="B98" s="477" t="s">
        <v>321</v>
      </c>
      <c r="C98" s="478"/>
      <c r="D98" s="478"/>
      <c r="E98" s="478"/>
      <c r="F98" s="478"/>
      <c r="G98" s="478"/>
      <c r="H98" s="478"/>
      <c r="I98" s="478"/>
      <c r="J98" s="478"/>
      <c r="K98" s="478"/>
      <c r="L98" s="478"/>
      <c r="M98" s="478"/>
      <c r="N98" s="478"/>
      <c r="O98" s="478"/>
      <c r="P98" s="478"/>
      <c r="Q98" s="478"/>
      <c r="R98" s="478"/>
    </row>
    <row r="99" spans="2:18" ht="133.5" customHeight="1" x14ac:dyDescent="0.25">
      <c r="B99" s="479" t="s">
        <v>421</v>
      </c>
      <c r="C99" s="480"/>
      <c r="D99" s="480"/>
      <c r="E99" s="480"/>
      <c r="F99" s="480"/>
      <c r="G99" s="480"/>
      <c r="H99" s="480"/>
      <c r="I99" s="480"/>
      <c r="J99" s="480"/>
      <c r="K99" s="480"/>
      <c r="L99" s="480"/>
      <c r="M99" s="480"/>
      <c r="N99" s="480"/>
      <c r="O99" s="480"/>
      <c r="P99" s="480"/>
      <c r="Q99" s="480"/>
      <c r="R99" s="480"/>
    </row>
    <row r="100" spans="2:18" ht="38.25" customHeight="1" x14ac:dyDescent="0.25">
      <c r="B100" s="344" t="s">
        <v>320</v>
      </c>
      <c r="C100" s="344"/>
      <c r="D100" s="344"/>
      <c r="E100" s="344"/>
      <c r="F100" s="344"/>
      <c r="G100" s="344"/>
      <c r="H100" s="344"/>
      <c r="I100" s="344"/>
      <c r="J100" s="344"/>
      <c r="K100" s="344"/>
      <c r="L100" s="344"/>
      <c r="M100" s="344"/>
      <c r="N100" s="344"/>
      <c r="O100" s="344"/>
      <c r="P100" s="344"/>
      <c r="Q100" s="344"/>
      <c r="R100" s="344"/>
    </row>
  </sheetData>
  <sheetProtection algorithmName="SHA-512" hashValue="RQfYux0WnD1sxCtw+E3HZgpgDXZwdYq9ih8nQULK9P1HaeR4uPgIZVq2aeB3XCdmRdKqMJpZlsfSiYmlaUU5jA==" saltValue="4r/xpHjLHJdMl9ZSEZ5wkQ==" spinCount="100000" sheet="1" objects="1" scenarios="1" selectLockedCells="1"/>
  <dataConsolidate/>
  <mergeCells count="357">
    <mergeCell ref="S83:S85"/>
    <mergeCell ref="T83:T85"/>
    <mergeCell ref="B86:C88"/>
    <mergeCell ref="D86:D88"/>
    <mergeCell ref="E86:E88"/>
    <mergeCell ref="F86:G88"/>
    <mergeCell ref="H86:I88"/>
    <mergeCell ref="J86:K88"/>
    <mergeCell ref="L86:L88"/>
    <mergeCell ref="M86:N88"/>
    <mergeCell ref="O86:O88"/>
    <mergeCell ref="R86:R88"/>
    <mergeCell ref="S86:S88"/>
    <mergeCell ref="T86:T88"/>
    <mergeCell ref="S74:S76"/>
    <mergeCell ref="T74:T76"/>
    <mergeCell ref="B74:C76"/>
    <mergeCell ref="D74:D76"/>
    <mergeCell ref="E74:E76"/>
    <mergeCell ref="F74:G76"/>
    <mergeCell ref="H74:I76"/>
    <mergeCell ref="J74:K76"/>
    <mergeCell ref="D91:E92"/>
    <mergeCell ref="H91:H92"/>
    <mergeCell ref="I91:I92"/>
    <mergeCell ref="B90:E90"/>
    <mergeCell ref="E80:E82"/>
    <mergeCell ref="S80:S82"/>
    <mergeCell ref="T80:T82"/>
    <mergeCell ref="B83:C85"/>
    <mergeCell ref="D83:D85"/>
    <mergeCell ref="E83:E85"/>
    <mergeCell ref="F83:G85"/>
    <mergeCell ref="H83:I85"/>
    <mergeCell ref="J83:K85"/>
    <mergeCell ref="L83:L85"/>
    <mergeCell ref="M83:N85"/>
    <mergeCell ref="O83:O85"/>
    <mergeCell ref="L71:L73"/>
    <mergeCell ref="M71:N73"/>
    <mergeCell ref="O71:O73"/>
    <mergeCell ref="R71:R73"/>
    <mergeCell ref="B98:R98"/>
    <mergeCell ref="B99:R99"/>
    <mergeCell ref="L74:L76"/>
    <mergeCell ref="M74:N76"/>
    <mergeCell ref="O74:O76"/>
    <mergeCell ref="R74:R76"/>
    <mergeCell ref="D93:G93"/>
    <mergeCell ref="D94:E95"/>
    <mergeCell ref="H94:I95"/>
    <mergeCell ref="B80:C82"/>
    <mergeCell ref="D80:D82"/>
    <mergeCell ref="F80:G82"/>
    <mergeCell ref="H80:I82"/>
    <mergeCell ref="J80:K82"/>
    <mergeCell ref="L80:L82"/>
    <mergeCell ref="M80:N82"/>
    <mergeCell ref="O80:O82"/>
    <mergeCell ref="R80:R82"/>
    <mergeCell ref="R83:R85"/>
    <mergeCell ref="M68:N70"/>
    <mergeCell ref="O68:O70"/>
    <mergeCell ref="R68:R70"/>
    <mergeCell ref="S68:S70"/>
    <mergeCell ref="T68:T70"/>
    <mergeCell ref="B68:C70"/>
    <mergeCell ref="D68:D70"/>
    <mergeCell ref="E68:E70"/>
    <mergeCell ref="F68:G70"/>
    <mergeCell ref="H68:I70"/>
    <mergeCell ref="J68:K70"/>
    <mergeCell ref="L62:L64"/>
    <mergeCell ref="M62:N64"/>
    <mergeCell ref="O62:O64"/>
    <mergeCell ref="R62:R64"/>
    <mergeCell ref="S62:S64"/>
    <mergeCell ref="T62:T64"/>
    <mergeCell ref="D62:D64"/>
    <mergeCell ref="E62:E64"/>
    <mergeCell ref="F62:G64"/>
    <mergeCell ref="H62:I64"/>
    <mergeCell ref="J62:K64"/>
    <mergeCell ref="L59:L61"/>
    <mergeCell ref="M59:N61"/>
    <mergeCell ref="O59:O61"/>
    <mergeCell ref="R59:R61"/>
    <mergeCell ref="S59:S61"/>
    <mergeCell ref="T59:T61"/>
    <mergeCell ref="B59:C61"/>
    <mergeCell ref="D59:D61"/>
    <mergeCell ref="E59:E61"/>
    <mergeCell ref="F59:G61"/>
    <mergeCell ref="H59:I61"/>
    <mergeCell ref="J59:K61"/>
    <mergeCell ref="L56:L58"/>
    <mergeCell ref="M56:N58"/>
    <mergeCell ref="O56:O58"/>
    <mergeCell ref="R56:R58"/>
    <mergeCell ref="S56:S58"/>
    <mergeCell ref="T56:T58"/>
    <mergeCell ref="B56:C58"/>
    <mergeCell ref="D56:D58"/>
    <mergeCell ref="E56:E58"/>
    <mergeCell ref="F56:G58"/>
    <mergeCell ref="H56:I58"/>
    <mergeCell ref="J56:K58"/>
    <mergeCell ref="L53:L55"/>
    <mergeCell ref="M53:N55"/>
    <mergeCell ref="O53:O55"/>
    <mergeCell ref="R53:R55"/>
    <mergeCell ref="S53:S55"/>
    <mergeCell ref="T53:T55"/>
    <mergeCell ref="B53:C55"/>
    <mergeCell ref="D53:D55"/>
    <mergeCell ref="E53:E55"/>
    <mergeCell ref="F53:G55"/>
    <mergeCell ref="H53:I55"/>
    <mergeCell ref="J53:K55"/>
    <mergeCell ref="L50:L52"/>
    <mergeCell ref="M50:N52"/>
    <mergeCell ref="O50:O52"/>
    <mergeCell ref="R50:R52"/>
    <mergeCell ref="S50:S52"/>
    <mergeCell ref="T50:T52"/>
    <mergeCell ref="B50:C52"/>
    <mergeCell ref="D50:D52"/>
    <mergeCell ref="E50:E52"/>
    <mergeCell ref="F50:G52"/>
    <mergeCell ref="H50:I52"/>
    <mergeCell ref="J50:K52"/>
    <mergeCell ref="L47:L49"/>
    <mergeCell ref="M47:N49"/>
    <mergeCell ref="O47:O49"/>
    <mergeCell ref="R47:R49"/>
    <mergeCell ref="S47:S49"/>
    <mergeCell ref="T47:T49"/>
    <mergeCell ref="B47:C49"/>
    <mergeCell ref="D47:D49"/>
    <mergeCell ref="E47:E49"/>
    <mergeCell ref="F47:G49"/>
    <mergeCell ref="H47:I49"/>
    <mergeCell ref="J47:K49"/>
    <mergeCell ref="Q47:Q49"/>
    <mergeCell ref="P47:P49"/>
    <mergeCell ref="L44:L46"/>
    <mergeCell ref="M44:N46"/>
    <mergeCell ref="O44:O46"/>
    <mergeCell ref="R44:R46"/>
    <mergeCell ref="S44:S46"/>
    <mergeCell ref="T44:T46"/>
    <mergeCell ref="B44:C46"/>
    <mergeCell ref="D44:D46"/>
    <mergeCell ref="E44:E46"/>
    <mergeCell ref="F44:G46"/>
    <mergeCell ref="H44:I46"/>
    <mergeCell ref="J44:K46"/>
    <mergeCell ref="L41:L43"/>
    <mergeCell ref="M41:N43"/>
    <mergeCell ref="O41:O43"/>
    <mergeCell ref="R41:R43"/>
    <mergeCell ref="S41:S43"/>
    <mergeCell ref="T41:T43"/>
    <mergeCell ref="B41:C43"/>
    <mergeCell ref="D41:D43"/>
    <mergeCell ref="E41:E43"/>
    <mergeCell ref="F41:G43"/>
    <mergeCell ref="H41:I43"/>
    <mergeCell ref="J41:K43"/>
    <mergeCell ref="L38:L40"/>
    <mergeCell ref="M38:N40"/>
    <mergeCell ref="O38:O40"/>
    <mergeCell ref="R38:R40"/>
    <mergeCell ref="S38:S40"/>
    <mergeCell ref="T38:T40"/>
    <mergeCell ref="B38:C40"/>
    <mergeCell ref="D38:D40"/>
    <mergeCell ref="E38:E40"/>
    <mergeCell ref="F38:G40"/>
    <mergeCell ref="H38:I40"/>
    <mergeCell ref="J38:K40"/>
    <mergeCell ref="L35:L37"/>
    <mergeCell ref="M35:N37"/>
    <mergeCell ref="O35:O37"/>
    <mergeCell ref="R35:R37"/>
    <mergeCell ref="S35:S37"/>
    <mergeCell ref="T35:T37"/>
    <mergeCell ref="B35:C37"/>
    <mergeCell ref="D35:D37"/>
    <mergeCell ref="E35:E37"/>
    <mergeCell ref="F35:G37"/>
    <mergeCell ref="H35:I37"/>
    <mergeCell ref="J35:K37"/>
    <mergeCell ref="L32:L34"/>
    <mergeCell ref="M32:N34"/>
    <mergeCell ref="O32:O34"/>
    <mergeCell ref="R32:R34"/>
    <mergeCell ref="S32:S34"/>
    <mergeCell ref="T32:T34"/>
    <mergeCell ref="B32:C34"/>
    <mergeCell ref="D32:D34"/>
    <mergeCell ref="E32:E34"/>
    <mergeCell ref="F32:G34"/>
    <mergeCell ref="H32:I34"/>
    <mergeCell ref="J32:K34"/>
    <mergeCell ref="R29:R31"/>
    <mergeCell ref="S29:S31"/>
    <mergeCell ref="T29:T31"/>
    <mergeCell ref="B29:C31"/>
    <mergeCell ref="D29:D31"/>
    <mergeCell ref="E29:E31"/>
    <mergeCell ref="F29:G31"/>
    <mergeCell ref="H29:I31"/>
    <mergeCell ref="J29:K31"/>
    <mergeCell ref="B26:C28"/>
    <mergeCell ref="D26:D28"/>
    <mergeCell ref="E26:E28"/>
    <mergeCell ref="F26:G28"/>
    <mergeCell ref="H26:I28"/>
    <mergeCell ref="J26:K28"/>
    <mergeCell ref="L29:L31"/>
    <mergeCell ref="M29:N31"/>
    <mergeCell ref="O29:O31"/>
    <mergeCell ref="M26:N28"/>
    <mergeCell ref="O26:O28"/>
    <mergeCell ref="L26:L28"/>
    <mergeCell ref="O11:O13"/>
    <mergeCell ref="P11:P13"/>
    <mergeCell ref="Q11:Q13"/>
    <mergeCell ref="R11:R13"/>
    <mergeCell ref="S11:S13"/>
    <mergeCell ref="R26:R28"/>
    <mergeCell ref="S26:S28"/>
    <mergeCell ref="T26:T28"/>
    <mergeCell ref="T20:T22"/>
    <mergeCell ref="O17:O19"/>
    <mergeCell ref="R17:R19"/>
    <mergeCell ref="S17:S19"/>
    <mergeCell ref="T17:T19"/>
    <mergeCell ref="T23:T25"/>
    <mergeCell ref="O23:O25"/>
    <mergeCell ref="R23:R25"/>
    <mergeCell ref="S23:S25"/>
    <mergeCell ref="J20:K22"/>
    <mergeCell ref="H14:I16"/>
    <mergeCell ref="J14:K16"/>
    <mergeCell ref="T11:T13"/>
    <mergeCell ref="T14:T16"/>
    <mergeCell ref="O14:O16"/>
    <mergeCell ref="C11:C13"/>
    <mergeCell ref="D11:D13"/>
    <mergeCell ref="E11:E13"/>
    <mergeCell ref="F11:G13"/>
    <mergeCell ref="H11:I13"/>
    <mergeCell ref="J11:K13"/>
    <mergeCell ref="L11:L13"/>
    <mergeCell ref="M11:N13"/>
    <mergeCell ref="S14:S16"/>
    <mergeCell ref="P14:P16"/>
    <mergeCell ref="Q14:Q16"/>
    <mergeCell ref="R14:R16"/>
    <mergeCell ref="E14:E16"/>
    <mergeCell ref="L20:L22"/>
    <mergeCell ref="M20:N22"/>
    <mergeCell ref="O20:O22"/>
    <mergeCell ref="R20:R22"/>
    <mergeCell ref="S20:S22"/>
    <mergeCell ref="F8:G10"/>
    <mergeCell ref="T8:T10"/>
    <mergeCell ref="S6:T6"/>
    <mergeCell ref="J6:K7"/>
    <mergeCell ref="L6:L7"/>
    <mergeCell ref="M6:N7"/>
    <mergeCell ref="O6:O7"/>
    <mergeCell ref="P6:Q7"/>
    <mergeCell ref="R6:R7"/>
    <mergeCell ref="O8:O10"/>
    <mergeCell ref="P8:P10"/>
    <mergeCell ref="Q8:Q10"/>
    <mergeCell ref="R8:R10"/>
    <mergeCell ref="S8:S10"/>
    <mergeCell ref="J8:K10"/>
    <mergeCell ref="L8:L10"/>
    <mergeCell ref="M8:N10"/>
    <mergeCell ref="H8:I10"/>
    <mergeCell ref="B100:R100"/>
    <mergeCell ref="B6:C7"/>
    <mergeCell ref="D6:D7"/>
    <mergeCell ref="E6:E7"/>
    <mergeCell ref="F6:G7"/>
    <mergeCell ref="H6:I7"/>
    <mergeCell ref="L14:L16"/>
    <mergeCell ref="M14:N16"/>
    <mergeCell ref="C14:C16"/>
    <mergeCell ref="D14:D16"/>
    <mergeCell ref="F14:G16"/>
    <mergeCell ref="E20:E22"/>
    <mergeCell ref="F20:G22"/>
    <mergeCell ref="J17:K19"/>
    <mergeCell ref="L17:L19"/>
    <mergeCell ref="M17:N19"/>
    <mergeCell ref="B8:B16"/>
    <mergeCell ref="C8:C10"/>
    <mergeCell ref="D8:D10"/>
    <mergeCell ref="B20:C22"/>
    <mergeCell ref="H20:I22"/>
    <mergeCell ref="L23:L25"/>
    <mergeCell ref="M23:N25"/>
    <mergeCell ref="E8:E10"/>
    <mergeCell ref="G4:O4"/>
    <mergeCell ref="B62:B67"/>
    <mergeCell ref="C62:C64"/>
    <mergeCell ref="C65:C67"/>
    <mergeCell ref="D65:D67"/>
    <mergeCell ref="E65:E67"/>
    <mergeCell ref="F65:G67"/>
    <mergeCell ref="H65:I67"/>
    <mergeCell ref="J65:K67"/>
    <mergeCell ref="L65:L67"/>
    <mergeCell ref="M65:N67"/>
    <mergeCell ref="O65:O67"/>
    <mergeCell ref="B23:C25"/>
    <mergeCell ref="D23:D25"/>
    <mergeCell ref="E23:E25"/>
    <mergeCell ref="F23:G25"/>
    <mergeCell ref="H23:I25"/>
    <mergeCell ref="J23:K25"/>
    <mergeCell ref="B17:C19"/>
    <mergeCell ref="D17:D19"/>
    <mergeCell ref="E17:E19"/>
    <mergeCell ref="F17:G19"/>
    <mergeCell ref="H17:I19"/>
    <mergeCell ref="D20:D22"/>
    <mergeCell ref="R65:R67"/>
    <mergeCell ref="S65:S67"/>
    <mergeCell ref="T65:T67"/>
    <mergeCell ref="B77:C79"/>
    <mergeCell ref="D77:D79"/>
    <mergeCell ref="E77:E79"/>
    <mergeCell ref="F77:G79"/>
    <mergeCell ref="H77:I79"/>
    <mergeCell ref="J77:K79"/>
    <mergeCell ref="L77:L79"/>
    <mergeCell ref="M77:N79"/>
    <mergeCell ref="O77:O79"/>
    <mergeCell ref="R77:R79"/>
    <mergeCell ref="S77:S79"/>
    <mergeCell ref="T77:T79"/>
    <mergeCell ref="S71:S73"/>
    <mergeCell ref="T71:T73"/>
    <mergeCell ref="B71:C73"/>
    <mergeCell ref="D71:D73"/>
    <mergeCell ref="E71:E73"/>
    <mergeCell ref="F71:G73"/>
    <mergeCell ref="H71:I73"/>
    <mergeCell ref="J71:K73"/>
    <mergeCell ref="L68:L70"/>
  </mergeCells>
  <conditionalFormatting sqref="Q17">
    <cfRule type="expression" dxfId="64" priority="193" stopIfTrue="1">
      <formula>LEN(TRIM(Q17))=0</formula>
    </cfRule>
  </conditionalFormatting>
  <conditionalFormatting sqref="Q20">
    <cfRule type="expression" dxfId="63" priority="186" stopIfTrue="1">
      <formula>LEN(TRIM(Q20))=0</formula>
    </cfRule>
  </conditionalFormatting>
  <conditionalFormatting sqref="Q23:Q24">
    <cfRule type="expression" dxfId="62" priority="75" stopIfTrue="1">
      <formula>LEN(TRIM(Q23))=0</formula>
    </cfRule>
  </conditionalFormatting>
  <conditionalFormatting sqref="Q26">
    <cfRule type="expression" dxfId="61" priority="184" stopIfTrue="1">
      <formula>LEN(TRIM(Q26))=0</formula>
    </cfRule>
  </conditionalFormatting>
  <conditionalFormatting sqref="Q29">
    <cfRule type="expression" dxfId="60" priority="183" stopIfTrue="1">
      <formula>LEN(TRIM(Q29))=0</formula>
    </cfRule>
  </conditionalFormatting>
  <conditionalFormatting sqref="Q32">
    <cfRule type="expression" dxfId="59" priority="182" stopIfTrue="1">
      <formula>LEN(TRIM(Q32))=0</formula>
    </cfRule>
  </conditionalFormatting>
  <conditionalFormatting sqref="Q38:Q39">
    <cfRule type="expression" dxfId="58" priority="74" stopIfTrue="1">
      <formula>LEN(TRIM(Q38))=0</formula>
    </cfRule>
  </conditionalFormatting>
  <conditionalFormatting sqref="Q41">
    <cfRule type="expression" dxfId="57" priority="161" stopIfTrue="1">
      <formula>LEN(TRIM(Q41))=0</formula>
    </cfRule>
  </conditionalFormatting>
  <conditionalFormatting sqref="Q44">
    <cfRule type="expression" dxfId="56" priority="154" stopIfTrue="1">
      <formula>LEN(TRIM(Q44))=0</formula>
    </cfRule>
  </conditionalFormatting>
  <conditionalFormatting sqref="Q50">
    <cfRule type="expression" dxfId="55" priority="140" stopIfTrue="1">
      <formula>LEN(TRIM(Q50))=0</formula>
    </cfRule>
  </conditionalFormatting>
  <conditionalFormatting sqref="Q53:Q54">
    <cfRule type="expression" dxfId="54" priority="73" stopIfTrue="1">
      <formula>LEN(TRIM(Q53))=0</formula>
    </cfRule>
  </conditionalFormatting>
  <conditionalFormatting sqref="Q56">
    <cfRule type="expression" dxfId="53" priority="126" stopIfTrue="1">
      <formula>LEN(TRIM(Q56))=0</formula>
    </cfRule>
  </conditionalFormatting>
  <conditionalFormatting sqref="Q59">
    <cfRule type="expression" dxfId="52" priority="119" stopIfTrue="1">
      <formula>LEN(TRIM(Q59))=0</formula>
    </cfRule>
  </conditionalFormatting>
  <conditionalFormatting sqref="Q62">
    <cfRule type="expression" dxfId="51" priority="112" stopIfTrue="1">
      <formula>LEN(TRIM(Q62))=0</formula>
    </cfRule>
  </conditionalFormatting>
  <conditionalFormatting sqref="Q65:Q66">
    <cfRule type="expression" dxfId="50" priority="1" stopIfTrue="1">
      <formula>LEN(TRIM(Q65))=0</formula>
    </cfRule>
  </conditionalFormatting>
  <conditionalFormatting sqref="Q68:Q69">
    <cfRule type="expression" dxfId="49" priority="72" stopIfTrue="1">
      <formula>LEN(TRIM(Q68))=0</formula>
    </cfRule>
  </conditionalFormatting>
  <conditionalFormatting sqref="Q71:Q72">
    <cfRule type="expression" dxfId="48" priority="71" stopIfTrue="1">
      <formula>LEN(TRIM(Q71))=0</formula>
    </cfRule>
  </conditionalFormatting>
  <conditionalFormatting sqref="Q74:Q75">
    <cfRule type="expression" dxfId="47" priority="70" stopIfTrue="1">
      <formula>LEN(TRIM(Q74))=0</formula>
    </cfRule>
  </conditionalFormatting>
  <conditionalFormatting sqref="Q77:Q78">
    <cfRule type="expression" dxfId="46" priority="13" stopIfTrue="1">
      <formula>LEN(TRIM(Q77))=0</formula>
    </cfRule>
  </conditionalFormatting>
  <conditionalFormatting sqref="Q80:Q81">
    <cfRule type="expression" dxfId="45" priority="12" stopIfTrue="1">
      <formula>LEN(TRIM(Q80))=0</formula>
    </cfRule>
  </conditionalFormatting>
  <conditionalFormatting sqref="Q83 Q86">
    <cfRule type="expression" dxfId="44" priority="6" stopIfTrue="1">
      <formula>LEN(TRIM(Q83))=0</formula>
    </cfRule>
  </conditionalFormatting>
  <conditionalFormatting sqref="R8:R19 R32:R64 R68:R76">
    <cfRule type="expression" dxfId="43" priority="55" stopIfTrue="1">
      <formula>OR(R8=$F$94,R8=$F$95)</formula>
    </cfRule>
  </conditionalFormatting>
  <conditionalFormatting sqref="R8:R28 R32:R64">
    <cfRule type="cellIs" dxfId="42" priority="54" stopIfTrue="1" operator="equal">
      <formula>"I.O. (Plausibilität unklar)"</formula>
    </cfRule>
    <cfRule type="cellIs" dxfId="41" priority="191" stopIfTrue="1" operator="equal">
      <formula>"Sollvorgabe nicht erfüllt"</formula>
    </cfRule>
    <cfRule type="cellIs" dxfId="40" priority="192" stopIfTrue="1" operator="equal">
      <formula>"I.O."</formula>
    </cfRule>
  </conditionalFormatting>
  <conditionalFormatting sqref="R11:R13">
    <cfRule type="cellIs" dxfId="39" priority="37" operator="equal">
      <formula>"Ausnahme (Plausibilität unklar)"</formula>
    </cfRule>
  </conditionalFormatting>
  <conditionalFormatting sqref="R20:R22">
    <cfRule type="cellIs" dxfId="38" priority="190" operator="equal">
      <formula>"Ausnahme (Plausibilität unklar)"</formula>
    </cfRule>
  </conditionalFormatting>
  <conditionalFormatting sqref="R20:R28">
    <cfRule type="expression" dxfId="37" priority="33" stopIfTrue="1">
      <formula>OR(R20=$F$94,R20=$F$95)</formula>
    </cfRule>
  </conditionalFormatting>
  <conditionalFormatting sqref="R29:R31">
    <cfRule type="cellIs" dxfId="36" priority="18" stopIfTrue="1" operator="equal">
      <formula>"I.O."</formula>
    </cfRule>
    <cfRule type="cellIs" dxfId="35" priority="17" stopIfTrue="1" operator="equal">
      <formula>"Sollvorgabe nicht erfüllt"</formula>
    </cfRule>
    <cfRule type="cellIs" dxfId="34" priority="16" stopIfTrue="1" operator="equal">
      <formula>"I.O. (Plausibilität unklar)"</formula>
    </cfRule>
    <cfRule type="cellIs" dxfId="33" priority="15" operator="equal">
      <formula>"Ausnahme (Plausibilität unklar)"</formula>
    </cfRule>
    <cfRule type="expression" dxfId="32" priority="14" stopIfTrue="1">
      <formula>OR(R29=$F$71,R29=$F$72)</formula>
    </cfRule>
  </conditionalFormatting>
  <conditionalFormatting sqref="R41:R43">
    <cfRule type="cellIs" dxfId="31" priority="36" operator="equal">
      <formula>"Ausnahme (Plausibilität unklar)"</formula>
    </cfRule>
  </conditionalFormatting>
  <conditionalFormatting sqref="R53:R55">
    <cfRule type="cellIs" dxfId="30" priority="35" operator="equal">
      <formula>"Ausnahme (Plausibilität unklar)"</formula>
    </cfRule>
  </conditionalFormatting>
  <conditionalFormatting sqref="R65:R67">
    <cfRule type="cellIs" dxfId="29" priority="22" stopIfTrue="1" operator="equal">
      <formula>"Sollvorgabe nicht erfüllt"</formula>
    </cfRule>
    <cfRule type="cellIs" dxfId="28" priority="23" stopIfTrue="1" operator="equal">
      <formula>"I.O."</formula>
    </cfRule>
    <cfRule type="expression" dxfId="27" priority="19" stopIfTrue="1">
      <formula>OR(R65=$F$71,R65=$F$72)</formula>
    </cfRule>
  </conditionalFormatting>
  <conditionalFormatting sqref="R65:R76">
    <cfRule type="cellIs" dxfId="26" priority="21" stopIfTrue="1" operator="equal">
      <formula>"I.O. (Plausibilität unklar)"</formula>
    </cfRule>
    <cfRule type="cellIs" dxfId="25" priority="20" operator="equal">
      <formula>"Ausnahme (Plausibilität unklar)"</formula>
    </cfRule>
  </conditionalFormatting>
  <conditionalFormatting sqref="R68:R76">
    <cfRule type="cellIs" dxfId="24" priority="78" stopIfTrue="1" operator="equal">
      <formula>"Sollvorgabe nicht erfüllt"</formula>
    </cfRule>
    <cfRule type="cellIs" dxfId="23" priority="79" stopIfTrue="1" operator="equal">
      <formula>"I.O."</formula>
    </cfRule>
  </conditionalFormatting>
  <conditionalFormatting sqref="R77:R88">
    <cfRule type="cellIs" dxfId="22" priority="10" stopIfTrue="1" operator="equal">
      <formula>"I.O."</formula>
    </cfRule>
    <cfRule type="expression" dxfId="21" priority="2" stopIfTrue="1">
      <formula>OR(R77=$F$71,R77=$F$72)</formula>
    </cfRule>
    <cfRule type="cellIs" dxfId="20" priority="3" operator="equal">
      <formula>"Ausnahme (Plausibilität unklar)"</formula>
    </cfRule>
    <cfRule type="cellIs" dxfId="19" priority="7" stopIfTrue="1" operator="equal">
      <formula>"optional - I.O. (Plausibilität unklar)"</formula>
    </cfRule>
    <cfRule type="cellIs" dxfId="18" priority="4" operator="equal">
      <formula>"optional - Ausnahme (Plausibilität unklar)"</formula>
    </cfRule>
    <cfRule type="cellIs" dxfId="17" priority="5" stopIfTrue="1" operator="equal">
      <formula>"I.O. (Plausibilität unklar)"</formula>
    </cfRule>
    <cfRule type="cellIs" dxfId="16" priority="8" stopIfTrue="1" operator="equal">
      <formula>"Sollvorgabe nicht erfüllt"</formula>
    </cfRule>
    <cfRule type="cellIs" dxfId="15" priority="9" stopIfTrue="1" operator="equal">
      <formula>"optional - Sollvorgabe nicht erfüllt"</formula>
    </cfRule>
    <cfRule type="cellIs" dxfId="14" priority="11" stopIfTrue="1" operator="equal">
      <formula>"optional - I.O."</formula>
    </cfRule>
  </conditionalFormatting>
  <conditionalFormatting sqref="S8:S95">
    <cfRule type="expression" dxfId="13" priority="62">
      <formula>OR($R8="Unvollständig",$R8="Sollvorgabe nicht erfüllt",$R8="I.O. (Plausibilität unklar)",$R8="Ausnahme (Plausibilität unklar)",$R8="optional - unvollständig",$R8="optional - Sollvorgabe nicht erfüllt",$R8="optional - I.O. (Plausibilität unklar)", $R8="optional - I.O. (Plausibilität unklar)",$R8="optional - Ausnahme (Plausibilität unklar)")</formula>
    </cfRule>
    <cfRule type="notContainsBlanks" dxfId="12" priority="61">
      <formula>LEN(TRIM(S8))&gt;0</formula>
    </cfRule>
  </conditionalFormatting>
  <dataValidations count="16">
    <dataValidation type="whole" showErrorMessage="1" errorTitle="Eingabefehler" error="1. Tabellenblatt Basisdaten muss vollständig ausgefüllt sein._x000a_2. Zähler muss eine positive ganze Zahl sein._x000a_3. Zähler kann nicht größer als Nenner sein." sqref="Q74 Q17 Q20 Q23 Q38 Q53 Q68 Q71" xr:uid="{00000000-0002-0000-0800-000000000000}">
      <formula1>0</formula1>
      <formula2>IF(Q18="",5000,Q18)</formula2>
    </dataValidation>
    <dataValidation type="textLength" allowBlank="1" showInputMessage="1" showErrorMessage="1" errorTitle="Zeichenlänge" error="Minimal 30 Zeichen und max. 500 Zeichen." promptTitle="Hinweis" prompt="Wenn die Datenqualität nicht &quot;I.O.&quot; ist, ist der Kennzahlenwert zu begründen." sqref="S8:S10" xr:uid="{00000000-0002-0000-0800-000001000000}">
      <formula1>30</formula1>
      <formula2>500</formula2>
    </dataValidation>
    <dataValidation type="whole" showErrorMessage="1" errorTitle="Eingabefehler" error="1. Tabellenblatt Basisdaten muss vollständig ausgefüllt sein._x000a_2. Zähler muss eine positive ganze Zahl sein._x000a_3. Zähler kann nicht größer als Nenner sein." sqref="Q29 Q32 Q41 Q44 Q50 Q56 Q59 Q26 Q62" xr:uid="{00000000-0002-0000-0800-000002000000}">
      <formula1>0</formula1>
      <formula2>IF(Q27="",0,Q27)</formula2>
    </dataValidation>
    <dataValidation type="textLength" allowBlank="1" showInputMessage="1" showErrorMessage="1" errorTitle="Zeichenlänge" error="Minimal 30 Zeichen und max. 500 Zeichen." sqref="S11:S65 T8:T65 S68:T95" xr:uid="{00000000-0002-0000-0800-000003000000}">
      <formula1>30</formula1>
      <formula2>500</formula2>
    </dataValidation>
    <dataValidation errorStyle="information" allowBlank="1" showInputMessage="1" showErrorMessage="1" errorTitle="Kennzahl" promptTitle="Kennzahl" sqref="D6:D7 B6" xr:uid="{00000000-0002-0000-0800-000004000000}"/>
    <dataValidation type="custom" showErrorMessage="1" errorTitle="Eingabefehler" error="1. Nenner muss eine positive ganze Zahl sein. _x000a_2. Nenner kann nicht kleiner als Zähler sein._x000a_3. Nenner kann nicht größer als Primärfälle sein." sqref="Q24" xr:uid="{00000000-0002-0000-0800-000005000000}">
      <formula1>IF(ISNUMBER(Q24),IF(Q24&gt;0,IF(AND(Q24&gt;=Q23,Q24&lt;=Q8),Q24,FALSE),FALSE),FALSE)</formula1>
    </dataValidation>
    <dataValidation type="whole" showErrorMessage="1" errorTitle="Eingabefehler" error="1. Tabellenblatt Basisdaten muss vollständig ausgefüllt sein._x000a_2. Zähler muss eine positive ganze Zahl sein." sqref="Q35" xr:uid="{00000000-0002-0000-0800-000006000000}">
      <formula1>0</formula1>
      <formula2>IF(Q36="",0,5000)</formula2>
    </dataValidation>
    <dataValidation type="custom" showErrorMessage="1" errorTitle="Eingabefehler" error="1. Nenner muss eine positive ganze Zahl sein. _x000a_2. Nenner kann nicht kleiner als Zähler sein._x000a_3. Nenner kann nicht größer als Primärfälle sein." sqref="Q39" xr:uid="{00000000-0002-0000-0800-000007000000}">
      <formula1>IF(ISNUMBER(Q39),IF(Q39&gt;0,IF(AND(Q39&gt;=Q38,Q39&lt;=Q8),Q39,FALSE),FALSE),FALSE)</formula1>
    </dataValidation>
    <dataValidation type="whole" showErrorMessage="1" errorTitle="Eingabefehler" error="1. Nenner muss eine positive ganze Zahl sein. _x000a_2. Nenner kann nicht kleiner als Zähler sein._x000a_3. Nenner muss mind. so groß sein wie Endoskopisch Operative Primärfälle mit HGIEN/HGD (Basisdaten D28)." sqref="Q54" xr:uid="{00000000-0002-0000-0800-000008000000}">
      <formula1>IF(ISNUMBER(Q54),IF(Q54&gt;=0,IF(Q54&gt;=Q53,U54,FALSE),FALSE),FALSE)</formula1>
      <formula2>5000</formula2>
    </dataValidation>
    <dataValidation type="whole" showErrorMessage="1" errorTitle="Eingabefehler" error="1. Nenner muss eine positive ganze Zahl sein. _x000a_2. Nenner kann nicht kleiner als Zähler sein._x000a_3. Nenner kann nicht größer als Operative Primärfälle sein." sqref="Q69" xr:uid="{00000000-0002-0000-0800-000009000000}">
      <formula1>Q68</formula1>
      <formula2>IF(ISNUMBER(Q69),IF(Q69&gt;0,IF(Q69&gt;=Q68,Q27,FALSE),FALSE),FALSE)</formula2>
    </dataValidation>
    <dataValidation type="whole" showErrorMessage="1" error="1. Nenner muss eine positive ganze Zahl sein. _x000a_2. Nenner kann nicht kleiner als Zähler sein._x000a_3. Nenner kann nicht größer als Operative Primärfälle sein." sqref="Q72" xr:uid="{00000000-0002-0000-0800-00000A000000}">
      <formula1>Q71</formula1>
      <formula2>IF(ISNUMBER(Q72),IF(Q72&gt;0,IF(Q72&gt;=Q71,Q27,FALSE),FALSE),FALSE)</formula2>
    </dataValidation>
    <dataValidation type="whole" showErrorMessage="1" errorTitle="Eingabefehler" error="1. Nenner muss eine positive ganze Zahl sein. _x000a_2. Nenner kann nicht kleiner als Zähler sein._x000a_3. Nenner kann nicht größer als Primärfälle M1 sein." sqref="Q75" xr:uid="{00000000-0002-0000-0800-00000B000000}">
      <formula1>Q74</formula1>
      <formula2>U75</formula2>
    </dataValidation>
    <dataValidation type="whole" allowBlank="1" showInputMessage="1" showErrorMessage="1" error="1. Tabellenblatt Basisdaten muss vollständig ausgefüllt sein._x000a_2. Zähler muss eine positive ganze Zahl sein._x000a_3. Zähler kann nicht größer als Nenner sein." sqref="Q80 Q77 Q65" xr:uid="{00000000-0002-0000-0800-00000C000000}">
      <formula1>0</formula1>
      <formula2>IF(Q66="",0,Q66)</formula2>
    </dataValidation>
    <dataValidation type="whole" showInputMessage="1" showErrorMessage="1" error="1. Nenner muss eine positive ganze Zahl sein. _x000a_2. Nenner kann nicht kleiner als Zähler sein._x000a_3. Nenner kann nicht größer als Primärfälle M1 sein." sqref="Q81 Q78" xr:uid="{00000000-0002-0000-0800-00000D000000}">
      <formula1>Q77</formula1>
      <formula2>U78</formula2>
    </dataValidation>
    <dataValidation type="whole" allowBlank="1" showInputMessage="1" showErrorMessage="1" errorTitle="Eingabefehler" error="1. Tabellenblatt Basisdaten muss vollständig ausgefüllt sein!_x000a_2. Zähler muss eine positive ganze Zahl sein._x000a_3. Zähler kann nicht größer als Nenner sein." sqref="Q83 Q86" xr:uid="{00000000-0002-0000-0800-00000E000000}">
      <formula1>0</formula1>
      <formula2>IF(Q84="",5000,Q84)</formula2>
    </dataValidation>
    <dataValidation type="whole" allowBlank="1" showInputMessage="1" showErrorMessage="1" errorTitle="Eingabefehler" error="1. Nenner muss eine positive ganze Zahl sein. _x000a_2. Nenner kann nicht kleiner als Zähler sein." sqref="Q66" xr:uid="{00000000-0002-0000-0800-00000F000000}">
      <formula1>Q65</formula1>
      <formula2>5000</formula2>
    </dataValidation>
  </dataValidations>
  <pageMargins left="0.25" right="0.25" top="0.75" bottom="0.75" header="0.3" footer="0.3"/>
  <pageSetup paperSize="9" fitToHeight="0" orientation="landscape" r:id="rId1"/>
  <headerFooter>
    <oddFooter>&amp;L&amp;"Arial,Standard"&amp;7
&amp;F&amp;C&amp;"Arial,Standard"&amp;7
 © DKG  Alle Rechte vorbehalten&amp;R&amp;"Arial,Standard"&amp;7
&amp;P</oddFooter>
  </headerFooter>
  <rowBreaks count="7" manualBreakCount="7">
    <brk id="16" min="1" max="17" man="1"/>
    <brk id="28" min="1" max="17" man="1"/>
    <brk id="40" min="1" max="17" man="1"/>
    <brk id="52" min="1" max="17" man="1"/>
    <brk id="61" min="1" max="17" man="1"/>
    <brk id="76" min="1" max="17" man="1"/>
    <brk id="85" min="1" max="17" man="1"/>
  </rowBreaks>
  <drawing r:id="rId2"/>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10</vt:i4>
      </vt:variant>
    </vt:vector>
  </HeadingPairs>
  <TitlesOfParts>
    <vt:vector size="23" baseType="lpstr">
      <vt:lpstr>Basisdaten</vt:lpstr>
      <vt:lpstr>Studien</vt:lpstr>
      <vt:lpstr>HilfstabelleStudien</vt:lpstr>
      <vt:lpstr>Untersucher</vt:lpstr>
      <vt:lpstr>Operateure</vt:lpstr>
      <vt:lpstr>Datenquelle</vt:lpstr>
      <vt:lpstr>HilfstabelleSD</vt:lpstr>
      <vt:lpstr>HilfstabelleB</vt:lpstr>
      <vt:lpstr>Kennzahlenbogen_(KB)</vt:lpstr>
      <vt:lpstr>HilfstabelleKB</vt:lpstr>
      <vt:lpstr>Berechnung1</vt:lpstr>
      <vt:lpstr>Datendefizite_KB</vt:lpstr>
      <vt:lpstr>Hilfstabelle DatendefKB</vt:lpstr>
      <vt:lpstr>KrebsregisterZusammenarbeit</vt:lpstr>
      <vt:lpstr>Datenquelle!OncoBox</vt:lpstr>
      <vt:lpstr>Basisdaten!Print_Area</vt:lpstr>
      <vt:lpstr>'Kennzahlenbogen_(KB)'!Print_Area</vt:lpstr>
      <vt:lpstr>Operateure!Print_Area</vt:lpstr>
      <vt:lpstr>Studien!Print_Area</vt:lpstr>
      <vt:lpstr>Untersucher!Print_Area</vt:lpstr>
      <vt:lpstr>Datendefizite_KB!Print_Titles</vt:lpstr>
      <vt:lpstr>'Hilfstabelle DatendefKB'!Print_Titles</vt:lpstr>
      <vt:lpstr>'Kennzahlenbogen_(KB)'!Print_Titles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DKG</dc:creator>
  <cp:lastModifiedBy>OnkoZert - Florina Dudu</cp:lastModifiedBy>
  <cp:lastPrinted>2024-11-26T12:44:43Z</cp:lastPrinted>
  <dcterms:created xsi:type="dcterms:W3CDTF">2017-07-03T08:13:20Z</dcterms:created>
  <dcterms:modified xsi:type="dcterms:W3CDTF">2025-12-02T07:44:40Z</dcterms:modified>
</cp:coreProperties>
</file>