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filterPrivacy="1" codeName="ThisWorkbook" defaultThemeVersion="124226"/>
  <xr:revisionPtr revIDLastSave="0" documentId="13_ncr:1_{69C9C07D-2E19-4835-A6ED-5EBD84838B7F}" xr6:coauthVersionLast="47" xr6:coauthVersionMax="47" xr10:uidLastSave="{00000000-0000-0000-0000-000000000000}"/>
  <workbookProtection workbookAlgorithmName="SHA-512" workbookHashValue="3IHC86OVHi39XZtzwts2/14wm3gxxBUgT6je/LCtG/MfuwPMB4IrnR3gk8Lj5u32W/XIh/U0k2cwEb4H+JFLIQ==" workbookSaltValue="7/m49Dz7kXyK7nfHgWvEuQ==" workbookSpinCount="100000" lockStructure="1"/>
  <bookViews>
    <workbookView xWindow="-120" yWindow="-120" windowWidth="29040" windowHeight="15720" tabRatio="719" xr2:uid="{00000000-000D-0000-FFFF-FFFF00000000}"/>
  </bookViews>
  <sheets>
    <sheet name="Basisdaten" sheetId="1" r:id="rId1"/>
    <sheet name="HilfstabelleB" sheetId="2" state="hidden" r:id="rId2"/>
    <sheet name="HilfstabelleSD" sheetId="3" state="hidden" r:id="rId3"/>
    <sheet name="Datenquelle" sheetId="4" state="hidden" r:id="rId4"/>
    <sheet name="Studien" sheetId="13" r:id="rId5"/>
    <sheet name="HilfstabelleStudien" sheetId="14" state="hidden" r:id="rId6"/>
    <sheet name="Interventionen" sheetId="16" r:id="rId7"/>
    <sheet name="Operateure" sheetId="15" r:id="rId8"/>
    <sheet name="Kennzahlenbogen_(KB)" sheetId="6" r:id="rId9"/>
    <sheet name="HilfstabelleKB" sheetId="7" state="hidden" r:id="rId10"/>
    <sheet name="Berechnung1" sheetId="10" state="hidden" r:id="rId11"/>
    <sheet name="Datendefizite_KB" sheetId="9" r:id="rId12"/>
    <sheet name="Hilfstabelle DatendefKB" sheetId="12" state="hidden" r:id="rId13"/>
  </sheets>
  <definedNames>
    <definedName name="_xlnm._FilterDatabase" localSheetId="3" hidden="1">Datenquelle!$A$73:$S$73</definedName>
    <definedName name="KrebsregisterZusammenarbeit" localSheetId="5">#REF!</definedName>
    <definedName name="KrebsregisterZusammenarbeit">Datenquelle!$B$62:$B$67</definedName>
    <definedName name="myItem" localSheetId="5">OFFSET(HilfstabelleStudien!myItemList,0,0,COUNTA(HilfstabelleStudien!myItemList),1)</definedName>
    <definedName name="myItem" localSheetId="6">OFFSET(Interventionen!myItemList,0,0,COUNTA(Interventionen!myItemList),1)</definedName>
    <definedName name="myItem" localSheetId="7">OFFSET(Operateure!myItemList,0,0,COUNTA(Operateure!myItemList),1)</definedName>
    <definedName name="myItem">OFFSET(myItemList,0,0,COUNTA(myItemList),1)</definedName>
    <definedName name="myItemList" localSheetId="5">INDEX(#REF!,0,MATCH(#REF!,#REF!,0))</definedName>
    <definedName name="OncoBox">Datenquelle!$B$57:$B$58</definedName>
    <definedName name="_xlnm.Print_Area" localSheetId="0">Basisdaten!$B$1:$P$47</definedName>
    <definedName name="_xlnm.Print_Area" localSheetId="11">OFFSET(Datendefizite_KB!$A$1,0,0,SUMPRODUCT((Datendefizite_KB!$A$14:$A$35&lt;&gt;"")+0)+13,11)</definedName>
    <definedName name="_xlnm.Print_Area" localSheetId="6">Interventionen!$A$1:$F$22</definedName>
    <definedName name="_xlnm.Print_Area" localSheetId="8">'Kennzahlenbogen_(KB)'!$A$1:$Q$98</definedName>
    <definedName name="_xlnm.Print_Area" localSheetId="7">Operateure!$A$1:$G$22</definedName>
    <definedName name="_xlnm.Print_Area" localSheetId="4">Studien!$A$1:$E$60</definedName>
    <definedName name="_xlnm.Print_Titles" localSheetId="11">Datendefizite_KB!$12:$13</definedName>
    <definedName name="_xlnm.Print_Titles" localSheetId="8">'Kennzahlenbogen_(KB)'!$6:$7</definedName>
    <definedName name="Tumordokumentation" localSheetId="5">#REF!</definedName>
    <definedName name="Tumordokumentation">Datenquelle!$B$1:$B$53</definedName>
    <definedName name="Zentrum" localSheetId="5">#REF!</definedName>
    <definedName name="Zentrum">Datenquelle!$A$74:$A$110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 i="1" l="1"/>
  <c r="D33" i="2" l="1"/>
  <c r="Q11" i="6"/>
  <c r="P84" i="6"/>
  <c r="C37" i="7" s="1"/>
  <c r="P81" i="6"/>
  <c r="C36" i="7" s="1"/>
  <c r="O96" i="10"/>
  <c r="H35" i="7" s="1"/>
  <c r="O99" i="10"/>
  <c r="H36" i="7" s="1"/>
  <c r="O102" i="10"/>
  <c r="H37" i="7" s="1"/>
  <c r="O90" i="10"/>
  <c r="O78" i="10"/>
  <c r="B37" i="7"/>
  <c r="F37" i="7"/>
  <c r="G37" i="7"/>
  <c r="B36" i="7"/>
  <c r="F36" i="7"/>
  <c r="G36" i="7"/>
  <c r="B35" i="7"/>
  <c r="F35" i="7"/>
  <c r="G35" i="7"/>
  <c r="B33" i="7"/>
  <c r="C33" i="7"/>
  <c r="F33" i="7"/>
  <c r="G33" i="7"/>
  <c r="F29" i="7"/>
  <c r="G29" i="7"/>
  <c r="P85" i="6"/>
  <c r="L102" i="10" s="1"/>
  <c r="P82" i="6"/>
  <c r="L99" i="10" s="1"/>
  <c r="P73" i="6"/>
  <c r="D33" i="7" s="1"/>
  <c r="P59" i="6"/>
  <c r="B29" i="7" s="1"/>
  <c r="A2" i="15"/>
  <c r="A2" i="16"/>
  <c r="F23" i="15"/>
  <c r="Q59" i="6" l="1"/>
  <c r="M78" i="10" s="1"/>
  <c r="N78" i="10" s="1"/>
  <c r="E29" i="7" s="1"/>
  <c r="Q71" i="6"/>
  <c r="Q83" i="6"/>
  <c r="M102" i="10" s="1"/>
  <c r="N102" i="10" s="1"/>
  <c r="E37" i="7" s="1"/>
  <c r="L78" i="10"/>
  <c r="L90" i="10"/>
  <c r="D37" i="7"/>
  <c r="D36" i="7"/>
  <c r="Q80" i="6"/>
  <c r="M99" i="10" s="1"/>
  <c r="N99" i="10" s="1"/>
  <c r="E36" i="7" s="1"/>
  <c r="A19" i="12" l="1"/>
  <c r="M19" i="12" s="1"/>
  <c r="M90" i="10"/>
  <c r="N90" i="10" s="1"/>
  <c r="E33" i="7" s="1"/>
  <c r="H19" i="12" l="1"/>
  <c r="L19" i="12"/>
  <c r="F19" i="12"/>
  <c r="K19" i="12"/>
  <c r="E19" i="12"/>
  <c r="J19" i="12"/>
  <c r="D19" i="12"/>
  <c r="I19" i="12"/>
  <c r="C19" i="12"/>
  <c r="G19" i="12"/>
  <c r="I12" i="13"/>
  <c r="J12" i="13"/>
  <c r="K12" i="13"/>
  <c r="I13" i="13"/>
  <c r="K13" i="13" s="1"/>
  <c r="J13" i="13"/>
  <c r="I14" i="13"/>
  <c r="J14" i="13"/>
  <c r="I15" i="13"/>
  <c r="J15" i="13"/>
  <c r="I16" i="13"/>
  <c r="K16" i="13" s="1"/>
  <c r="B7" i="14" s="1"/>
  <c r="J16" i="13"/>
  <c r="I17" i="13"/>
  <c r="J17" i="13"/>
  <c r="I18" i="13"/>
  <c r="J18" i="13"/>
  <c r="I19" i="13"/>
  <c r="J19" i="13"/>
  <c r="I20" i="13"/>
  <c r="J20" i="13"/>
  <c r="I21" i="13"/>
  <c r="J21" i="13"/>
  <c r="I22" i="13"/>
  <c r="K22" i="13" s="1"/>
  <c r="A13" i="14" s="1"/>
  <c r="J22" i="13"/>
  <c r="I23" i="13"/>
  <c r="J23" i="13"/>
  <c r="I24" i="13"/>
  <c r="J24" i="13"/>
  <c r="I25" i="13"/>
  <c r="J25" i="13"/>
  <c r="I26" i="13"/>
  <c r="J26" i="13"/>
  <c r="I27" i="13"/>
  <c r="J27" i="13"/>
  <c r="I28" i="13"/>
  <c r="J28" i="13"/>
  <c r="I29" i="13"/>
  <c r="J29" i="13"/>
  <c r="I30" i="13"/>
  <c r="J30" i="13"/>
  <c r="K30" i="13"/>
  <c r="A21" i="14" s="1"/>
  <c r="I31" i="13"/>
  <c r="J31" i="13"/>
  <c r="I32" i="13"/>
  <c r="J32" i="13"/>
  <c r="I33" i="13"/>
  <c r="J33" i="13"/>
  <c r="I34" i="13"/>
  <c r="J34" i="13"/>
  <c r="I35" i="13"/>
  <c r="J35" i="13"/>
  <c r="I36" i="13"/>
  <c r="J36" i="13"/>
  <c r="I37" i="13"/>
  <c r="K37" i="13" s="1"/>
  <c r="J37" i="13"/>
  <c r="I38" i="13"/>
  <c r="J38" i="13"/>
  <c r="I39" i="13"/>
  <c r="J39" i="13"/>
  <c r="I40" i="13"/>
  <c r="K40" i="13" s="1"/>
  <c r="B31" i="14" s="1"/>
  <c r="J40" i="13"/>
  <c r="I41" i="13"/>
  <c r="J41" i="13"/>
  <c r="I42" i="13"/>
  <c r="J42" i="13"/>
  <c r="I43" i="13"/>
  <c r="J43" i="13"/>
  <c r="I44" i="13"/>
  <c r="J44" i="13"/>
  <c r="I45" i="13"/>
  <c r="J45" i="13"/>
  <c r="I46" i="13"/>
  <c r="J46" i="13"/>
  <c r="I47" i="13"/>
  <c r="J47" i="13"/>
  <c r="I48" i="13"/>
  <c r="K48" i="13" s="1"/>
  <c r="A39" i="14" s="1"/>
  <c r="J48" i="13"/>
  <c r="I49" i="13"/>
  <c r="K49" i="13" s="1"/>
  <c r="B40" i="14" s="1"/>
  <c r="J49" i="13"/>
  <c r="I50" i="13"/>
  <c r="J50" i="13"/>
  <c r="I51" i="13"/>
  <c r="J51" i="13"/>
  <c r="I52" i="13"/>
  <c r="J52" i="13"/>
  <c r="I53" i="13"/>
  <c r="J53" i="13"/>
  <c r="I54" i="13"/>
  <c r="J54" i="13"/>
  <c r="I55" i="13"/>
  <c r="J55" i="13"/>
  <c r="I56" i="13"/>
  <c r="J56" i="13"/>
  <c r="I57" i="13"/>
  <c r="J57" i="13"/>
  <c r="I58" i="13"/>
  <c r="J58" i="13"/>
  <c r="I59" i="13"/>
  <c r="J59" i="13"/>
  <c r="I60" i="13"/>
  <c r="J60" i="13"/>
  <c r="F6" i="3"/>
  <c r="E6" i="3"/>
  <c r="F5" i="3"/>
  <c r="E5" i="3"/>
  <c r="K15" i="13" l="1"/>
  <c r="K29" i="13"/>
  <c r="K56" i="13"/>
  <c r="E47" i="14" s="1"/>
  <c r="K44" i="13"/>
  <c r="K35" i="13"/>
  <c r="K52" i="13"/>
  <c r="E43" i="14" s="1"/>
  <c r="K33" i="13"/>
  <c r="D24" i="14" s="1"/>
  <c r="K50" i="13"/>
  <c r="A41" i="14" s="1"/>
  <c r="A24" i="14"/>
  <c r="E24" i="14"/>
  <c r="D47" i="14"/>
  <c r="C47" i="14"/>
  <c r="B47" i="14"/>
  <c r="A47" i="14"/>
  <c r="A31" i="14"/>
  <c r="K27" i="13"/>
  <c r="E18" i="14" s="1"/>
  <c r="K17" i="13"/>
  <c r="A8" i="14" s="1"/>
  <c r="B21" i="14"/>
  <c r="K43" i="13"/>
  <c r="D34" i="14" s="1"/>
  <c r="K59" i="13"/>
  <c r="A50" i="14" s="1"/>
  <c r="A6" i="14"/>
  <c r="B6" i="14"/>
  <c r="C6" i="14"/>
  <c r="D6" i="14"/>
  <c r="A40" i="14"/>
  <c r="E39" i="14"/>
  <c r="D40" i="14"/>
  <c r="B39" i="14"/>
  <c r="E7" i="14"/>
  <c r="D28" i="14"/>
  <c r="E31" i="14"/>
  <c r="D31" i="14"/>
  <c r="C31" i="14"/>
  <c r="C41" i="14"/>
  <c r="C24" i="14"/>
  <c r="A7" i="14"/>
  <c r="B41" i="14"/>
  <c r="B24" i="14"/>
  <c r="K57" i="13"/>
  <c r="B48" i="14" s="1"/>
  <c r="E40" i="14"/>
  <c r="C40" i="14"/>
  <c r="D39" i="14"/>
  <c r="C39" i="14"/>
  <c r="D20" i="14"/>
  <c r="D7" i="14"/>
  <c r="C7" i="14"/>
  <c r="K54" i="13"/>
  <c r="D45" i="14" s="1"/>
  <c r="C45" i="14"/>
  <c r="A43" i="14"/>
  <c r="B43" i="14"/>
  <c r="A35" i="14"/>
  <c r="B35" i="14"/>
  <c r="C20" i="14"/>
  <c r="C28" i="14"/>
  <c r="B20" i="14"/>
  <c r="K51" i="13"/>
  <c r="A42" i="14" s="1"/>
  <c r="A26" i="14"/>
  <c r="C43" i="14"/>
  <c r="E35" i="14"/>
  <c r="B28" i="14"/>
  <c r="A20" i="14"/>
  <c r="E28" i="14"/>
  <c r="A28" i="14"/>
  <c r="K20" i="13"/>
  <c r="B11" i="14" s="1"/>
  <c r="E20" i="14"/>
  <c r="K36" i="13"/>
  <c r="E27" i="14" s="1"/>
  <c r="D43" i="14"/>
  <c r="D35" i="14"/>
  <c r="C35" i="14"/>
  <c r="K55" i="13"/>
  <c r="E46" i="14" s="1"/>
  <c r="K47" i="13"/>
  <c r="B38" i="14" s="1"/>
  <c r="A38" i="14"/>
  <c r="D38" i="14"/>
  <c r="E38" i="14"/>
  <c r="C13" i="14"/>
  <c r="D13" i="14"/>
  <c r="E13" i="14"/>
  <c r="C21" i="14"/>
  <c r="D21" i="14"/>
  <c r="E21" i="14"/>
  <c r="B13" i="14"/>
  <c r="K42" i="13"/>
  <c r="K26" i="13"/>
  <c r="C17" i="14" s="1"/>
  <c r="E26" i="14"/>
  <c r="E6" i="14"/>
  <c r="D26" i="14"/>
  <c r="C26" i="14"/>
  <c r="B26" i="14"/>
  <c r="K24" i="13"/>
  <c r="E41" i="14"/>
  <c r="D41" i="14"/>
  <c r="K31" i="13"/>
  <c r="K34" i="13"/>
  <c r="D25" i="14" s="1"/>
  <c r="K41" i="13"/>
  <c r="K23" i="13"/>
  <c r="K21" i="13"/>
  <c r="D12" i="14" s="1"/>
  <c r="K32" i="13"/>
  <c r="K46" i="13"/>
  <c r="D37" i="14" s="1"/>
  <c r="K28" i="13"/>
  <c r="E19" i="14" s="1"/>
  <c r="K39" i="13"/>
  <c r="D30" i="14" s="1"/>
  <c r="K53" i="13"/>
  <c r="E44" i="14" s="1"/>
  <c r="K60" i="13"/>
  <c r="A51" i="14" s="1"/>
  <c r="K14" i="13"/>
  <c r="B5" i="14" s="1"/>
  <c r="K19" i="13"/>
  <c r="A10" i="14" s="1"/>
  <c r="K25" i="13"/>
  <c r="K38" i="13"/>
  <c r="C29" i="14" s="1"/>
  <c r="K18" i="13"/>
  <c r="B9" i="14" s="1"/>
  <c r="K45" i="13"/>
  <c r="B36" i="14" s="1"/>
  <c r="K58" i="13"/>
  <c r="E49" i="14" s="1"/>
  <c r="A46" i="14" l="1"/>
  <c r="B46" i="14"/>
  <c r="A27" i="14"/>
  <c r="A45" i="14"/>
  <c r="C37" i="14"/>
  <c r="C19" i="14"/>
  <c r="E9" i="14"/>
  <c r="C27" i="14"/>
  <c r="B19" i="14"/>
  <c r="B27" i="14"/>
  <c r="A11" i="14"/>
  <c r="A19" i="14"/>
  <c r="B18" i="14"/>
  <c r="E50" i="14"/>
  <c r="C12" i="14"/>
  <c r="D50" i="14"/>
  <c r="C50" i="14"/>
  <c r="D27" i="14"/>
  <c r="E12" i="14"/>
  <c r="E34" i="14"/>
  <c r="D8" i="14"/>
  <c r="A12" i="14"/>
  <c r="B42" i="14"/>
  <c r="C25" i="14"/>
  <c r="E25" i="14"/>
  <c r="B34" i="14"/>
  <c r="C34" i="14"/>
  <c r="C38" i="14"/>
  <c r="D18" i="14"/>
  <c r="A18" i="14"/>
  <c r="D44" i="14"/>
  <c r="B50" i="14"/>
  <c r="A34" i="14"/>
  <c r="C18" i="14"/>
  <c r="A37" i="14"/>
  <c r="B8" i="14"/>
  <c r="B37" i="14"/>
  <c r="E42" i="14"/>
  <c r="E8" i="14"/>
  <c r="D46" i="14"/>
  <c r="E37" i="14"/>
  <c r="D42" i="14"/>
  <c r="C46" i="14"/>
  <c r="C42" i="14"/>
  <c r="C8" i="14"/>
  <c r="D36" i="14"/>
  <c r="C49" i="14"/>
  <c r="E29" i="14"/>
  <c r="A9" i="14"/>
  <c r="D29" i="14"/>
  <c r="B51" i="14"/>
  <c r="E36" i="14"/>
  <c r="C9" i="14"/>
  <c r="A36" i="14"/>
  <c r="A48" i="14"/>
  <c r="D48" i="14"/>
  <c r="E48" i="14"/>
  <c r="C48" i="14"/>
  <c r="B12" i="14"/>
  <c r="D9" i="14"/>
  <c r="C36" i="14"/>
  <c r="A16" i="14"/>
  <c r="B16" i="14"/>
  <c r="C16" i="14"/>
  <c r="D16" i="14"/>
  <c r="E16" i="14"/>
  <c r="B33" i="14"/>
  <c r="A33" i="14"/>
  <c r="C15" i="14"/>
  <c r="A15" i="14"/>
  <c r="B15" i="14"/>
  <c r="D15" i="14"/>
  <c r="E15" i="14"/>
  <c r="E30" i="14"/>
  <c r="A23" i="14"/>
  <c r="B23" i="14"/>
  <c r="D23" i="14"/>
  <c r="E23" i="14"/>
  <c r="C23" i="14"/>
  <c r="C30" i="14"/>
  <c r="E10" i="14"/>
  <c r="B44" i="14"/>
  <c r="B30" i="14"/>
  <c r="D10" i="14"/>
  <c r="A14" i="14"/>
  <c r="B14" i="14"/>
  <c r="C14" i="14"/>
  <c r="D14" i="14"/>
  <c r="E14" i="14"/>
  <c r="B45" i="14"/>
  <c r="A30" i="14"/>
  <c r="C10" i="14"/>
  <c r="C44" i="14"/>
  <c r="B32" i="14"/>
  <c r="C32" i="14"/>
  <c r="D32" i="14"/>
  <c r="A32" i="14"/>
  <c r="E32" i="14"/>
  <c r="E5" i="14"/>
  <c r="B10" i="14"/>
  <c r="E45" i="14"/>
  <c r="A25" i="14"/>
  <c r="B25" i="14"/>
  <c r="D5" i="14"/>
  <c r="A17" i="14"/>
  <c r="B17" i="14"/>
  <c r="E17" i="14"/>
  <c r="C51" i="14"/>
  <c r="D51" i="14"/>
  <c r="E51" i="14"/>
  <c r="E33" i="14"/>
  <c r="E11" i="14"/>
  <c r="D19" i="14"/>
  <c r="A22" i="14"/>
  <c r="B22" i="14"/>
  <c r="C22" i="14"/>
  <c r="D22" i="14"/>
  <c r="E22" i="14"/>
  <c r="C5" i="14"/>
  <c r="A5" i="14"/>
  <c r="D17" i="14"/>
  <c r="A49" i="14"/>
  <c r="B49" i="14"/>
  <c r="D33" i="14"/>
  <c r="C33" i="14"/>
  <c r="D11" i="14"/>
  <c r="C11" i="14"/>
  <c r="A29" i="14"/>
  <c r="B29" i="14"/>
  <c r="D49" i="14"/>
  <c r="A44" i="14"/>
  <c r="A2" i="13"/>
  <c r="J11" i="13"/>
  <c r="I11" i="13"/>
  <c r="K11" i="13" l="1"/>
  <c r="D2" i="14" s="1"/>
  <c r="B4" i="14"/>
  <c r="A3" i="14"/>
  <c r="C3" i="14" l="1"/>
  <c r="C2" i="14"/>
  <c r="A2" i="14"/>
  <c r="B2" i="14"/>
  <c r="E2" i="14"/>
  <c r="E3" i="14"/>
  <c r="B3" i="14"/>
  <c r="D3" i="14"/>
  <c r="E5" i="13"/>
  <c r="P32" i="6" s="1"/>
  <c r="E4" i="14"/>
  <c r="A4" i="14"/>
  <c r="D4" i="14"/>
  <c r="C4" i="14"/>
  <c r="C16" i="2" l="1"/>
  <c r="C29" i="2"/>
  <c r="C28" i="2"/>
  <c r="C27" i="2"/>
  <c r="C26" i="2"/>
  <c r="B23" i="2"/>
  <c r="B22" i="2"/>
  <c r="B21" i="2"/>
  <c r="B20" i="2"/>
  <c r="B19" i="2"/>
  <c r="D34" i="2"/>
  <c r="D32" i="2"/>
  <c r="B11" i="2"/>
  <c r="C14" i="2"/>
  <c r="C13" i="2"/>
  <c r="B8" i="2"/>
  <c r="B7" i="2"/>
  <c r="B6" i="2"/>
  <c r="D5" i="2"/>
  <c r="D4" i="2"/>
  <c r="D3" i="2"/>
  <c r="D2" i="2"/>
  <c r="T36" i="6"/>
  <c r="T69" i="6"/>
  <c r="T9" i="6"/>
  <c r="P66" i="6" l="1"/>
  <c r="P51" i="6" l="1"/>
  <c r="P48" i="6"/>
  <c r="F28" i="7"/>
  <c r="G28" i="7"/>
  <c r="F30" i="7"/>
  <c r="G30" i="7"/>
  <c r="P56" i="6"/>
  <c r="L75" i="10" s="1"/>
  <c r="B23" i="7"/>
  <c r="F23" i="7"/>
  <c r="G23" i="7"/>
  <c r="O81" i="10"/>
  <c r="O75" i="10"/>
  <c r="H28" i="7" s="1"/>
  <c r="O60" i="10"/>
  <c r="H23" i="7" s="1"/>
  <c r="H30" i="7" l="1"/>
  <c r="H29" i="7"/>
  <c r="B28" i="7"/>
  <c r="Q56" i="6"/>
  <c r="M75" i="10" l="1"/>
  <c r="N75" i="10" s="1"/>
  <c r="E28" i="7" s="1"/>
  <c r="A18" i="12"/>
  <c r="P8" i="6"/>
  <c r="P78" i="6" s="1"/>
  <c r="P79" i="6" s="1"/>
  <c r="O42" i="1"/>
  <c r="O43" i="1" s="1"/>
  <c r="K35" i="1"/>
  <c r="C30" i="2" s="1"/>
  <c r="E35" i="1"/>
  <c r="K31" i="1"/>
  <c r="E31" i="1"/>
  <c r="D35" i="7" l="1"/>
  <c r="L96" i="10"/>
  <c r="P62" i="6"/>
  <c r="C35" i="7"/>
  <c r="Q77" i="6"/>
  <c r="C18" i="12"/>
  <c r="J18" i="12"/>
  <c r="G18" i="12"/>
  <c r="I18" i="12"/>
  <c r="H18" i="12"/>
  <c r="F18" i="12"/>
  <c r="L18" i="12"/>
  <c r="K18" i="12"/>
  <c r="E18" i="12"/>
  <c r="D18" i="12"/>
  <c r="M18" i="12"/>
  <c r="D25" i="2"/>
  <c r="D17" i="2"/>
  <c r="D12" i="2"/>
  <c r="D35" i="2"/>
  <c r="P42" i="6"/>
  <c r="P43" i="6" s="1"/>
  <c r="T63" i="6"/>
  <c r="E32" i="1"/>
  <c r="D18" i="2" s="1"/>
  <c r="P33" i="6"/>
  <c r="P34" i="6" s="1"/>
  <c r="P27" i="6"/>
  <c r="P15" i="6"/>
  <c r="P21" i="6"/>
  <c r="P18" i="6"/>
  <c r="E36" i="1"/>
  <c r="D31" i="2" s="1"/>
  <c r="P28" i="6" l="1"/>
  <c r="Q26" i="6" s="1"/>
  <c r="M96" i="10"/>
  <c r="N96" i="10" s="1"/>
  <c r="E35" i="7" s="1"/>
  <c r="D36" i="2"/>
  <c r="C23" i="7"/>
  <c r="Q41" i="6"/>
  <c r="B32" i="7"/>
  <c r="M45" i="10" l="1"/>
  <c r="A8" i="12"/>
  <c r="A13" i="12"/>
  <c r="M60" i="10"/>
  <c r="N60" i="10" s="1"/>
  <c r="D23" i="7"/>
  <c r="L60" i="10"/>
  <c r="P76" i="6"/>
  <c r="F8" i="12" l="1"/>
  <c r="G8" i="12"/>
  <c r="J8" i="12"/>
  <c r="K8" i="12"/>
  <c r="M8" i="12"/>
  <c r="D8" i="12"/>
  <c r="C8" i="12"/>
  <c r="E8" i="12"/>
  <c r="H8" i="12"/>
  <c r="L8" i="12"/>
  <c r="I8" i="12"/>
  <c r="D13" i="12"/>
  <c r="C13" i="12"/>
  <c r="I13" i="12"/>
  <c r="M13" i="12"/>
  <c r="L13" i="12"/>
  <c r="K13" i="12"/>
  <c r="J13" i="12"/>
  <c r="H13" i="12"/>
  <c r="G13" i="12"/>
  <c r="F13" i="12"/>
  <c r="E13" i="12"/>
  <c r="Q74" i="6"/>
  <c r="A23" i="12" s="1"/>
  <c r="K23" i="12" s="1"/>
  <c r="E23" i="7"/>
  <c r="C34" i="7"/>
  <c r="B34" i="7"/>
  <c r="M93" i="10" l="1"/>
  <c r="E23" i="12"/>
  <c r="C23" i="12"/>
  <c r="F23" i="12"/>
  <c r="H23" i="12"/>
  <c r="J23" i="12"/>
  <c r="M23" i="12"/>
  <c r="I23" i="12"/>
  <c r="L23" i="12"/>
  <c r="D23" i="12"/>
  <c r="G23" i="12"/>
  <c r="G34" i="7"/>
  <c r="G32" i="7"/>
  <c r="G31" i="7"/>
  <c r="G27" i="7"/>
  <c r="G26" i="7"/>
  <c r="G25" i="7"/>
  <c r="G24" i="7"/>
  <c r="F34" i="7"/>
  <c r="F32" i="7"/>
  <c r="F31" i="7"/>
  <c r="F27" i="7"/>
  <c r="F26" i="7"/>
  <c r="F25" i="7"/>
  <c r="F24" i="7"/>
  <c r="O84" i="10"/>
  <c r="O72" i="10"/>
  <c r="B31" i="7"/>
  <c r="B26" i="7"/>
  <c r="B25" i="7"/>
  <c r="B24" i="7"/>
  <c r="O93" i="10"/>
  <c r="H33" i="7" s="1"/>
  <c r="O87" i="10"/>
  <c r="O69" i="10"/>
  <c r="O66" i="10"/>
  <c r="O63" i="10"/>
  <c r="D34" i="7"/>
  <c r="L93" i="10" l="1"/>
  <c r="P49" i="6" l="1"/>
  <c r="D25" i="7" l="1"/>
  <c r="Q47" i="6"/>
  <c r="L66" i="10"/>
  <c r="P24" i="6"/>
  <c r="G13" i="7"/>
  <c r="F13" i="7"/>
  <c r="B13" i="7"/>
  <c r="M30" i="10"/>
  <c r="L30" i="10"/>
  <c r="O30" i="10"/>
  <c r="H13" i="7" s="1"/>
  <c r="A3" i="12" l="1"/>
  <c r="C3" i="12" s="1"/>
  <c r="N30" i="10"/>
  <c r="E13" i="7" l="1"/>
  <c r="K3" i="12"/>
  <c r="E3" i="12"/>
  <c r="J3" i="12"/>
  <c r="D3" i="12"/>
  <c r="I3" i="12"/>
  <c r="H3" i="12"/>
  <c r="G3" i="12"/>
  <c r="M3" i="12"/>
  <c r="L3" i="12"/>
  <c r="F3" i="12"/>
  <c r="H27" i="7"/>
  <c r="C25" i="7" l="1"/>
  <c r="M66" i="10" l="1"/>
  <c r="A15" i="12"/>
  <c r="C15" i="12" l="1"/>
  <c r="J15" i="12"/>
  <c r="D15" i="12"/>
  <c r="L15" i="12"/>
  <c r="G15" i="12"/>
  <c r="K15" i="12"/>
  <c r="I15" i="12"/>
  <c r="F15" i="12"/>
  <c r="M15" i="12"/>
  <c r="H15" i="12"/>
  <c r="E15" i="12"/>
  <c r="P53" i="6"/>
  <c r="L72" i="10" s="1"/>
  <c r="Q53" i="6" l="1"/>
  <c r="B27" i="7"/>
  <c r="A2" i="6"/>
  <c r="B30" i="7" l="1"/>
  <c r="L81" i="10"/>
  <c r="Q62" i="6"/>
  <c r="M81" i="10" s="1"/>
  <c r="N81" i="10" s="1"/>
  <c r="A17" i="12"/>
  <c r="M72" i="10"/>
  <c r="N72" i="10" s="1"/>
  <c r="E30" i="7" l="1"/>
  <c r="A20" i="12"/>
  <c r="F20" i="12" s="1"/>
  <c r="J17" i="12"/>
  <c r="C17" i="12"/>
  <c r="E27" i="7"/>
  <c r="D17" i="12"/>
  <c r="I17" i="12"/>
  <c r="E17" i="12"/>
  <c r="F17" i="12"/>
  <c r="K17" i="12"/>
  <c r="H17" i="12"/>
  <c r="M17" i="12"/>
  <c r="G17" i="12"/>
  <c r="L17" i="12"/>
  <c r="J20" i="12" l="1"/>
  <c r="G20" i="12"/>
  <c r="H20" i="12"/>
  <c r="I20" i="12"/>
  <c r="K20" i="12"/>
  <c r="L20" i="12"/>
  <c r="M20" i="12"/>
  <c r="C20" i="12"/>
  <c r="D20" i="12"/>
  <c r="E20" i="12"/>
  <c r="P16" i="6"/>
  <c r="L27" i="10" l="1"/>
  <c r="P30" i="6"/>
  <c r="C32" i="7"/>
  <c r="C31" i="7"/>
  <c r="P70" i="6" l="1"/>
  <c r="P45" i="6"/>
  <c r="P46" i="6" l="1"/>
  <c r="C24" i="7"/>
  <c r="C26" i="7"/>
  <c r="Q68" i="6"/>
  <c r="M87" i="10" s="1"/>
  <c r="D32" i="7"/>
  <c r="L87" i="10"/>
  <c r="P52" i="6"/>
  <c r="P39" i="6"/>
  <c r="G16" i="7"/>
  <c r="F16" i="7"/>
  <c r="B16" i="7"/>
  <c r="O39" i="10"/>
  <c r="H16" i="7" s="1"/>
  <c r="D24" i="7" l="1"/>
  <c r="L63" i="10"/>
  <c r="Q44" i="6"/>
  <c r="P40" i="6"/>
  <c r="Q50" i="6"/>
  <c r="M69" i="10" s="1"/>
  <c r="D26" i="7"/>
  <c r="L69" i="10"/>
  <c r="C16" i="7"/>
  <c r="P22" i="6"/>
  <c r="B3" i="7"/>
  <c r="B2" i="7"/>
  <c r="M63" i="10" l="1"/>
  <c r="A14" i="12"/>
  <c r="A16" i="12"/>
  <c r="H16" i="12" s="1"/>
  <c r="Q20" i="6"/>
  <c r="M39" i="10" s="1"/>
  <c r="N39" i="10" s="1"/>
  <c r="L39" i="10"/>
  <c r="D16" i="7"/>
  <c r="I14" i="12" l="1"/>
  <c r="J14" i="12"/>
  <c r="C14" i="12"/>
  <c r="K14" i="12"/>
  <c r="L14" i="12"/>
  <c r="G14" i="12"/>
  <c r="H14" i="12"/>
  <c r="E14" i="12"/>
  <c r="F14" i="12"/>
  <c r="D14" i="12"/>
  <c r="M14" i="12"/>
  <c r="I16" i="12"/>
  <c r="F16" i="12"/>
  <c r="D16" i="12"/>
  <c r="C16" i="12"/>
  <c r="J16" i="12"/>
  <c r="G16" i="12"/>
  <c r="L16" i="12"/>
  <c r="M16" i="12"/>
  <c r="K16" i="12"/>
  <c r="E16" i="12"/>
  <c r="A6" i="12"/>
  <c r="C6" i="12" s="1"/>
  <c r="E16" i="7"/>
  <c r="I6" i="12" l="1"/>
  <c r="K6" i="12"/>
  <c r="G6" i="12"/>
  <c r="L6" i="12"/>
  <c r="H6" i="12"/>
  <c r="D6" i="12"/>
  <c r="F6" i="12"/>
  <c r="J6" i="12"/>
  <c r="E6" i="12"/>
  <c r="M6" i="12"/>
  <c r="O33" i="10"/>
  <c r="H14" i="7" s="1"/>
  <c r="O36" i="10"/>
  <c r="H15" i="7" s="1"/>
  <c r="O42" i="10"/>
  <c r="H17" i="7" s="1"/>
  <c r="O45" i="10"/>
  <c r="H18" i="7" s="1"/>
  <c r="O48" i="10"/>
  <c r="H19" i="7" s="1"/>
  <c r="O51" i="10"/>
  <c r="H20" i="7" s="1"/>
  <c r="O54" i="10"/>
  <c r="H21" i="7" s="1"/>
  <c r="O57" i="10"/>
  <c r="H22" i="7" s="1"/>
  <c r="H24" i="7"/>
  <c r="H25" i="7"/>
  <c r="H26" i="7"/>
  <c r="H31" i="7"/>
  <c r="H32" i="7"/>
  <c r="H34" i="7"/>
  <c r="O27" i="10"/>
  <c r="H12" i="7" s="1"/>
  <c r="G14" i="7"/>
  <c r="G15" i="7"/>
  <c r="G17" i="7"/>
  <c r="G18" i="7"/>
  <c r="G19" i="7"/>
  <c r="G20" i="7"/>
  <c r="G21" i="7"/>
  <c r="G22" i="7"/>
  <c r="G12" i="7"/>
  <c r="F22" i="7"/>
  <c r="F21" i="7"/>
  <c r="F20" i="7"/>
  <c r="F19" i="7"/>
  <c r="F18" i="7"/>
  <c r="F17" i="7"/>
  <c r="F15" i="7"/>
  <c r="F14" i="7"/>
  <c r="F12" i="7"/>
  <c r="C22" i="7"/>
  <c r="C21" i="7"/>
  <c r="C17" i="7"/>
  <c r="B22" i="7"/>
  <c r="B21" i="7"/>
  <c r="B20" i="7"/>
  <c r="B19" i="7"/>
  <c r="B18" i="7"/>
  <c r="B17" i="7"/>
  <c r="B15" i="7"/>
  <c r="B14" i="7"/>
  <c r="J8" i="9"/>
  <c r="C8" i="9"/>
  <c r="A71" i="4"/>
  <c r="D71" i="4" s="1"/>
  <c r="B21" i="1" s="1"/>
  <c r="A6" i="3" s="1"/>
  <c r="L57" i="10"/>
  <c r="P37" i="6"/>
  <c r="P25" i="6"/>
  <c r="D4" i="6"/>
  <c r="B2" i="3"/>
  <c r="B1" i="3"/>
  <c r="D6" i="3"/>
  <c r="C6" i="3"/>
  <c r="B6" i="3"/>
  <c r="Q38" i="6" l="1"/>
  <c r="D22" i="7"/>
  <c r="D17" i="7"/>
  <c r="Q23" i="6"/>
  <c r="M42" i="10" s="1"/>
  <c r="A22" i="12"/>
  <c r="C22" i="12" s="1"/>
  <c r="P67" i="6"/>
  <c r="Q8" i="6"/>
  <c r="D21" i="7"/>
  <c r="Q35" i="6"/>
  <c r="N87" i="10"/>
  <c r="L54" i="10"/>
  <c r="B12" i="7"/>
  <c r="C71" i="4"/>
  <c r="C10" i="1" s="1"/>
  <c r="L42" i="10"/>
  <c r="F71" i="4"/>
  <c r="N14" i="1" s="1"/>
  <c r="E3" i="4" s="1"/>
  <c r="F3" i="4" s="1"/>
  <c r="B71" i="4"/>
  <c r="C8" i="1" s="1"/>
  <c r="E32" i="7" l="1"/>
  <c r="M57" i="10"/>
  <c r="N57" i="10" s="1"/>
  <c r="Q65" i="6"/>
  <c r="M84" i="10" s="1"/>
  <c r="N84" i="10" s="1"/>
  <c r="L84" i="10"/>
  <c r="D31" i="7"/>
  <c r="I22" i="12"/>
  <c r="J22" i="12"/>
  <c r="D22" i="12"/>
  <c r="L22" i="12"/>
  <c r="G22" i="12"/>
  <c r="K22" i="12"/>
  <c r="F22" i="12"/>
  <c r="M22" i="12"/>
  <c r="H22" i="12"/>
  <c r="E22" i="12"/>
  <c r="M27" i="10"/>
  <c r="N27" i="10" s="1"/>
  <c r="C20" i="7"/>
  <c r="C15" i="7"/>
  <c r="P19" i="6"/>
  <c r="C14" i="7"/>
  <c r="C18" i="7"/>
  <c r="C19" i="7"/>
  <c r="P31" i="6"/>
  <c r="A12" i="12"/>
  <c r="A2" i="12"/>
  <c r="H2" i="12" s="1"/>
  <c r="B3" i="3"/>
  <c r="F4" i="6"/>
  <c r="C6" i="9"/>
  <c r="N66" i="10"/>
  <c r="A11" i="12"/>
  <c r="M54" i="10"/>
  <c r="N54" i="10" s="1"/>
  <c r="A7" i="12"/>
  <c r="J7" i="12" s="1"/>
  <c r="N42" i="10"/>
  <c r="N69" i="10"/>
  <c r="J12" i="12" l="1"/>
  <c r="C12" i="12"/>
  <c r="E21" i="7"/>
  <c r="E17" i="7"/>
  <c r="E22" i="7"/>
  <c r="E12" i="7"/>
  <c r="A21" i="12"/>
  <c r="K21" i="12" s="1"/>
  <c r="E25" i="7"/>
  <c r="E26" i="7"/>
  <c r="E31" i="7"/>
  <c r="N93" i="10"/>
  <c r="Q32" i="6"/>
  <c r="D20" i="7"/>
  <c r="L51" i="10"/>
  <c r="Q17" i="6"/>
  <c r="L36" i="10"/>
  <c r="D15" i="7"/>
  <c r="E2" i="12"/>
  <c r="D12" i="12"/>
  <c r="I12" i="12"/>
  <c r="H12" i="12"/>
  <c r="I11" i="12"/>
  <c r="H11" i="12"/>
  <c r="Q14" i="6"/>
  <c r="D14" i="7"/>
  <c r="L33" i="10"/>
  <c r="D18" i="7"/>
  <c r="L45" i="10"/>
  <c r="C2" i="12"/>
  <c r="L2" i="12"/>
  <c r="I7" i="12"/>
  <c r="H7" i="12"/>
  <c r="I2" i="12"/>
  <c r="K2" i="12"/>
  <c r="D2" i="12"/>
  <c r="F2" i="12"/>
  <c r="J2" i="12"/>
  <c r="G2" i="12"/>
  <c r="M2" i="12"/>
  <c r="Q29" i="6"/>
  <c r="D19" i="7"/>
  <c r="L48" i="10"/>
  <c r="E12" i="12"/>
  <c r="G12" i="12"/>
  <c r="L12" i="12"/>
  <c r="F12" i="12"/>
  <c r="M12" i="12"/>
  <c r="K12" i="12"/>
  <c r="M7" i="12"/>
  <c r="E7" i="12"/>
  <c r="C7" i="12"/>
  <c r="G7" i="12"/>
  <c r="F7" i="12"/>
  <c r="L7" i="12"/>
  <c r="D7" i="12"/>
  <c r="K7" i="12"/>
  <c r="J11" i="12"/>
  <c r="M11" i="12"/>
  <c r="F11" i="12"/>
  <c r="D11" i="12"/>
  <c r="K11" i="12"/>
  <c r="C11" i="12"/>
  <c r="G11" i="12"/>
  <c r="E11" i="12"/>
  <c r="L11" i="12"/>
  <c r="M21" i="12" l="1"/>
  <c r="J21" i="12"/>
  <c r="G21" i="12"/>
  <c r="F21" i="12"/>
  <c r="C21" i="12"/>
  <c r="E21" i="12"/>
  <c r="L21" i="12"/>
  <c r="I21" i="12"/>
  <c r="D21" i="12"/>
  <c r="H21" i="12"/>
  <c r="H6" i="10"/>
  <c r="F6" i="10"/>
  <c r="D6" i="10"/>
  <c r="D9" i="10" s="1"/>
  <c r="E6" i="10"/>
  <c r="G6" i="10"/>
  <c r="G9" i="10" s="1"/>
  <c r="C6" i="10"/>
  <c r="E34" i="7"/>
  <c r="N63" i="10"/>
  <c r="A5" i="12"/>
  <c r="C5" i="12" s="1"/>
  <c r="M36" i="10"/>
  <c r="N36" i="10" s="1"/>
  <c r="A10" i="12"/>
  <c r="M51" i="10"/>
  <c r="N51" i="10" s="1"/>
  <c r="M33" i="10"/>
  <c r="N33" i="10" s="1"/>
  <c r="A4" i="12"/>
  <c r="N45" i="10"/>
  <c r="A9" i="12"/>
  <c r="M48" i="10"/>
  <c r="N48" i="10" s="1"/>
  <c r="F91" i="6" l="1"/>
  <c r="D7" i="10"/>
  <c r="E11" i="10"/>
  <c r="D10" i="10"/>
  <c r="H10" i="10"/>
  <c r="C9" i="10"/>
  <c r="G10" i="10"/>
  <c r="F9" i="10"/>
  <c r="E10" i="10"/>
  <c r="E9" i="10"/>
  <c r="H9" i="10"/>
  <c r="K9" i="10" s="1"/>
  <c r="K6" i="10"/>
  <c r="I6" i="10"/>
  <c r="E15" i="7"/>
  <c r="E20" i="7"/>
  <c r="E19" i="7"/>
  <c r="E14" i="7"/>
  <c r="E18" i="7"/>
  <c r="E24" i="7"/>
  <c r="H10" i="12"/>
  <c r="G10" i="12"/>
  <c r="L10" i="12"/>
  <c r="C10" i="12"/>
  <c r="E10" i="12"/>
  <c r="K10" i="12"/>
  <c r="D10" i="12"/>
  <c r="F10" i="12"/>
  <c r="I10" i="12"/>
  <c r="M10" i="12"/>
  <c r="J10" i="12"/>
  <c r="G5" i="12"/>
  <c r="M5" i="12"/>
  <c r="D5" i="12"/>
  <c r="H5" i="12"/>
  <c r="L5" i="12"/>
  <c r="I5" i="12"/>
  <c r="E5" i="12"/>
  <c r="F5" i="12"/>
  <c r="K5" i="12"/>
  <c r="J5" i="12"/>
  <c r="I4" i="12"/>
  <c r="D4" i="12"/>
  <c r="J4" i="12"/>
  <c r="M4" i="12"/>
  <c r="C4" i="12"/>
  <c r="E4" i="12"/>
  <c r="H4" i="12"/>
  <c r="G4" i="12"/>
  <c r="L4" i="12"/>
  <c r="F4" i="12"/>
  <c r="K4" i="12"/>
  <c r="I9" i="12"/>
  <c r="H9" i="12"/>
  <c r="E7" i="10"/>
  <c r="G7" i="10"/>
  <c r="G8" i="10" s="1"/>
  <c r="G9" i="12"/>
  <c r="D9" i="12"/>
  <c r="L9" i="12"/>
  <c r="C9" i="12"/>
  <c r="E9" i="12"/>
  <c r="J9" i="12"/>
  <c r="F9" i="12"/>
  <c r="K9" i="12"/>
  <c r="M9" i="12"/>
  <c r="S16" i="12" a="1"/>
  <c r="Y22" i="12" a="1"/>
  <c r="W16" i="12" a="1"/>
  <c r="T20" i="12" a="1"/>
  <c r="U20" i="12" a="1"/>
  <c r="R5" i="12" a="1"/>
  <c r="P13" i="12" a="1"/>
  <c r="X6" i="12" a="1"/>
  <c r="U13" i="12" a="1"/>
  <c r="S20" i="12" a="1"/>
  <c r="Y23" i="12" a="1"/>
  <c r="W9" i="12" a="1"/>
  <c r="V5" i="12" a="1"/>
  <c r="U5" i="12" a="1"/>
  <c r="Q18" i="12" a="1"/>
  <c r="Q5" i="12" a="1"/>
  <c r="Y17" i="12" a="1"/>
  <c r="Q7" i="12" a="1"/>
  <c r="O8" i="12" a="1"/>
  <c r="U10" i="12" a="1"/>
  <c r="P9" i="12" a="1"/>
  <c r="P10" i="12" a="1"/>
  <c r="T19" i="12" a="1"/>
  <c r="W11" i="12" a="1"/>
  <c r="Y12" i="12" a="1"/>
  <c r="X14" i="12" a="1"/>
  <c r="X9" i="12" a="1"/>
  <c r="Y6" i="12" a="1"/>
  <c r="W11" i="12" l="1"/>
  <c r="W9" i="12"/>
  <c r="W16" i="12"/>
  <c r="R5" i="12"/>
  <c r="X9" i="12"/>
  <c r="X6" i="12"/>
  <c r="X14" i="12"/>
  <c r="O8" i="12"/>
  <c r="Y12" i="12"/>
  <c r="Y17" i="12"/>
  <c r="Y6" i="12"/>
  <c r="Y23" i="12"/>
  <c r="Y22" i="12"/>
  <c r="V5" i="12"/>
  <c r="P9" i="12"/>
  <c r="P10" i="12"/>
  <c r="P13" i="12"/>
  <c r="S16" i="12"/>
  <c r="S20" i="12"/>
  <c r="T19" i="12"/>
  <c r="T20" i="12"/>
  <c r="Q18" i="12"/>
  <c r="Q7" i="12"/>
  <c r="Q5" i="12"/>
  <c r="U5" i="12"/>
  <c r="U13" i="12"/>
  <c r="U10" i="12"/>
  <c r="U20" i="12"/>
  <c r="F88" i="6"/>
  <c r="F92" i="6"/>
  <c r="G88" i="6"/>
  <c r="G90" i="6"/>
  <c r="F89" i="6"/>
  <c r="G91" i="6"/>
  <c r="I9" i="10"/>
  <c r="I10" i="10"/>
  <c r="E8" i="10"/>
  <c r="I8" i="10" s="1"/>
  <c r="I7" i="10"/>
  <c r="G11" i="10"/>
  <c r="I11" i="10" s="1"/>
  <c r="T12" i="12" a="1"/>
  <c r="W23" i="12" a="1"/>
  <c r="O14" i="12" a="1"/>
  <c r="R16" i="12" a="1"/>
  <c r="R8" i="12" a="1"/>
  <c r="O10" i="12" a="1"/>
  <c r="U9" i="12" a="1"/>
  <c r="W20" i="12" a="1"/>
  <c r="S7" i="12" a="1"/>
  <c r="V12" i="12" a="1"/>
  <c r="S6" i="12" a="1"/>
  <c r="T9" i="12" a="1"/>
  <c r="T22" i="12" a="1"/>
  <c r="V21" i="12" a="1"/>
  <c r="U17" i="12" a="1"/>
  <c r="V10" i="12" a="1"/>
  <c r="Y5" i="12" a="1"/>
  <c r="R17" i="12" a="1"/>
  <c r="Y8" i="12" a="1"/>
  <c r="W22" i="12" a="1"/>
  <c r="R3" i="12" a="1"/>
  <c r="O21" i="12" a="1"/>
  <c r="Y19" i="12" a="1"/>
  <c r="X21" i="12" a="1"/>
  <c r="T8" i="12" a="1"/>
  <c r="V8" i="12" a="1"/>
  <c r="W5" i="12" a="1"/>
  <c r="P19" i="12" a="1"/>
  <c r="V17" i="12" a="1"/>
  <c r="S22" i="12" a="1"/>
  <c r="Y3" i="12" a="1"/>
  <c r="U2" i="12" a="1"/>
  <c r="T6" i="12" a="1"/>
  <c r="R21" i="12" a="1"/>
  <c r="X17" i="12" a="1"/>
  <c r="R14" i="12" a="1"/>
  <c r="S17" i="12" a="1"/>
  <c r="S9" i="12" a="1"/>
  <c r="Q17" i="12" a="1"/>
  <c r="S23" i="12" a="1"/>
  <c r="Q12" i="12" a="1"/>
  <c r="U19" i="12" a="1"/>
  <c r="O2" i="12" a="1"/>
  <c r="Y20" i="12" a="1"/>
  <c r="P11" i="12" a="1"/>
  <c r="Q19" i="12" a="1"/>
  <c r="O5" i="12" a="1"/>
  <c r="T10" i="12" a="1"/>
  <c r="P8" i="12" a="1"/>
  <c r="X11" i="12" a="1"/>
  <c r="O12" i="12" a="1"/>
  <c r="Q15" i="12" a="1"/>
  <c r="P22" i="12" a="1"/>
  <c r="T13" i="12" a="1"/>
  <c r="S21" i="12" a="1"/>
  <c r="V13" i="12" a="1"/>
  <c r="P23" i="12" a="1"/>
  <c r="O17" i="12" a="1"/>
  <c r="R9" i="12" a="1"/>
  <c r="P15" i="12" a="1"/>
  <c r="Q14" i="12" a="1"/>
  <c r="O9" i="12" a="1"/>
  <c r="X18" i="12" a="1"/>
  <c r="P12" i="12" a="1"/>
  <c r="P16" i="12" a="1"/>
  <c r="Q13" i="12" a="1"/>
  <c r="Y9" i="12" a="1"/>
  <c r="V4" i="12" a="1"/>
  <c r="S18" i="12" a="1"/>
  <c r="Y4" i="12" a="1"/>
  <c r="W12" i="12" a="1"/>
  <c r="U16" i="12" a="1"/>
  <c r="V20" i="12" a="1"/>
  <c r="R4" i="12" a="1"/>
  <c r="Y13" i="12" a="1"/>
  <c r="W10" i="12" a="1"/>
  <c r="Q23" i="12" a="1"/>
  <c r="X10" i="12" a="1"/>
  <c r="W8" i="12" a="1"/>
  <c r="O15" i="12" a="1"/>
  <c r="U12" i="12" a="1"/>
  <c r="V9" i="12" a="1"/>
  <c r="T18" i="12" a="1"/>
  <c r="X15" i="12" a="1"/>
  <c r="X7" i="12" a="1"/>
  <c r="R12" i="12" a="1"/>
  <c r="U22" i="12" a="1"/>
  <c r="Q10" i="12" a="1"/>
  <c r="R6" i="12" a="1"/>
  <c r="T23" i="12" a="1"/>
  <c r="X22" i="12" a="1"/>
  <c r="V3" i="12" a="1"/>
  <c r="U6" i="12" a="1"/>
  <c r="R11" i="12" a="1"/>
  <c r="X13" i="12" a="1"/>
  <c r="V14" i="12" a="1"/>
  <c r="Y14" i="12" a="1"/>
  <c r="P5" i="12" a="1"/>
  <c r="U21" i="12" a="1"/>
  <c r="X20" i="12" a="1"/>
  <c r="S3" i="12" a="1"/>
  <c r="V22" i="12" a="1"/>
  <c r="R10" i="12" a="1"/>
  <c r="T11" i="12" a="1"/>
  <c r="P17" i="12" a="1"/>
  <c r="P4" i="12" a="1"/>
  <c r="W7" i="12" a="1"/>
  <c r="U14" i="12" a="1"/>
  <c r="O6" i="12" a="1"/>
  <c r="S5" i="12" a="1"/>
  <c r="W13" i="12" a="1"/>
  <c r="O20" i="12" a="1"/>
  <c r="X16" i="12" a="1"/>
  <c r="R22" i="12" a="1"/>
  <c r="W4" i="12" a="1"/>
  <c r="S19" i="12" a="1"/>
  <c r="O22" i="12" a="1"/>
  <c r="V7" i="12" a="1"/>
  <c r="Y18" i="12" a="1"/>
  <c r="Q3" i="12" a="1"/>
  <c r="R13" i="12" a="1"/>
  <c r="P6" i="12" a="1"/>
  <c r="S4" i="12" a="1"/>
  <c r="U11" i="12" a="1"/>
  <c r="O16" i="12" a="1"/>
  <c r="P18" i="12" a="1"/>
  <c r="T17" i="12" a="1"/>
  <c r="S11" i="12" a="1"/>
  <c r="V16" i="12" a="1"/>
  <c r="O4" i="12" a="1"/>
  <c r="P21" i="12" a="1"/>
  <c r="W15" i="12" a="1"/>
  <c r="X8" i="12" a="1"/>
  <c r="S10" i="12" a="1"/>
  <c r="X23" i="12" a="1"/>
  <c r="X3" i="12" a="1"/>
  <c r="Y16" i="12" a="1"/>
  <c r="Q20" i="12" a="1"/>
  <c r="W3" i="12" a="1"/>
  <c r="O11" i="12" a="1"/>
  <c r="X5" i="12" a="1"/>
  <c r="V11" i="12" a="1"/>
  <c r="W6" i="12" a="1"/>
  <c r="P3" i="12" a="1"/>
  <c r="U23" i="12" a="1"/>
  <c r="W21" i="12" a="1"/>
  <c r="S14" i="12" a="1"/>
  <c r="V19" i="12" a="1"/>
  <c r="Q11" i="12" a="1"/>
  <c r="W17" i="12" a="1"/>
  <c r="T7" i="12" a="1"/>
  <c r="S13" i="12" a="1"/>
  <c r="W19" i="12" a="1"/>
  <c r="R15" i="12" a="1"/>
  <c r="Q4" i="12" a="1"/>
  <c r="O7" i="12" a="1"/>
  <c r="P20" i="12" a="1"/>
  <c r="R20" i="12" a="1"/>
  <c r="T14" i="12" a="1"/>
  <c r="O13" i="12" a="1"/>
  <c r="O19" i="12" a="1"/>
  <c r="Q9" i="12" a="1"/>
  <c r="V6" i="12" a="1"/>
  <c r="Q22" i="12" a="1"/>
  <c r="R7" i="12" a="1"/>
  <c r="U7" i="12" a="1"/>
  <c r="U3" i="12" a="1"/>
  <c r="Y11" i="12" a="1"/>
  <c r="S12" i="12" a="1"/>
  <c r="Y7" i="12" a="1"/>
  <c r="O18" i="12" a="1"/>
  <c r="T21" i="12" a="1"/>
  <c r="P7" i="12" a="1"/>
  <c r="T16" i="12" a="1"/>
  <c r="X4" i="12" a="1"/>
  <c r="Q8" i="12" a="1"/>
  <c r="O3" i="12" a="1"/>
  <c r="Y15" i="12" a="1"/>
  <c r="V15" i="12" a="1"/>
  <c r="Y10" i="12" a="1"/>
  <c r="X12" i="12" a="1"/>
  <c r="U18" i="12" a="1"/>
  <c r="T4" i="12" a="1"/>
  <c r="W14" i="12" a="1"/>
  <c r="R19" i="12" a="1"/>
  <c r="X19" i="12" a="1"/>
  <c r="U8" i="12" a="1"/>
  <c r="T5" i="12" a="1"/>
  <c r="S8" i="12" a="1"/>
  <c r="U15" i="12" a="1"/>
  <c r="Q21" i="12" a="1"/>
  <c r="Y21" i="12" a="1"/>
  <c r="T15" i="12" a="1"/>
  <c r="O23" i="12" a="1"/>
  <c r="V23" i="12" a="1"/>
  <c r="U4" i="12" a="1"/>
  <c r="T3" i="12" a="1"/>
  <c r="Q16" i="12" a="1"/>
  <c r="Q6" i="12" a="1"/>
  <c r="S15" i="12" a="1"/>
  <c r="R23" i="12" a="1"/>
  <c r="P14" i="12" a="1"/>
  <c r="W18" i="12" a="1"/>
  <c r="V18" i="12" a="1"/>
  <c r="R18" i="12" a="1"/>
  <c r="S4" i="12" l="1"/>
  <c r="S18" i="12"/>
  <c r="S22" i="12"/>
  <c r="V3" i="12"/>
  <c r="Y3" i="12"/>
  <c r="Y18" i="12"/>
  <c r="T10" i="12"/>
  <c r="T4" i="12"/>
  <c r="Y16" i="12"/>
  <c r="P18" i="12"/>
  <c r="S14" i="12"/>
  <c r="S13" i="12"/>
  <c r="U12" i="12"/>
  <c r="W15" i="12"/>
  <c r="S23" i="12"/>
  <c r="Q13" i="12"/>
  <c r="V11" i="12"/>
  <c r="Y4" i="12"/>
  <c r="W18" i="12"/>
  <c r="S9" i="12"/>
  <c r="T7" i="12"/>
  <c r="Y11" i="12"/>
  <c r="X10" i="12"/>
  <c r="S21" i="12"/>
  <c r="R3" i="12"/>
  <c r="X20" i="12"/>
  <c r="W4" i="12"/>
  <c r="Q4" i="12"/>
  <c r="R10" i="12"/>
  <c r="Q9" i="12"/>
  <c r="W8" i="12"/>
  <c r="X19" i="12"/>
  <c r="J31" i="9" s="1"/>
  <c r="U2" i="12"/>
  <c r="Y21" i="12"/>
  <c r="P22" i="12"/>
  <c r="T14" i="12"/>
  <c r="P16" i="12"/>
  <c r="V23" i="12"/>
  <c r="O4" i="12"/>
  <c r="Q6" i="12"/>
  <c r="S3" i="12"/>
  <c r="X15" i="12"/>
  <c r="Q12" i="12"/>
  <c r="Y9" i="12"/>
  <c r="P7" i="12"/>
  <c r="Q8" i="12"/>
  <c r="O18" i="12"/>
  <c r="V4" i="12"/>
  <c r="W12" i="12"/>
  <c r="P19" i="12"/>
  <c r="B31" i="9" s="1"/>
  <c r="R20" i="12"/>
  <c r="U4" i="12"/>
  <c r="S12" i="12"/>
  <c r="X21" i="12"/>
  <c r="O16" i="12"/>
  <c r="R15" i="12"/>
  <c r="R16" i="12"/>
  <c r="W7" i="12"/>
  <c r="O14" i="12"/>
  <c r="R9" i="12"/>
  <c r="R7" i="12"/>
  <c r="T16" i="12"/>
  <c r="P23" i="12"/>
  <c r="W20" i="12"/>
  <c r="U7" i="12"/>
  <c r="X7" i="12"/>
  <c r="Y8" i="12"/>
  <c r="X3" i="12"/>
  <c r="T23" i="12"/>
  <c r="X13" i="12"/>
  <c r="O17" i="12"/>
  <c r="V21" i="12"/>
  <c r="V6" i="12"/>
  <c r="W3" i="12"/>
  <c r="X23" i="12"/>
  <c r="V13" i="12"/>
  <c r="R8" i="12"/>
  <c r="Q14" i="12"/>
  <c r="T5" i="12"/>
  <c r="U11" i="12"/>
  <c r="T11" i="12"/>
  <c r="O12" i="12"/>
  <c r="P3" i="12"/>
  <c r="U9" i="12"/>
  <c r="S7" i="12"/>
  <c r="R14" i="12"/>
  <c r="X18" i="12"/>
  <c r="O15" i="12"/>
  <c r="S15" i="12"/>
  <c r="X12" i="12"/>
  <c r="P5" i="12"/>
  <c r="S19" i="12"/>
  <c r="E31" i="9" s="1"/>
  <c r="Q16" i="12"/>
  <c r="Y20" i="12"/>
  <c r="W14" i="12"/>
  <c r="W6" i="12"/>
  <c r="P21" i="12"/>
  <c r="O6" i="12"/>
  <c r="R21" i="12"/>
  <c r="O19" i="12"/>
  <c r="A31" i="9" s="1"/>
  <c r="S10" i="12"/>
  <c r="X8" i="12"/>
  <c r="X4" i="12"/>
  <c r="W5" i="12"/>
  <c r="U23" i="12"/>
  <c r="U21" i="12"/>
  <c r="Q20" i="12"/>
  <c r="S5" i="12"/>
  <c r="V10" i="12"/>
  <c r="R23" i="12"/>
  <c r="O5" i="12"/>
  <c r="T8" i="12"/>
  <c r="R11" i="12"/>
  <c r="Y14" i="12"/>
  <c r="T15" i="12"/>
  <c r="X11" i="12"/>
  <c r="W19" i="12"/>
  <c r="I31" i="9" s="1"/>
  <c r="T3" i="12"/>
  <c r="V18" i="12"/>
  <c r="U8" i="12"/>
  <c r="O2" i="12"/>
  <c r="Q3" i="12"/>
  <c r="V7" i="12"/>
  <c r="P8" i="12"/>
  <c r="O21" i="12"/>
  <c r="Y15" i="12"/>
  <c r="P20" i="12"/>
  <c r="P15" i="12"/>
  <c r="P14" i="12"/>
  <c r="T12" i="12"/>
  <c r="V16" i="12"/>
  <c r="Q15" i="12"/>
  <c r="Q11" i="12"/>
  <c r="U19" i="12"/>
  <c r="G31" i="9" s="1"/>
  <c r="V22" i="12"/>
  <c r="W13" i="12"/>
  <c r="Q22" i="12"/>
  <c r="W23" i="12"/>
  <c r="R6" i="12"/>
  <c r="R18" i="12"/>
  <c r="O3" i="12"/>
  <c r="Q17" i="12"/>
  <c r="U15" i="12"/>
  <c r="V14" i="12"/>
  <c r="P6" i="12"/>
  <c r="U14" i="12"/>
  <c r="P12" i="12"/>
  <c r="Y5" i="12"/>
  <c r="O22" i="12"/>
  <c r="O10" i="12"/>
  <c r="P11" i="12"/>
  <c r="U6" i="12"/>
  <c r="O13" i="12"/>
  <c r="T18" i="12"/>
  <c r="Q21" i="12"/>
  <c r="T9" i="12"/>
  <c r="U3" i="12"/>
  <c r="W21" i="12"/>
  <c r="Y7" i="12"/>
  <c r="Y10" i="12"/>
  <c r="P4" i="12"/>
  <c r="U17" i="12"/>
  <c r="U18" i="12"/>
  <c r="U22" i="12"/>
  <c r="W22" i="12"/>
  <c r="W10" i="12"/>
  <c r="Y13" i="12"/>
  <c r="S17" i="12"/>
  <c r="T17" i="12"/>
  <c r="X5" i="12"/>
  <c r="V9" i="12"/>
  <c r="V12" i="12"/>
  <c r="S8" i="12"/>
  <c r="R13" i="12"/>
  <c r="Y19" i="12"/>
  <c r="K31" i="9" s="1"/>
  <c r="S6" i="12"/>
  <c r="V8" i="12"/>
  <c r="O23" i="12"/>
  <c r="T22" i="12"/>
  <c r="V17" i="12"/>
  <c r="O20" i="12"/>
  <c r="O7" i="12"/>
  <c r="S11" i="12"/>
  <c r="R22" i="12"/>
  <c r="R12" i="12"/>
  <c r="W17" i="12"/>
  <c r="V15" i="12"/>
  <c r="Q10" i="12"/>
  <c r="U16" i="12"/>
  <c r="R17" i="12"/>
  <c r="X22" i="12"/>
  <c r="X16" i="12"/>
  <c r="P17" i="12"/>
  <c r="T6" i="12"/>
  <c r="T21" i="12"/>
  <c r="V20" i="12"/>
  <c r="X17" i="12"/>
  <c r="R19" i="12"/>
  <c r="D31" i="9" s="1"/>
  <c r="Q23" i="12"/>
  <c r="O9" i="12"/>
  <c r="R4" i="12"/>
  <c r="Q19" i="12"/>
  <c r="C31" i="9" s="1"/>
  <c r="O11" i="12"/>
  <c r="V19" i="12"/>
  <c r="H31" i="9" s="1"/>
  <c r="T13" i="12"/>
  <c r="F31" i="9"/>
  <c r="H90" i="6"/>
  <c r="G14" i="9" l="1"/>
  <c r="A14" i="9"/>
  <c r="M11" i="9" s="1" a="1"/>
  <c r="M11" i="9" s="1"/>
  <c r="R2" i="12" a="1"/>
  <c r="T2" i="12" a="1"/>
  <c r="V2" i="12" a="1"/>
  <c r="Q2" i="12" a="1"/>
  <c r="X2" i="12" a="1"/>
  <c r="Y2" i="12" a="1"/>
  <c r="S2" i="12" a="1"/>
  <c r="P2" i="12" a="1"/>
  <c r="W2" i="12" a="1"/>
  <c r="J28" i="9" l="1"/>
  <c r="H19" i="9"/>
  <c r="A22" i="9"/>
  <c r="D32" i="9"/>
  <c r="I30" i="9"/>
  <c r="B23" i="9"/>
  <c r="D25" i="9"/>
  <c r="A26" i="9"/>
  <c r="K33" i="9"/>
  <c r="C22" i="9"/>
  <c r="B27" i="9"/>
  <c r="E25" i="9"/>
  <c r="J19" i="9"/>
  <c r="D17" i="9"/>
  <c r="F22" i="9"/>
  <c r="T2" i="12"/>
  <c r="J27" i="9"/>
  <c r="J17" i="9"/>
  <c r="D33" i="9"/>
  <c r="E22" i="9"/>
  <c r="J34" i="9"/>
  <c r="B26" i="9"/>
  <c r="G33" i="9"/>
  <c r="D15" i="9"/>
  <c r="D22" i="9"/>
  <c r="A21" i="9"/>
  <c r="J32" i="9"/>
  <c r="C17" i="9"/>
  <c r="F26" i="9"/>
  <c r="H18" i="9"/>
  <c r="K28" i="9"/>
  <c r="B18" i="9"/>
  <c r="D20" i="9"/>
  <c r="K17" i="9"/>
  <c r="H33" i="9"/>
  <c r="I22" i="9"/>
  <c r="I33" i="9"/>
  <c r="E35" i="9"/>
  <c r="B29" i="9"/>
  <c r="C35" i="9"/>
  <c r="E28" i="9"/>
  <c r="F29" i="9"/>
  <c r="I26" i="9"/>
  <c r="E19" i="9"/>
  <c r="C27" i="9"/>
  <c r="H23" i="9"/>
  <c r="G18" i="9"/>
  <c r="K22" i="9"/>
  <c r="C25" i="9"/>
  <c r="E16" i="9"/>
  <c r="G16" i="9"/>
  <c r="J15" i="9"/>
  <c r="C19" i="9"/>
  <c r="F34" i="9"/>
  <c r="G27" i="9"/>
  <c r="A15" i="9"/>
  <c r="K34" i="9"/>
  <c r="K32" i="9"/>
  <c r="C29" i="9"/>
  <c r="E15" i="9"/>
  <c r="H22" i="9"/>
  <c r="J21" i="9"/>
  <c r="B22" i="9"/>
  <c r="G34" i="9"/>
  <c r="F19" i="9"/>
  <c r="K20" i="9"/>
  <c r="I34" i="9"/>
  <c r="K30" i="9"/>
  <c r="K23" i="9"/>
  <c r="E33" i="9"/>
  <c r="G22" i="9"/>
  <c r="D24" i="9"/>
  <c r="K25" i="9"/>
  <c r="F18" i="9"/>
  <c r="B33" i="9"/>
  <c r="I21" i="9"/>
  <c r="B17" i="9"/>
  <c r="G19" i="9"/>
  <c r="C23" i="9"/>
  <c r="I23" i="9"/>
  <c r="J18" i="9"/>
  <c r="E30" i="9"/>
  <c r="I32" i="9"/>
  <c r="I24" i="9"/>
  <c r="F16" i="9"/>
  <c r="C18" i="9"/>
  <c r="H21" i="9"/>
  <c r="J29" i="9"/>
  <c r="B30" i="9"/>
  <c r="D29" i="9"/>
  <c r="F27" i="9"/>
  <c r="F32" i="9"/>
  <c r="R2" i="12"/>
  <c r="G20" i="9"/>
  <c r="F24" i="9"/>
  <c r="I27" i="9"/>
  <c r="B19" i="9"/>
  <c r="H25" i="9"/>
  <c r="K18" i="9"/>
  <c r="H17" i="9"/>
  <c r="I19" i="9"/>
  <c r="E21" i="9"/>
  <c r="A35" i="9"/>
  <c r="K24" i="9"/>
  <c r="B35" i="9"/>
  <c r="F33" i="9"/>
  <c r="F28" i="9"/>
  <c r="I35" i="9"/>
  <c r="D26" i="9"/>
  <c r="A34" i="9"/>
  <c r="I29" i="9"/>
  <c r="K29" i="9"/>
  <c r="F17" i="9"/>
  <c r="H32" i="9"/>
  <c r="B20" i="9"/>
  <c r="B24" i="9"/>
  <c r="H29" i="9"/>
  <c r="E26" i="9"/>
  <c r="C21" i="9"/>
  <c r="H15" i="9"/>
  <c r="E24" i="9"/>
  <c r="H30" i="9"/>
  <c r="A30" i="9"/>
  <c r="F35" i="9"/>
  <c r="A25" i="9"/>
  <c r="W2" i="12"/>
  <c r="C15" i="9"/>
  <c r="D27" i="9"/>
  <c r="J25" i="9"/>
  <c r="F15" i="9"/>
  <c r="J24" i="9"/>
  <c r="D35" i="9"/>
  <c r="E27" i="9"/>
  <c r="B15" i="9"/>
  <c r="H24" i="9"/>
  <c r="B28" i="9"/>
  <c r="B16" i="9"/>
  <c r="J30" i="9"/>
  <c r="E29" i="9"/>
  <c r="A20" i="9"/>
  <c r="H20" i="9"/>
  <c r="H16" i="9"/>
  <c r="D18" i="9"/>
  <c r="E23" i="9"/>
  <c r="S2" i="12"/>
  <c r="A27" i="9"/>
  <c r="E32" i="9"/>
  <c r="J23" i="9"/>
  <c r="C26" i="9"/>
  <c r="G21" i="9"/>
  <c r="K26" i="9"/>
  <c r="H26" i="9"/>
  <c r="H35" i="9"/>
  <c r="A24" i="9"/>
  <c r="G25" i="9"/>
  <c r="D19" i="9"/>
  <c r="D16" i="9"/>
  <c r="J20" i="9"/>
  <c r="K35" i="9"/>
  <c r="B32" i="9"/>
  <c r="E18" i="9"/>
  <c r="A23" i="9"/>
  <c r="D28" i="9"/>
  <c r="E20" i="9"/>
  <c r="J26" i="9"/>
  <c r="J22" i="9"/>
  <c r="G17" i="9"/>
  <c r="Q2" i="12"/>
  <c r="G29" i="9"/>
  <c r="C32" i="9"/>
  <c r="J16" i="9"/>
  <c r="I16" i="9"/>
  <c r="G32" i="9"/>
  <c r="I25" i="9"/>
  <c r="K21" i="9"/>
  <c r="P2" i="12"/>
  <c r="X2" i="12"/>
  <c r="D30" i="9"/>
  <c r="C28" i="9"/>
  <c r="F25" i="9"/>
  <c r="C30" i="9"/>
  <c r="K15" i="9"/>
  <c r="A32" i="9"/>
  <c r="I17" i="9"/>
  <c r="A17" i="9"/>
  <c r="E34" i="9"/>
  <c r="K19" i="9"/>
  <c r="Y2" i="12"/>
  <c r="A18" i="9"/>
  <c r="K16" i="9"/>
  <c r="G28" i="9"/>
  <c r="A16" i="9"/>
  <c r="B34" i="9"/>
  <c r="A33" i="9"/>
  <c r="V2" i="12"/>
  <c r="G30" i="9"/>
  <c r="C33" i="9"/>
  <c r="G24" i="9"/>
  <c r="C16" i="9"/>
  <c r="G15" i="9"/>
  <c r="A29" i="9"/>
  <c r="I15" i="9"/>
  <c r="C20" i="9"/>
  <c r="D34" i="9"/>
  <c r="B25" i="9"/>
  <c r="E17" i="9"/>
  <c r="I18" i="9"/>
  <c r="J35" i="9"/>
  <c r="G35" i="9"/>
  <c r="I20" i="9"/>
  <c r="C34" i="9"/>
  <c r="H27" i="9"/>
  <c r="A28" i="9"/>
  <c r="G26" i="9"/>
  <c r="G23" i="9"/>
  <c r="C24" i="9"/>
  <c r="I28" i="9"/>
  <c r="D23" i="9"/>
  <c r="F21" i="9"/>
  <c r="F23" i="9"/>
  <c r="B21" i="9"/>
  <c r="F20" i="9"/>
  <c r="D21" i="9"/>
  <c r="J33" i="9"/>
  <c r="F30" i="9"/>
  <c r="K27" i="9"/>
  <c r="H34" i="9"/>
  <c r="A19" i="9"/>
  <c r="H28" i="9"/>
  <c r="F13" i="9"/>
  <c r="H13" i="9"/>
  <c r="C13" i="9"/>
  <c r="E13" i="9"/>
  <c r="B10" i="9"/>
  <c r="J13" i="9"/>
  <c r="F12" i="9"/>
  <c r="G13" i="9"/>
  <c r="K13" i="9"/>
  <c r="J12" i="9"/>
  <c r="B11" i="9"/>
  <c r="C12" i="9"/>
  <c r="I12" i="9"/>
  <c r="D13" i="9"/>
  <c r="A12" i="9"/>
  <c r="B12" i="9"/>
  <c r="D14" i="9" l="1"/>
  <c r="J14" i="9"/>
  <c r="C14" i="9"/>
  <c r="E14" i="9"/>
  <c r="B14" i="9"/>
  <c r="H14" i="9"/>
  <c r="K14" i="9"/>
  <c r="I14" i="9"/>
  <c r="F14" i="9"/>
  <c r="B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00000000-0006-0000-0000-000001000000}">
      <text>
        <r>
          <rPr>
            <sz val="8"/>
            <color indexed="81"/>
            <rFont val="Arial"/>
            <family val="2"/>
          </rPr>
          <t xml:space="preserve">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
</t>
        </r>
      </text>
    </comment>
    <comment ref="C12" authorId="0"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N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N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3" authorId="0" shapeId="0" xr:uid="{00000000-0006-0000-0000-000007000000}">
      <text>
        <r>
          <rPr>
            <sz val="9"/>
            <color indexed="81"/>
            <rFont val="Arial"/>
            <family val="2"/>
          </rPr>
          <t>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www.xml-oncobox.de</t>
        </r>
      </text>
    </comment>
    <comment ref="C30" authorId="0" shapeId="0" xr:uid="{00000000-0006-0000-0000-000008000000}">
      <text>
        <r>
          <rPr>
            <sz val="9"/>
            <color indexed="81"/>
            <rFont val="Arial"/>
            <family val="2"/>
          </rPr>
          <t xml:space="preserve">Siehe Bearbeitungshinweise 2)
</t>
        </r>
        <r>
          <rPr>
            <vertAlign val="superscript"/>
            <sz val="9"/>
            <color indexed="81"/>
            <rFont val="Arial"/>
            <family val="2"/>
          </rPr>
          <t xml:space="preserve">
</t>
        </r>
        <r>
          <rPr>
            <sz val="9"/>
            <color indexed="81"/>
            <rFont val="Arial"/>
            <family val="2"/>
          </rPr>
          <t>Nenner KN: 17</t>
        </r>
        <r>
          <rPr>
            <vertAlign val="superscript"/>
            <sz val="9"/>
            <color indexed="81"/>
            <rFont val="Arial"/>
            <family val="2"/>
          </rPr>
          <t xml:space="preserve">
</t>
        </r>
        <r>
          <rPr>
            <sz val="9"/>
            <color indexed="81"/>
            <rFont val="Arial"/>
            <family val="2"/>
          </rPr>
          <t>Teil von Anzahl KN: 1a
Teil von Nenner KN: 2, 5, 6, 7, 16</t>
        </r>
      </text>
    </comment>
    <comment ref="E30" authorId="0" shapeId="0" xr:uid="{00000000-0006-0000-0000-000009000000}">
      <text>
        <r>
          <rPr>
            <sz val="9"/>
            <color indexed="81"/>
            <rFont val="Arial"/>
            <family val="2"/>
          </rPr>
          <t>Teil von Nenner KN: 13</t>
        </r>
      </text>
    </comment>
    <comment ref="F30" authorId="0" shapeId="0" xr:uid="{00000000-0006-0000-0000-00000A000000}">
      <text>
        <r>
          <rPr>
            <sz val="9"/>
            <color indexed="81"/>
            <rFont val="Arial"/>
            <family val="2"/>
          </rPr>
          <t>Teil von Nenner KN: 13</t>
        </r>
      </text>
    </comment>
    <comment ref="G30" authorId="0" shapeId="0" xr:uid="{00000000-0006-0000-0000-00000B000000}">
      <text>
        <r>
          <rPr>
            <sz val="9"/>
            <color indexed="81"/>
            <rFont val="Arial"/>
            <family val="2"/>
          </rPr>
          <t>Teil von Nenner KN: 13</t>
        </r>
      </text>
    </comment>
    <comment ref="L30" authorId="0" shapeId="0" xr:uid="{00000000-0006-0000-0000-00000C000000}">
      <text>
        <r>
          <rPr>
            <sz val="9"/>
            <color indexed="81"/>
            <rFont val="Arial"/>
            <family val="2"/>
          </rPr>
          <t>Teil von Nenner KN: 11b</t>
        </r>
      </text>
    </comment>
    <comment ref="O30" authorId="0" shapeId="0" xr:uid="{00000000-0006-0000-0000-00000D000000}">
      <text>
        <r>
          <rPr>
            <sz val="9"/>
            <color indexed="81"/>
            <rFont val="Arial"/>
            <family val="2"/>
          </rPr>
          <t>Nenner KN: 10
Teil von Nenner KN: 11a</t>
        </r>
      </text>
    </comment>
    <comment ref="E31" authorId="0" shapeId="0" xr:uid="{00000000-0006-0000-0000-00000E000000}">
      <text>
        <r>
          <rPr>
            <sz val="9"/>
            <color indexed="81"/>
            <rFont val="Arial"/>
            <family val="2"/>
          </rPr>
          <t>Teil von Nenner KN: 3a, 9a</t>
        </r>
      </text>
    </comment>
    <comment ref="K31" authorId="0" shapeId="0" xr:uid="{00000000-0006-0000-0000-00000F000000}">
      <text>
        <r>
          <rPr>
            <sz val="9"/>
            <color indexed="81"/>
            <rFont val="Arial"/>
            <family val="2"/>
          </rPr>
          <t>Teil von Nenner KN: 3b</t>
        </r>
      </text>
    </comment>
    <comment ref="E32" authorId="0" shapeId="0" xr:uid="{00000000-0006-0000-0000-000010000000}">
      <text>
        <r>
          <rPr>
            <sz val="9"/>
            <color indexed="81"/>
            <rFont val="Arial"/>
            <family val="2"/>
          </rPr>
          <t>Siehe Bearbeitungshinweise 1)</t>
        </r>
      </text>
    </comment>
    <comment ref="C34" authorId="0" shapeId="0" xr:uid="{00000000-0006-0000-0000-000011000000}">
      <text>
        <r>
          <rPr>
            <sz val="9"/>
            <color indexed="81"/>
            <rFont val="Arial"/>
            <family val="2"/>
          </rPr>
          <t>Siehe Bearbeitungshinweise 2)
Teil von Anzahl KN: 1a
Teil von Nenner KN: 2, 5, 6, 7, 16</t>
        </r>
      </text>
    </comment>
    <comment ref="E34" authorId="0" shapeId="0" xr:uid="{00000000-0006-0000-0000-000012000000}">
      <text>
        <r>
          <rPr>
            <sz val="9"/>
            <color indexed="81"/>
            <rFont val="Arial"/>
            <family val="2"/>
          </rPr>
          <t>Teil von Nenner KN: 13</t>
        </r>
      </text>
    </comment>
    <comment ref="F34" authorId="0" shapeId="0" xr:uid="{00000000-0006-0000-0000-000013000000}">
      <text>
        <r>
          <rPr>
            <sz val="9"/>
            <color indexed="81"/>
            <rFont val="Arial"/>
            <family val="2"/>
          </rPr>
          <t>Teil von Nenner KN: 13</t>
        </r>
      </text>
    </comment>
    <comment ref="G34" authorId="0" shapeId="0" xr:uid="{00000000-0006-0000-0000-000014000000}">
      <text>
        <r>
          <rPr>
            <sz val="9"/>
            <color indexed="81"/>
            <rFont val="Arial"/>
            <family val="2"/>
          </rPr>
          <t>Teil von Nenner KN: 13</t>
        </r>
      </text>
    </comment>
    <comment ref="L34" authorId="0" shapeId="0" xr:uid="{00000000-0006-0000-0000-000015000000}">
      <text>
        <r>
          <rPr>
            <sz val="9"/>
            <color indexed="81"/>
            <rFont val="Arial"/>
            <family val="2"/>
          </rPr>
          <t>Teil von Nenner KN: 11b</t>
        </r>
      </text>
    </comment>
    <comment ref="M34" authorId="0" shapeId="0" xr:uid="{00000000-0006-0000-0000-000016000000}">
      <text>
        <r>
          <rPr>
            <sz val="9"/>
            <color indexed="81"/>
            <rFont val="Arial"/>
            <family val="2"/>
          </rPr>
          <t>Teil von Nenner KN: 11b</t>
        </r>
      </text>
    </comment>
    <comment ref="O34" authorId="0" shapeId="0" xr:uid="{00000000-0006-0000-0000-000017000000}">
      <text>
        <r>
          <rPr>
            <sz val="9"/>
            <color indexed="81"/>
            <rFont val="Arial"/>
            <family val="2"/>
          </rPr>
          <t>Teil von Nenner KN: 11a</t>
        </r>
      </text>
    </comment>
    <comment ref="E35" authorId="0" shapeId="0" xr:uid="{00000000-0006-0000-0000-000018000000}">
      <text>
        <r>
          <rPr>
            <sz val="9"/>
            <color indexed="81"/>
            <rFont val="Arial"/>
            <family val="2"/>
          </rPr>
          <t>Teil von Nenner KN: 3a, 9b</t>
        </r>
      </text>
    </comment>
    <comment ref="K35" authorId="0" shapeId="0" xr:uid="{00000000-0006-0000-0000-000019000000}">
      <text>
        <r>
          <rPr>
            <sz val="9"/>
            <color indexed="81"/>
            <rFont val="Arial"/>
            <family val="2"/>
          </rPr>
          <t>Teil von Nenner KN: 3b</t>
        </r>
      </text>
    </comment>
    <comment ref="E36" authorId="0" shapeId="0" xr:uid="{00000000-0006-0000-0000-00001A000000}">
      <text>
        <r>
          <rPr>
            <sz val="9"/>
            <color indexed="81"/>
            <rFont val="Arial"/>
            <family val="2"/>
          </rPr>
          <t>Siehe Bearbeitungshinweise 1)</t>
        </r>
      </text>
    </comment>
    <comment ref="O39" authorId="0" shapeId="0" xr:uid="{00000000-0006-0000-0000-00001B000000}">
      <text>
        <r>
          <rPr>
            <sz val="9"/>
            <color indexed="81"/>
            <rFont val="Arial"/>
            <family val="2"/>
          </rPr>
          <t>Anzahl KN: 12a</t>
        </r>
      </text>
    </comment>
    <comment ref="O40" authorId="0" shapeId="0" xr:uid="{00000000-0006-0000-0000-00001C000000}">
      <text>
        <r>
          <rPr>
            <sz val="9"/>
            <color indexed="81"/>
            <rFont val="Arial"/>
            <family val="2"/>
          </rPr>
          <t>Anzahl KN: 12c</t>
        </r>
      </text>
    </comment>
    <comment ref="O41" authorId="0" shapeId="0" xr:uid="{00000000-0006-0000-0000-00001D000000}">
      <text>
        <r>
          <rPr>
            <sz val="9"/>
            <color indexed="81"/>
            <rFont val="Arial"/>
            <family val="2"/>
          </rPr>
          <t>Anzahl KN: 12b</t>
        </r>
      </text>
    </comment>
    <comment ref="O42" authorId="0" shapeId="0" xr:uid="{00000000-0006-0000-0000-00001E000000}">
      <text>
        <r>
          <rPr>
            <sz val="9"/>
            <color indexed="81"/>
            <rFont val="Arial"/>
            <family val="2"/>
          </rPr>
          <t>Teil von Anzahl KN: 12d</t>
        </r>
      </text>
    </comment>
    <comment ref="O43" authorId="0" shapeId="0" xr:uid="{00000000-0006-0000-0000-00001F000000}">
      <text>
        <r>
          <rPr>
            <sz val="9"/>
            <color indexed="81"/>
            <rFont val="Arial"/>
            <family val="2"/>
          </rPr>
          <t>Anzahl KN: 12d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5" authorId="0" shapeId="0" xr:uid="{00000000-0006-0000-0400-000001000000}">
      <text>
        <r>
          <rPr>
            <sz val="9"/>
            <color indexed="81"/>
            <rFont val="Arial"/>
            <family val="2"/>
          </rPr>
          <t>Zähler KN 7</t>
        </r>
      </text>
    </comment>
    <comment ref="A9" authorId="0" shapeId="0" xr:uid="{00000000-0006-0000-04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0400-000003000000}">
      <text>
        <r>
          <rPr>
            <sz val="9"/>
            <color indexed="81"/>
            <rFont val="Arial"/>
            <family val="2"/>
          </rPr>
          <t>Angabe optional, siehe Kap. 1.7.6</t>
        </r>
      </text>
    </comment>
    <comment ref="E10" authorId="0" shapeId="0" xr:uid="{00000000-0006-0000-0400-000004000000}">
      <text>
        <r>
          <rPr>
            <sz val="9"/>
            <color indexed="81"/>
            <rFont val="Arial"/>
            <family val="2"/>
          </rPr>
          <t>Angabe optional, siehe Kap.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00000000-0006-0000-0600-000001000000}">
      <text>
        <r>
          <rPr>
            <sz val="9"/>
            <color indexed="81"/>
            <rFont val="Arial"/>
            <family val="2"/>
          </rPr>
          <t>Zeitraum in der Regel das zurückliegende Kalenderjahr (= Kennzahlenjahr); Abweichungen z.B. bei Personalfluktuation, unterjährige Ernennung von Interventionalisten; bei unklarer Erfüllung kann 1 Interventionalist auch doppelt für 2 Zeiträume geführt werden (z.B. letztes Kalenderjahr und aktuelles Jahr bis Datum Einreichung EB)</t>
        </r>
      </text>
    </comment>
    <comment ref="E6" authorId="0" shapeId="0" xr:uid="{00000000-0006-0000-0600-000002000000}">
      <text>
        <r>
          <rPr>
            <sz val="9"/>
            <color indexed="81"/>
            <rFont val="Arial"/>
            <family val="2"/>
          </rPr>
          <t>OPS: 5-501.90/.a0/.91/.a1/.92/.a2 (RFA, Mikrowelle), 
5-501.93/.a3, OPS: 5-513.42/43 (RFA, Mikrowelle), 
TACE/TAE bei malignen Tumorerkankungen in der Leber (ICD-10 C22.0, C22.1, C23, C78.7)</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00000000-0006-0000-0700-000001000000}">
      <text>
        <r>
          <rPr>
            <sz val="9"/>
            <color indexed="81"/>
            <rFont val="Arial"/>
            <family val="2"/>
          </rPr>
          <t xml:space="preserve">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oder der Facharzt für Allgemeinchirurgie mit der europäischen Qualifikation EBSQ Surgical Oncology (ACO) sowie der Facharzt für Allgemeinchirurgie mit der europäischen Qualifikation EBSQ Hepato-Pancreatico-Biliary Surgery (HPB). Nicht anerkannt ist der Facharzt für Allgemeinchirurgie oder Facharzt für Viszeralchirurgie ohne Zusatzweiterbildung nach MWbO Stand 2010 oder später. </t>
        </r>
      </text>
    </comment>
    <comment ref="D6" authorId="0" shapeId="0" xr:uid="{00000000-0006-0000-0700-000002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shapeId="0" xr:uid="{00000000-0006-0000-0700-000003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6" authorId="0" shapeId="0" xr:uid="{00000000-0006-0000-0700-000004000000}">
      <text>
        <r>
          <rPr>
            <sz val="9"/>
            <color indexed="81"/>
            <rFont val="Arial"/>
            <family val="2"/>
          </rPr>
          <t>OPS-Codes für komplexe Resektionen: 5-504 bzw. 5-502* bei malignen Tumorerkrankungen in der Leber (ICD-10 C22.0, C22.1, C23, C78.7)</t>
        </r>
      </text>
    </comment>
    <comment ref="F23" authorId="0" shapeId="0" xr:uid="{00000000-0006-0000-0700-000005000000}">
      <text>
        <r>
          <rPr>
            <sz val="9"/>
            <color indexed="81"/>
            <rFont val="Arial"/>
            <family val="2"/>
          </rPr>
          <t>Summe "Operative Expertise"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4" authorId="0" shapeId="0" xr:uid="{00000000-0006-0000-0800-000001000000}">
      <text>
        <r>
          <rPr>
            <sz val="9"/>
            <color indexed="81"/>
            <rFont val="Arial"/>
            <family val="2"/>
          </rPr>
          <t>Übertrag erfolgt aus Tabellenblatt Basisdaten</t>
        </r>
      </text>
    </comment>
    <comment ref="F4" authorId="0" shapeId="0" xr:uid="{00000000-0006-0000-0800-000002000000}">
      <text>
        <r>
          <rPr>
            <sz val="9"/>
            <color indexed="81"/>
            <rFont val="Arial"/>
            <family val="2"/>
          </rPr>
          <t>Übertrag erfolgt aus Tabellenblatt Basisdaten</t>
        </r>
      </text>
    </comment>
    <comment ref="A6" authorId="0" shapeId="0" xr:uid="{00000000-0006-0000-0800-000003000000}">
      <text>
        <r>
          <rPr>
            <sz val="9"/>
            <color indexed="81"/>
            <rFont val="Arial"/>
            <family val="2"/>
          </rPr>
          <t>KN = Kennzahl</t>
        </r>
      </text>
    </comment>
    <comment ref="C6" authorId="0" shapeId="0" xr:uid="{00000000-0006-0000-0800-000004000000}">
      <text>
        <r>
          <rPr>
            <sz val="9"/>
            <color indexed="81"/>
            <rFont val="Arial"/>
            <family val="2"/>
          </rPr>
          <t>EB = Erhebungbogen 
LL = Leitlinie (www.leitlinienprogramm-onkologie.de)</t>
        </r>
      </text>
    </comment>
    <comment ref="O6" authorId="0" shapeId="0" xr:uid="{00000000-0006-0000-0800-000005000000}">
      <text>
        <r>
          <rPr>
            <sz val="9"/>
            <color indexed="81"/>
            <rFont val="Arial"/>
            <family val="2"/>
          </rPr>
          <t>Bitte zuerst Tabellenblatt 
Basisdaten komplett bearbeiten, 
dann graue Felder Ist-Werte ausfüllen.</t>
        </r>
      </text>
    </comment>
    <comment ref="R7" authorId="0" shapeId="0" xr:uid="{00000000-0006-0000-0800-000006000000}">
      <text>
        <r>
          <rPr>
            <sz val="9"/>
            <color indexed="81"/>
            <rFont val="Arial"/>
            <family val="2"/>
          </rPr>
          <t>Wenn Zelle grau, bitte Begründung angeben.</t>
        </r>
      </text>
    </comment>
    <comment ref="P8" authorId="0" shapeId="0" xr:uid="{00000000-0006-0000-0800-000007000000}">
      <text>
        <r>
          <rPr>
            <sz val="9"/>
            <color indexed="81"/>
            <rFont val="Arial"/>
            <family val="2"/>
          </rPr>
          <t>Übertrag erfolgt aus Tabellenblatt Basisdaten Zellen C30 + C34</t>
        </r>
      </text>
    </comment>
    <comment ref="P15" authorId="0" shapeId="0" xr:uid="{00000000-0006-0000-0800-000008000000}">
      <text>
        <r>
          <rPr>
            <sz val="9"/>
            <color indexed="81"/>
            <rFont val="Arial"/>
            <family val="2"/>
          </rPr>
          <t>Übertrag erfolgt aus Tabellenblatt Basisdaten Zellen C30 + C34</t>
        </r>
      </text>
    </comment>
    <comment ref="D17" authorId="0" shapeId="0" xr:uid="{00000000-0006-0000-0800-000009000000}">
      <text>
        <r>
          <rPr>
            <sz val="9"/>
            <color indexed="81"/>
            <rFont val="Arial"/>
            <family val="2"/>
          </rPr>
          <t>Weitere Erläuterungen siehe FAQ.</t>
        </r>
      </text>
    </comment>
    <comment ref="P18" authorId="0" shapeId="0" xr:uid="{00000000-0006-0000-0800-00000A000000}">
      <text>
        <r>
          <rPr>
            <sz val="9"/>
            <color indexed="81"/>
            <rFont val="Arial"/>
            <family val="2"/>
          </rPr>
          <t>Übertrag erfolgt aus Tabellenblatt Basisdaten Zellen E31 + E35</t>
        </r>
      </text>
    </comment>
    <comment ref="D20" authorId="0" shapeId="0" xr:uid="{00000000-0006-0000-0800-00000B000000}">
      <text>
        <r>
          <rPr>
            <sz val="9"/>
            <color indexed="81"/>
            <rFont val="Arial"/>
            <family val="2"/>
          </rPr>
          <t>Weitere Erläuterungen siehe FAQ.</t>
        </r>
      </text>
    </comment>
    <comment ref="P21" authorId="0" shapeId="0" xr:uid="{00000000-0006-0000-0800-00000C000000}">
      <text>
        <r>
          <rPr>
            <sz val="9"/>
            <color indexed="81"/>
            <rFont val="Arial"/>
            <family val="2"/>
          </rPr>
          <t>Übertrag erfolgt aus Tabellenblatt Basisdaten Zellen K31 + K35</t>
        </r>
      </text>
    </comment>
    <comment ref="P24" authorId="0" shapeId="0" xr:uid="{00000000-0006-0000-0800-00000D000000}">
      <text>
        <r>
          <rPr>
            <sz val="9"/>
            <color indexed="81"/>
            <rFont val="Arial"/>
            <family val="2"/>
          </rPr>
          <t>Übertrag erfolgt aus Anzahl KN 1b</t>
        </r>
      </text>
    </comment>
    <comment ref="D26" authorId="0" shapeId="0" xr:uid="{00000000-0006-0000-0800-00000E000000}">
      <text>
        <r>
          <rPr>
            <sz val="9"/>
            <color indexed="81"/>
            <rFont val="Arial"/>
            <family val="2"/>
          </rPr>
          <t>Screeninginstrumente können der S3 Leitlinie Psychoonkologische Diagnostik, Beratung und Behandlung von erwachsenen Krebspat. entnommen werden</t>
        </r>
      </text>
    </comment>
    <comment ref="G26" authorId="0" shapeId="0" xr:uid="{00000000-0006-0000-0800-00000F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P27" authorId="0" shapeId="0" xr:uid="{00000000-0006-0000-0800-000010000000}">
      <text>
        <r>
          <rPr>
            <sz val="9"/>
            <color indexed="81"/>
            <rFont val="Arial"/>
            <family val="2"/>
          </rPr>
          <t>Übertrag erfolgt aus 
Anzahl KN 1a + Anzahl KN 1b</t>
        </r>
      </text>
    </comment>
    <comment ref="P30" authorId="0" shapeId="0" xr:uid="{00000000-0006-0000-0800-000011000000}">
      <text>
        <r>
          <rPr>
            <sz val="9"/>
            <color indexed="81"/>
            <rFont val="Arial"/>
            <family val="2"/>
          </rPr>
          <t>Übertrag erfolgt aus 
Anzahl KN 1a + Anzahl KN 1b</t>
        </r>
      </text>
    </comment>
    <comment ref="D32" authorId="0" shapeId="0" xr:uid="{00000000-0006-0000-0800-000012000000}">
      <text>
        <r>
          <rPr>
            <sz val="9"/>
            <color indexed="81"/>
            <rFont val="Arial"/>
            <family val="2"/>
          </rPr>
          <t>Weitere Erläuterungen siehe FAQ.</t>
        </r>
      </text>
    </comment>
    <comment ref="P32" authorId="0" shapeId="0" xr:uid="{00000000-0006-0000-0800-000013000000}">
      <text>
        <r>
          <rPr>
            <sz val="9"/>
            <color indexed="81"/>
            <rFont val="Arial"/>
            <family val="2"/>
          </rPr>
          <t>Der Zähler ist keine Teilmenge des Nenners.
Übertrag erfolgt aus Tabellenblatt Studien Zelle E5.</t>
        </r>
      </text>
    </comment>
    <comment ref="P33" authorId="0" shapeId="0" xr:uid="{00000000-0006-0000-0800-000014000000}">
      <text>
        <r>
          <rPr>
            <sz val="9"/>
            <color indexed="81"/>
            <rFont val="Arial"/>
            <family val="2"/>
          </rPr>
          <t>Übertrag erfolgt aus Tabellenblatt Basisdaten Zellen C30 + C34</t>
        </r>
      </text>
    </comment>
    <comment ref="P39" authorId="0" shapeId="0" xr:uid="{00000000-0006-0000-0800-000015000000}">
      <text>
        <r>
          <rPr>
            <sz val="9"/>
            <color indexed="81"/>
            <rFont val="Arial"/>
            <family val="2"/>
          </rPr>
          <t>Übertrag erfolgt aus Tabellenblatt Basisdaten Zelle E31</t>
        </r>
      </text>
    </comment>
    <comment ref="P42" authorId="0" shapeId="0" xr:uid="{00000000-0006-0000-0800-000016000000}">
      <text>
        <r>
          <rPr>
            <sz val="9"/>
            <color indexed="81"/>
            <rFont val="Arial"/>
            <family val="2"/>
          </rPr>
          <t>Übertrag erfolgt aus Tabellenblatt Basisdaten Zelle E35</t>
        </r>
      </text>
    </comment>
    <comment ref="D44" authorId="0" shapeId="0" xr:uid="{00000000-0006-0000-0800-000017000000}">
      <text>
        <r>
          <rPr>
            <sz val="9"/>
            <color indexed="81"/>
            <rFont val="Arial"/>
            <family val="2"/>
          </rPr>
          <t>Weitere Erläuterungen siehe FAQ.</t>
        </r>
      </text>
    </comment>
    <comment ref="P45" authorId="0" shapeId="0" xr:uid="{00000000-0006-0000-0800-000018000000}">
      <text>
        <r>
          <rPr>
            <sz val="9"/>
            <color indexed="81"/>
            <rFont val="Arial"/>
            <family val="2"/>
          </rPr>
          <t>Übertrag erfolgt aus Tabellenblatt Basisdaten Zelle O30</t>
        </r>
      </text>
    </comment>
    <comment ref="P48" authorId="0" shapeId="0" xr:uid="{00000000-0006-0000-0800-000019000000}">
      <text>
        <r>
          <rPr>
            <sz val="9"/>
            <color indexed="81"/>
            <rFont val="Arial"/>
            <family val="2"/>
          </rPr>
          <t>Übertrag erfolgt aus Tabellenblatt Basisdaten Zelle O30 + O34</t>
        </r>
      </text>
    </comment>
    <comment ref="D50" authorId="0" shapeId="0" xr:uid="{00000000-0006-0000-0800-00001A000000}">
      <text>
        <r>
          <rPr>
            <sz val="9"/>
            <color indexed="81"/>
            <rFont val="Arial"/>
            <family val="2"/>
          </rPr>
          <t>Weitere Erläuterungen siehe FAQ.</t>
        </r>
      </text>
    </comment>
    <comment ref="P51" authorId="0" shapeId="0" xr:uid="{00000000-0006-0000-0800-00001B000000}">
      <text>
        <r>
          <rPr>
            <sz val="9"/>
            <color indexed="81"/>
            <rFont val="Arial"/>
            <family val="2"/>
          </rPr>
          <t>Übertrag erfolgt aus Tabellenblatt Basisdaten Zelle L30+L34+M34</t>
        </r>
      </text>
    </comment>
    <comment ref="D53" authorId="0" shapeId="0" xr:uid="{00000000-0006-0000-0800-00001C000000}">
      <text>
        <r>
          <rPr>
            <sz val="9"/>
            <color indexed="81"/>
            <rFont val="Arial"/>
            <family val="2"/>
          </rPr>
          <t>Weitere Erläuterungen siehe FAQ.</t>
        </r>
      </text>
    </comment>
    <comment ref="P53" authorId="0" shapeId="0" xr:uid="{00000000-0006-0000-0800-00001D000000}">
      <text>
        <r>
          <rPr>
            <sz val="9"/>
            <color indexed="81"/>
            <rFont val="Arial"/>
            <family val="2"/>
          </rPr>
          <t>Übertrag erfolgt aus Tabellenblatt Basisdaten Zelle O39</t>
        </r>
      </text>
    </comment>
    <comment ref="P56" authorId="0" shapeId="0" xr:uid="{00000000-0006-0000-0800-00001E000000}">
      <text>
        <r>
          <rPr>
            <sz val="9"/>
            <color indexed="81"/>
            <rFont val="Arial"/>
            <family val="2"/>
          </rPr>
          <t>Übertrag erfolgt aus Tabellenblatt Basisdaten Zelle O41</t>
        </r>
      </text>
    </comment>
    <comment ref="P59" authorId="0" shapeId="0" xr:uid="{00000000-0006-0000-0800-00001F000000}">
      <text>
        <r>
          <rPr>
            <sz val="9"/>
            <color indexed="81"/>
            <rFont val="Arial"/>
            <family val="2"/>
          </rPr>
          <t>Übertrag erfolgt aus Tabellenblatt Basisdaten Zelle O40</t>
        </r>
      </text>
    </comment>
    <comment ref="P62" authorId="0" shapeId="0" xr:uid="{00000000-0006-0000-0800-000020000000}">
      <text>
        <r>
          <rPr>
            <sz val="9"/>
            <color indexed="81"/>
            <rFont val="Arial"/>
            <family val="2"/>
          </rPr>
          <t>Übertrag erfolgt aus Tabellenblatt Basisdaten Zelle O43 = Anzahl KN 12a + Anzahl KN12b + Anzahl KN12c, wobei max. 15 atypische Leberresektionen (bei allen malignen Tumorerkrankungen in der Leber) oder Cholezystektomien bei C23 anerkannt werden können (siehe Basisdaten Zelle O42).</t>
        </r>
      </text>
    </comment>
    <comment ref="P66" authorId="0" shapeId="0" xr:uid="{00000000-0006-0000-0800-000021000000}">
      <text>
        <r>
          <rPr>
            <sz val="9"/>
            <color indexed="81"/>
            <rFont val="Arial"/>
            <family val="2"/>
          </rPr>
          <t>Übertrag erfolgt aus Tabellenblatt Basisdaten Zelle E30:G30 + Zelle E34:G34</t>
        </r>
      </text>
    </comment>
    <comment ref="P78" authorId="0" shapeId="0" xr:uid="{00000000-0006-0000-0800-000022000000}">
      <text>
        <r>
          <rPr>
            <sz val="9"/>
            <color indexed="81"/>
            <rFont val="Arial"/>
            <family val="2"/>
          </rPr>
          <t>Übertrag erfolgt aus Anzahl KN 1a + Anzahl KN 1b</t>
        </r>
      </text>
    </comment>
    <comment ref="P81" authorId="0" shapeId="0" xr:uid="{00000000-0006-0000-0800-000023000000}">
      <text>
        <r>
          <rPr>
            <sz val="9"/>
            <color indexed="81"/>
            <rFont val="Arial"/>
            <family val="2"/>
          </rPr>
          <t>Übertrag erfolgt aus Tabellenblatt Basisdaten Zelle C30</t>
        </r>
      </text>
    </comment>
    <comment ref="P84" authorId="0" shapeId="0" xr:uid="{00000000-0006-0000-0800-000024000000}">
      <text>
        <r>
          <rPr>
            <sz val="9"/>
            <color indexed="81"/>
            <rFont val="Arial"/>
            <family val="2"/>
          </rPr>
          <t>Übertrag erfolgt aus Nenner KN 14a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00000000-0006-0000-0B00-000001000000}">
      <text>
        <r>
          <rPr>
            <sz val="9"/>
            <color indexed="81"/>
            <rFont val="Arial"/>
            <family val="2"/>
          </rPr>
          <t>Übertrag erfolgt aus 
Tabellenblatt Basisdaten</t>
        </r>
      </text>
    </comment>
    <comment ref="C8" authorId="0" shapeId="0" xr:uid="{00000000-0006-0000-0B00-000002000000}">
      <text>
        <r>
          <rPr>
            <sz val="9"/>
            <color indexed="81"/>
            <rFont val="Arial"/>
            <family val="2"/>
          </rPr>
          <t>Übertrag erfolgt aus Tabellenblatt Basisdaten</t>
        </r>
      </text>
    </comment>
    <comment ref="J8" authorId="0" shapeId="0" xr:uid="{00000000-0006-0000-0B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<sst xmlns="http://schemas.openxmlformats.org/spreadsheetml/2006/main" count="787" uniqueCount="524">
  <si>
    <t xml:space="preserve">Reg.-Nr. </t>
  </si>
  <si>
    <t>Zentrum</t>
  </si>
  <si>
    <t>Standort</t>
  </si>
  <si>
    <t>Ansprechpartner</t>
  </si>
  <si>
    <t>Erstelldatum</t>
  </si>
  <si>
    <t>Datum Erstzertifizierung</t>
  </si>
  <si>
    <t>Bundesland / Land</t>
  </si>
  <si>
    <t>Tumordokumentationssystem</t>
  </si>
  <si>
    <t>XML-OncoBox</t>
  </si>
  <si>
    <t>Reg.-Nr.</t>
  </si>
  <si>
    <t>Nein</t>
  </si>
  <si>
    <t>Primärfälle</t>
  </si>
  <si>
    <t>Bundesland</t>
  </si>
  <si>
    <t>Tumordokumentation</t>
  </si>
  <si>
    <t>Achieva</t>
  </si>
  <si>
    <t>Achiever Medical System</t>
  </si>
  <si>
    <t>ambucare</t>
  </si>
  <si>
    <t>c37.CancerCenter</t>
  </si>
  <si>
    <t>CARAT</t>
  </si>
  <si>
    <t>CREDOS</t>
  </si>
  <si>
    <t>Eigenentwicklung (MS Excel, MS Access etc.)</t>
  </si>
  <si>
    <t>em.net</t>
  </si>
  <si>
    <t>FileTuDo</t>
  </si>
  <si>
    <t>GTDS</t>
  </si>
  <si>
    <t>Heartsoft Tumordatenbank</t>
  </si>
  <si>
    <t>H.I.T.</t>
  </si>
  <si>
    <t>IndivuNET</t>
  </si>
  <si>
    <t>ixserv.4</t>
  </si>
  <si>
    <t>KIS-Erweiterung</t>
  </si>
  <si>
    <t>Kolorekt</t>
  </si>
  <si>
    <t>KoReDos</t>
  </si>
  <si>
    <t>KRAZTUR</t>
  </si>
  <si>
    <t>KR7</t>
  </si>
  <si>
    <t>Medbrix</t>
  </si>
  <si>
    <t>MIQ-KRCA</t>
  </si>
  <si>
    <t>MR-TU-DO</t>
  </si>
  <si>
    <t>NUK</t>
  </si>
  <si>
    <t>ORBIS-ODOK</t>
  </si>
  <si>
    <t>Oncolution</t>
  </si>
  <si>
    <t>ONKOSTAR</t>
  </si>
  <si>
    <t>ONDIS</t>
  </si>
  <si>
    <t>onkodok (XAXOA)</t>
  </si>
  <si>
    <t>OnkoManager</t>
  </si>
  <si>
    <t>Onkomedia</t>
  </si>
  <si>
    <t>OnkoNet</t>
  </si>
  <si>
    <t>online Dokumentation IDZB</t>
  </si>
  <si>
    <t>Qualitätssicherung Kolorektalkarzinom</t>
  </si>
  <si>
    <t>SMATOS</t>
  </si>
  <si>
    <t>StuDoQ</t>
  </si>
  <si>
    <t>QuaDoSta</t>
  </si>
  <si>
    <t>Tudok (Tumorzentrum Regensburg)</t>
  </si>
  <si>
    <t>Tumordokumentation des Instituts für Krebsepidemiologie</t>
  </si>
  <si>
    <t>WDC-Kolonakte</t>
  </si>
  <si>
    <t>UCC-TDS (Tumorzentrum Dresden)</t>
  </si>
  <si>
    <t>Nicht gelistet</t>
  </si>
  <si>
    <t>Unbekannt</t>
  </si>
  <si>
    <t>Berechnung Jahreszeitraum</t>
  </si>
  <si>
    <t>Baden-Württemberg</t>
  </si>
  <si>
    <t>Bayern</t>
  </si>
  <si>
    <t>Berlin</t>
  </si>
  <si>
    <t>Hamburg</t>
  </si>
  <si>
    <t>Hessen</t>
  </si>
  <si>
    <t>Mecklenburg-Vorpommern</t>
  </si>
  <si>
    <t>Niedersachsen</t>
  </si>
  <si>
    <t>Nordrhein-Westfalen</t>
  </si>
  <si>
    <t>Rheinland-Pfalz</t>
  </si>
  <si>
    <t>Saarland</t>
  </si>
  <si>
    <t>Sachsen</t>
  </si>
  <si>
    <t>Sachsen-Anhalt</t>
  </si>
  <si>
    <t>Schleswig-Holstein</t>
  </si>
  <si>
    <t>Thüringen</t>
  </si>
  <si>
    <t>Schweiz</t>
  </si>
  <si>
    <t>Oncobox</t>
  </si>
  <si>
    <t>Ja</t>
  </si>
  <si>
    <t>% Angabe</t>
  </si>
  <si>
    <t>Einrichtung 1</t>
  </si>
  <si>
    <t>Erstzertifizierung</t>
  </si>
  <si>
    <t>-----</t>
  </si>
  <si>
    <t>Kennzahlenbogen Leber</t>
  </si>
  <si>
    <t>Datenqualität Kennzahlen</t>
  </si>
  <si>
    <t>Plausibel</t>
  </si>
  <si>
    <t>Plausibilität unklar</t>
  </si>
  <si>
    <t>Fehlerhaft</t>
  </si>
  <si>
    <t>Inkorrekt</t>
  </si>
  <si>
    <t>Unvollständig</t>
  </si>
  <si>
    <t>KN</t>
  </si>
  <si>
    <t>Kennzahldefinition</t>
  </si>
  <si>
    <t>Kennzahlenziel</t>
  </si>
  <si>
    <t>Zähler</t>
  </si>
  <si>
    <t>Grundgesamtheit 
(= Nenner)</t>
  </si>
  <si>
    <t>Plausi unklar</t>
  </si>
  <si>
    <t>Soll-vorgabe</t>
  </si>
  <si>
    <t>Ist-Wert</t>
  </si>
  <si>
    <t>Plausi
unklar</t>
  </si>
  <si>
    <t>Daten-
qualität</t>
  </si>
  <si>
    <t>Verifizierung Zentrum</t>
  </si>
  <si>
    <t>1.2.0</t>
  </si>
  <si>
    <t xml:space="preserve">Primärfälle </t>
  </si>
  <si>
    <t>Siehe Sollvorgabe</t>
  </si>
  <si>
    <t>Anzahl</t>
  </si>
  <si>
    <t>Prätherapeutische Vorstellung Tumorkonferenz</t>
  </si>
  <si>
    <t>Möglichst häufig prätherapeutische Vorstellung</t>
  </si>
  <si>
    <t>≥ 95%</t>
  </si>
  <si>
    <t>Nenner</t>
  </si>
  <si>
    <t>%</t>
  </si>
  <si>
    <t>Prätherapeutische Fallvorstellung Rezidiv bzw. neuaufgetretene Metastasen</t>
  </si>
  <si>
    <t>Derzeit keine Vorgaben</t>
  </si>
  <si>
    <t>Beratung Sozialdienst</t>
  </si>
  <si>
    <t>1.7.6</t>
  </si>
  <si>
    <t>≥ 5%</t>
  </si>
  <si>
    <t>Möglichst häufig Typisierung nach WHO</t>
  </si>
  <si>
    <t>Möglichst häufig vollständige Befundberichte</t>
  </si>
  <si>
    <t>≤ 5%</t>
  </si>
  <si>
    <t>5.2.4</t>
  </si>
  <si>
    <t>Lokale R0-Resektionen</t>
  </si>
  <si>
    <t>Möglichst hohe Rate an lokalen R0-Resektionen</t>
  </si>
  <si>
    <t>Möglichst niedrige Rate an postoperativ verstorbenen Primärfällen</t>
  </si>
  <si>
    <r>
      <t>30d-Mortalität postoperativ</t>
    </r>
    <r>
      <rPr>
        <sz val="8"/>
        <color indexed="53"/>
        <rFont val="Arial"/>
        <family val="2"/>
      </rPr>
      <t/>
    </r>
  </si>
  <si>
    <t>Bearbeitungshinweise:</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</si>
  <si>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</si>
  <si>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</si>
  <si>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</si>
  <si>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</si>
  <si>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</si>
  <si>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</si>
  <si>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</si>
  <si>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</si>
  <si>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</si>
  <si>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</si>
  <si>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</si>
  <si>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</si>
  <si>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</si>
  <si>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</si>
  <si>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</si>
  <si>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</si>
  <si>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Kennzahlenbogen - Analyseprotokoll Datendefizite Leber</t>
  </si>
  <si>
    <t>Pflicht Berechnung</t>
  </si>
  <si>
    <t>I.O.</t>
  </si>
  <si>
    <t>I.O. (Plausibilität unklar)</t>
  </si>
  <si>
    <t>Sollvorgabe nicht erfüllt</t>
  </si>
  <si>
    <t>Summe</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</si>
  <si>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</si>
  <si>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</si>
  <si>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</si>
  <si>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</si>
  <si>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</si>
  <si>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</si>
  <si>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</si>
  <si>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</si>
  <si>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</si>
  <si>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</si>
  <si>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</si>
  <si>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</si>
  <si>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</si>
  <si>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</si>
  <si>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</si>
  <si>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</si>
  <si>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</si>
  <si>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</si>
  <si>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</si>
  <si>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</si>
  <si>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Datenqualität</t>
  </si>
  <si>
    <t>Sollvorgabe</t>
  </si>
  <si>
    <t>Zähler / Anzahl</t>
  </si>
  <si>
    <t xml:space="preserve">Datenqualität
</t>
  </si>
  <si>
    <t>Begründung / Ursache</t>
  </si>
  <si>
    <t>Eingeleitete / geplante Aktionen</t>
  </si>
  <si>
    <t>Für Übertragung in Datendefizite_KB:</t>
  </si>
  <si>
    <t>Alle KN leer:</t>
  </si>
  <si>
    <r>
      <rPr>
        <b/>
        <sz val="8"/>
        <color indexed="8"/>
        <rFont val="Arial"/>
        <family val="2"/>
      </rPr>
      <t>Begründung/Ursache</t>
    </r>
    <r>
      <rPr>
        <sz val="8"/>
        <color indexed="8"/>
        <rFont val="Arial"/>
        <family val="2"/>
      </rPr>
      <t xml:space="preserve">
(min. 30 Zeichen / max. 500 Zeichen)</t>
    </r>
  </si>
  <si>
    <r>
      <rPr>
        <b/>
        <sz val="8"/>
        <color indexed="8"/>
        <rFont val="Arial"/>
        <family val="2"/>
      </rPr>
      <t>Eingeleitete/geplante Aktionen</t>
    </r>
    <r>
      <rPr>
        <sz val="8"/>
        <color indexed="8"/>
        <rFont val="Arial"/>
        <family val="2"/>
      </rPr>
      <t xml:space="preserve">
(bei plausibler Begründung keine Aktion erforderlich)</t>
    </r>
  </si>
  <si>
    <t>&lt; 30%</t>
  </si>
  <si>
    <t>Basisdaten Leber</t>
  </si>
  <si>
    <t>Charité - Campus Virchow-Klinikum</t>
  </si>
  <si>
    <t>Leberkrebszentrum des Universitätsklinikums Regensburg</t>
  </si>
  <si>
    <t>Universitätsklinikum Regensburg</t>
  </si>
  <si>
    <t>Leberkrebszentrum der Universitätsmedizin Mainz</t>
  </si>
  <si>
    <t>Universitätsmedizin Mainz</t>
  </si>
  <si>
    <t>Leberkrebszentrum des Universitätsklinikums Jena</t>
  </si>
  <si>
    <t>Universitätsklinikum Jena</t>
  </si>
  <si>
    <t>Typisierung nach WHO-Klassifikation</t>
  </si>
  <si>
    <t>Postinterventionelle Vorstellung</t>
  </si>
  <si>
    <t>Möglichst häufig postinterventionelle Vorstellung</t>
  </si>
  <si>
    <t>a</t>
  </si>
  <si>
    <t>3a</t>
  </si>
  <si>
    <t>3b</t>
  </si>
  <si>
    <t>Resektion</t>
  </si>
  <si>
    <t>mit hochfrequenzinduzierter Thermotherapie</t>
  </si>
  <si>
    <t>OncoBox</t>
  </si>
  <si>
    <t>Postoperative Vorstellung</t>
  </si>
  <si>
    <t>Möglichst häufig postoperative Vorstellung</t>
  </si>
  <si>
    <t>≥ 25</t>
  </si>
  <si>
    <t>Gesamt</t>
  </si>
  <si>
    <t>Leberkrebszentrum Universitätsklinikum Ulm</t>
  </si>
  <si>
    <t>Universitätsklinikum Ulm</t>
  </si>
  <si>
    <t>Leberkrebszentrum Barmherzige Brüder Regensburg</t>
  </si>
  <si>
    <t>Krankenhaus Barmherzige Brüder Regensburg</t>
  </si>
  <si>
    <t>Universitäres Leberkrebszentrum Frankfurt</t>
  </si>
  <si>
    <t>Leberkrebszentrum Dresden-Friedrichstadt</t>
  </si>
  <si>
    <t>Universitätsklinikum „Carl Gustav Carus“ Dresden</t>
  </si>
  <si>
    <t>Leberkrebszentrum Medizinische Hochschule Hannover</t>
  </si>
  <si>
    <t>Medizinische Hochschule Hannover</t>
  </si>
  <si>
    <t>Ausnahme</t>
  </si>
  <si>
    <t xml:space="preserve">Komplikation nach perkutaner Radiofrequenzablation (RFA) + Mikrowellenablation </t>
  </si>
  <si>
    <t>OPS:
5-502*</t>
  </si>
  <si>
    <t>OPS:
5-504*</t>
  </si>
  <si>
    <t>TACE/TAE</t>
  </si>
  <si>
    <t>Leberkrebszentrum des Universitätsklinikums Düsseldorf</t>
  </si>
  <si>
    <t>Städtisches Klinikum Dresden, Standort Friedrichstadt</t>
  </si>
  <si>
    <t>UKM - Leberkrebszentrum</t>
  </si>
  <si>
    <t>Universitätsklinikum Münster</t>
  </si>
  <si>
    <t>Leberkrebszentrum UKSH Kiel</t>
  </si>
  <si>
    <t>Universitätsklinikum Schleswig-Holstein Campus Kiel</t>
  </si>
  <si>
    <t>Lebertumorzentrum am Westdeutschen Tumorzentrum - Universitätsmedizin Essen</t>
  </si>
  <si>
    <t>Universitätsklinikum Essen</t>
  </si>
  <si>
    <t>b</t>
  </si>
  <si>
    <t>≥ 80%</t>
  </si>
  <si>
    <t>MADOS 4</t>
  </si>
  <si>
    <t>Primärfälle des Nenners, die prätherapeutisch in der TK vorgestellt wurden</t>
  </si>
  <si>
    <t>Interventionen des Nenners, die 4-12 Wochen nach Intervention in der TK vorgestellt wurden</t>
  </si>
  <si>
    <t>Primärfälle des Nenners mit Typisierung nach aktueller WHO-Klassifikation</t>
  </si>
  <si>
    <t>Operative Resektionen bei Primärfällen
(OPS: 5-501.0 o. 5-501.2 o. 5-502*)</t>
  </si>
  <si>
    <t>Operationen des Nenners, die postoperativ in der TK vorgestellt wurden</t>
  </si>
  <si>
    <t>Ausnahme (Plausibilität unklar)</t>
  </si>
  <si>
    <t>Summe Plausibilität unklar</t>
  </si>
  <si>
    <t>Primärfälle des Nenners, die postoperativ innerhalb von 30 d verstorben sind</t>
  </si>
  <si>
    <t>Leberkrebszentrum am Cancer Center UniversitätsSpital Zürich</t>
  </si>
  <si>
    <t>UniversitätsSpital Zürich</t>
  </si>
  <si>
    <t>Adjumed</t>
  </si>
  <si>
    <t>CaOnkoDok (Eigenentwicklung)</t>
  </si>
  <si>
    <t>Clinic WinData</t>
  </si>
  <si>
    <t>ODSeasy / ODSeasyNet</t>
  </si>
  <si>
    <t>Tumorregister München (TRM)</t>
  </si>
  <si>
    <t>Eigenentwicklung auf Basis medico (Cerner)</t>
  </si>
  <si>
    <t>Komplikationen nach TACE/TAE</t>
  </si>
  <si>
    <t>Möglichst selten interventionspflichtige Komplikationen nach TACE/TAE</t>
  </si>
  <si>
    <t xml:space="preserve">Möglichst selten interventionspflichtige Komplikationen nach perkutaner RFA + Mikrowellenablation </t>
  </si>
  <si>
    <t>Anmerkung:</t>
  </si>
  <si>
    <t>optional - Ausnahme (Plausibilität unklar)</t>
  </si>
  <si>
    <t>SHGHoncoDoc</t>
  </si>
  <si>
    <t>Interdisziplinäres Leberkrebszentrum im Charité Comprehensive Cancer Center</t>
  </si>
  <si>
    <t>Leberkrebszentrum Klinikum Nürnberg</t>
  </si>
  <si>
    <t>Klinikum Nürnberg</t>
  </si>
  <si>
    <t>Leberkrebszentrum des Universitätsklinikums Würzburg</t>
  </si>
  <si>
    <t>Universitätsklinikum Würzburg</t>
  </si>
  <si>
    <t>Centrum für Integrierte Onkologie Aachen Bonn Köln Düsseldorf im Universitätsklinikum Düsseldorf</t>
  </si>
  <si>
    <t>Leberkrebszentrum im CIO Köln</t>
  </si>
  <si>
    <t>Centrum für Integrierte Onkologie Aachen Bonn Köln Düsseldorf im Universitätsklinikum Köln</t>
  </si>
  <si>
    <t>Leberkarzinomzentrum im CIO Aachen</t>
  </si>
  <si>
    <t>Centrum für Integrierte Onkologie Aachen Bonn Köln Düsseldorf in der Uniklinik RWTH Aachen</t>
  </si>
  <si>
    <t>1a</t>
  </si>
  <si>
    <t>EB/
LL</t>
  </si>
  <si>
    <t>1b</t>
  </si>
  <si>
    <t>Primärfälle (= Kennzahl 1a)</t>
  </si>
  <si>
    <t>LL QI</t>
  </si>
  <si>
    <t>Leberkrebszentrum im Zentrum für Gastrointestinale Onkologie Tübingen</t>
  </si>
  <si>
    <t>Leberkrebszentrum St. Josefs-Hospital Wiesbaden</t>
  </si>
  <si>
    <t>St. Josefs-Hospital Wiesbaden</t>
  </si>
  <si>
    <t>≤ 9%</t>
  </si>
  <si>
    <t>Bridgingtherapie</t>
  </si>
  <si>
    <t>Pat. des Nenners, die eine Bridgingtherapie erhalten haben</t>
  </si>
  <si>
    <t xml:space="preserve"> In Ordnung</t>
  </si>
  <si>
    <t xml:space="preserve">Bearbeitungs-qualität
</t>
  </si>
  <si>
    <t>Leberkrebszentrum am Nationalen Centrum für Tumorerkrankungen Dresden (NCT/UCC)</t>
  </si>
  <si>
    <t>Leberkrebszentrum der Universitätsmedizin Rostock</t>
  </si>
  <si>
    <t>Universitätsmedizin Rostock</t>
  </si>
  <si>
    <t>Universitäres Lebertumorzentrum Leipzig (ULTC)</t>
  </si>
  <si>
    <t>Universitätsklinikum Leipzig AöR</t>
  </si>
  <si>
    <t>11a</t>
  </si>
  <si>
    <t>11b</t>
  </si>
  <si>
    <t xml:space="preserve">                   Sollvorgabe nicht erfüllt</t>
  </si>
  <si>
    <t>Möglichst häufig prätherapeutische Vorstellung Pat. mit Rezidiv bzw. neuaufgetretenen Metastasen</t>
  </si>
  <si>
    <t>Pat. des Nenners, die in der prätherapeutischen Konferenz vorgestellt wurden</t>
  </si>
  <si>
    <t>Anteil Studienpat.</t>
  </si>
  <si>
    <t>Im Sinne einer gendergerechten Sprache verwenden wir für die Begriffe „Patientinnen“, „Patienten“, „Patient*innen“ die Bezeichnung „Pat.“, die ausdrücklich jede Geschlechtszuschreibung (weiblich, männlich, divers) einschließt.</t>
  </si>
  <si>
    <t>Pat. des Nenners, die stationär oder ambulant durch den Sozialdienst beraten wurden</t>
  </si>
  <si>
    <t xml:space="preserve">Operationen des Nenners mit Befundbericht bei Leberresektion oder Leberexplantation mit Angaben zu:
• Staging (nach TNM)
• Typing (nach WHO)
• Grading
• Resektionsrand
• Status Umgebungsleber </t>
  </si>
  <si>
    <t>Leberkrebszentrum Universitätsklinikum Mannheim</t>
  </si>
  <si>
    <t>Universitätsmedizin Mannheim (UMM)</t>
  </si>
  <si>
    <t>OPS:
5-501.90/.a0/.91/.a1/.92/.a2
(RFA, Mikrowelle)</t>
  </si>
  <si>
    <t>OPS:
5-501.93/.a3 
(RFA, Mikrowelle)</t>
  </si>
  <si>
    <t>Adäquate Rate an Beratung durch Sozialdienst</t>
  </si>
  <si>
    <t>Einschluss von möglichst vielen Pat. in Studien</t>
  </si>
  <si>
    <t xml:space="preserve">Pat., die in eine Studie mit Ethikvotum eingebracht wurden </t>
  </si>
  <si>
    <t xml:space="preserve">Die jeweilige Eingabe oder Änderung  "Anzahl / Zähler / Nenner" (gepunktete Felder) ist nur im Tabellenblatt "Basisdaten" möglich, die Übertragung erfolgt automatisch.
Der Zähler ist immer eine Teilmenge des Nenners (Ausnahme: Kennzahl 7 - Anteil Studienpat.). </t>
  </si>
  <si>
    <t>CCC Tübingen-Stuttgart am Universitätsklinikum Tübingen</t>
  </si>
  <si>
    <t>Leberkrebszentrum am LMU Klinikum</t>
  </si>
  <si>
    <t>LMU Klinikum</t>
  </si>
  <si>
    <t>Leberkrebszentrum Klinikum Chemnitz</t>
  </si>
  <si>
    <t>Klinikum Chemnitz</t>
  </si>
  <si>
    <t xml:space="preserve">Leberkrebszentrum am Universitären Cancer Center Hamburg </t>
  </si>
  <si>
    <t>Universitätsklinikum Hamburg - Eppendorf</t>
  </si>
  <si>
    <t>Leberkrebszentrum im CIO Bonn</t>
  </si>
  <si>
    <t>Centrum für Integrierte Onkologie Aachen Bonn Köln Düsseldorf im Universitätsklinikum Bonn</t>
  </si>
  <si>
    <t>Leberkrebszentrum Universitätsspital Basel</t>
  </si>
  <si>
    <t>Universitätspital Basel</t>
  </si>
  <si>
    <t>Primärfälle gesamt</t>
  </si>
  <si>
    <t>davon nicht operative Primärfälle</t>
  </si>
  <si>
    <t>OPS:
 5-515*</t>
  </si>
  <si>
    <t>Transplan-tation</t>
  </si>
  <si>
    <r>
      <rPr>
        <b/>
        <sz val="10"/>
        <color theme="1"/>
        <rFont val="Arial"/>
        <family val="2"/>
      </rPr>
      <t xml:space="preserve">Primärfälle HCC </t>
    </r>
    <r>
      <rPr>
        <sz val="10"/>
        <color theme="1"/>
        <rFont val="Arial"/>
        <family val="2"/>
      </rPr>
      <t xml:space="preserve">
</t>
    </r>
    <r>
      <rPr>
        <sz val="9"/>
        <color theme="1"/>
        <rFont val="Arial"/>
        <family val="2"/>
      </rPr>
      <t>ICD-10 C22.0</t>
    </r>
  </si>
  <si>
    <r>
      <rPr>
        <b/>
        <sz val="10"/>
        <color theme="1"/>
        <rFont val="Arial"/>
        <family val="2"/>
      </rPr>
      <t>Primärfälle biliäre Karzinome</t>
    </r>
    <r>
      <rPr>
        <sz val="10"/>
        <color theme="1"/>
        <rFont val="Arial"/>
        <family val="2"/>
      </rPr>
      <t xml:space="preserve">
</t>
    </r>
    <r>
      <rPr>
        <sz val="9"/>
        <color theme="1"/>
        <rFont val="Arial"/>
        <family val="2"/>
      </rPr>
      <t>ICD-10 C22.1, C23</t>
    </r>
  </si>
  <si>
    <t>Keine Auswahl zutreffend</t>
  </si>
  <si>
    <t>Welche Daten erhalten Sie vom Krebsregister (§65c)?</t>
  </si>
  <si>
    <t>Kennzahlenjahr</t>
  </si>
  <si>
    <t>≥ 40</t>
  </si>
  <si>
    <t>Psychoonkologisches Distress-Screening</t>
  </si>
  <si>
    <t>Adäquate Rate an psychoonkologischem Distress-Screening</t>
  </si>
  <si>
    <t>≥ 65%</t>
  </si>
  <si>
    <t>Primärfälle mit histologisch gesichertem HCC oder biliärem Karzinom</t>
  </si>
  <si>
    <t>Inhalt Befundberichte CCA</t>
  </si>
  <si>
    <t>Inhalt Befundberichte HCC</t>
  </si>
  <si>
    <t>Pat. des Nenners, bei denen ein histopathologischer Befundbericht mit folgenden Angaben vorliegt:
• Staging (TNM-Klassifikation)
• Typing (WHO-Klassifikation)
• Grading
• Resektionsrand (R-Klassifikation)
• Bei intrahepatischen Cholangiokarzinomen (C22.1): Status der nicht-tumorösen Leber</t>
  </si>
  <si>
    <t>Operationen bei Primärfällen mit biliärem Karzinom</t>
  </si>
  <si>
    <t>≥ 75%</t>
  </si>
  <si>
    <t>c</t>
  </si>
  <si>
    <t>Anzahl komplexe operative Interventionen</t>
  </si>
  <si>
    <t>Operative Expertise</t>
  </si>
  <si>
    <t>Primärfälle mit operativer Resektion
(OPS: 5-501.0 o. 5-501.2 o. 5-502*)</t>
  </si>
  <si>
    <t>Möglichst häufig Bridgingtherapie bei Pat. mit HCC</t>
  </si>
  <si>
    <t>Pat. mit HCC auf der Transplantationswarteliste</t>
  </si>
  <si>
    <t>&lt; 50%</t>
  </si>
  <si>
    <t>9a</t>
  </si>
  <si>
    <t>9b</t>
  </si>
  <si>
    <t>12a</t>
  </si>
  <si>
    <t>12b</t>
  </si>
  <si>
    <t>12c</t>
  </si>
  <si>
    <t>Operationen bei Primärfällen HCC</t>
  </si>
  <si>
    <t>Land</t>
  </si>
  <si>
    <t>Deutschland</t>
  </si>
  <si>
    <t>Leberkrebszentrum am Onkologischen Zentrum Asklepios Klinik Barmbek</t>
  </si>
  <si>
    <t>Asklepios Klinik Barmbek</t>
  </si>
  <si>
    <t>Pat. des Nenners, die psychoonkologisch gescreent wurden</t>
  </si>
  <si>
    <t>Komplexe operative Interventionen (Resektion, Transplantation) bei malignen Tumorerkrankungen in der Leber (OPS: 5-502* o. 5-504*)</t>
  </si>
  <si>
    <t>davon nicht operative Primärfälle HCC</t>
  </si>
  <si>
    <t>Primärfälle HCC</t>
  </si>
  <si>
    <t>Primärfälle bilieäre</t>
  </si>
  <si>
    <t>davon nicht operative Primärfälle bilieäre</t>
  </si>
  <si>
    <t>Interventionelle Expertise</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</si>
  <si>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</si>
  <si>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</si>
  <si>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</si>
  <si>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</si>
  <si>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</si>
  <si>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</si>
  <si>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OPS: 
5-513.42/43 (RFA, Mikrowelle)</t>
  </si>
  <si>
    <t>IK-Nummer</t>
  </si>
  <si>
    <t>Standort-Nummer</t>
  </si>
  <si>
    <t>OPS:
5-501.0*</t>
  </si>
  <si>
    <t>OPS:
5-501.2*</t>
  </si>
  <si>
    <t>Atypische Leberresektionen (OPS: 5-501.0*; 5-501.2*) bei malignen Tumorerkrankungen in der Leber</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</si>
  <si>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</si>
  <si>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</si>
  <si>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</si>
  <si>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</si>
  <si>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</si>
  <si>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</si>
  <si>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</si>
  <si>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</si>
  <si>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xml:space="preserve"> Studienpat. können für 2 Zentren gezählt werden, sofern das entsendende Zentrum selbst mindestens eine Studie für Pat. des Leberkrebszentrums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</si>
  <si>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Pat. mit neuaufgetretenem Rezidiv und/ oder Fernmetastasen</t>
  </si>
  <si>
    <t>Primärfälle 
(= Kennzahl 1a)</t>
  </si>
  <si>
    <t>Pat. mit neuaufgetretenem Rezidiv und/ oder Fernmetastasen
(= Kennzahl 1b)</t>
  </si>
  <si>
    <t>Primärfälle (= Kennzahl 1a) + Pat. mit neuaufgetretenem Rezidiv und/ oder Fernmetastasen
(= Kennzahl 1b)</t>
  </si>
  <si>
    <t>Resektionen des Nenners mit lokaler 
R0-Resektion nach operativem Eingriff</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</si>
  <si>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</si>
  <si>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</si>
  <si>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</si>
  <si>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</si>
  <si>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</si>
  <si>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</si>
  <si>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</si>
  <si>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</si>
  <si>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</si>
  <si>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</si>
  <si>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LEB-MF-002-V</t>
  </si>
  <si>
    <t>LEB-MF-003-1-V</t>
  </si>
  <si>
    <t>LEB-MF-013-V</t>
  </si>
  <si>
    <t>LEB-MF-097-V</t>
  </si>
  <si>
    <t>LEB-MF-099-V</t>
  </si>
  <si>
    <t>LEB-MF-103-V</t>
  </si>
  <si>
    <t>LEB-MF-108-V</t>
  </si>
  <si>
    <t>LEB-MF-121-V</t>
  </si>
  <si>
    <t>LEB-MF-144-V</t>
  </si>
  <si>
    <t>LEB-MF-174-V</t>
  </si>
  <si>
    <t>LEB-MF-185-V</t>
  </si>
  <si>
    <t>LEB-MF-226-V</t>
  </si>
  <si>
    <t>LEB-MF-233-V</t>
  </si>
  <si>
    <t>LEB-MF-235-V</t>
  </si>
  <si>
    <t>LEB-MF-237-V</t>
  </si>
  <si>
    <t>LEB-MF-243-V</t>
  </si>
  <si>
    <t>LEB-MF-250-V</t>
  </si>
  <si>
    <t>LEB-MF-261-V</t>
  </si>
  <si>
    <t>LEB-MF-265-V</t>
  </si>
  <si>
    <t>LEB-MF-287-V</t>
  </si>
  <si>
    <t>LEB-MF-293-V</t>
  </si>
  <si>
    <t>LEB-MF-296-V</t>
  </si>
  <si>
    <t>LEB-MF-297-V</t>
  </si>
  <si>
    <t>Leberkrebszentrum am UKSH, Campus Lübeck</t>
  </si>
  <si>
    <t>Universitätsklinikum Schleswig-Holstein, Campus Lübeck</t>
  </si>
  <si>
    <t>LEB-MF-306-V</t>
  </si>
  <si>
    <t>LEB-MF-310-V</t>
  </si>
  <si>
    <t>LEB-MF-311-V</t>
  </si>
  <si>
    <t xml:space="preserve">Leberkrebszentrum der Universitätsmedizin Magdeburg </t>
  </si>
  <si>
    <t>Universitätsklinikum Magdeburg</t>
  </si>
  <si>
    <t>LEB-MF-314-V</t>
  </si>
  <si>
    <t>LEB-MF-324-V</t>
  </si>
  <si>
    <t>LEB-MF-334-V</t>
  </si>
  <si>
    <t>LEB-MF-340-V</t>
  </si>
  <si>
    <t>LEB-MF-341-V</t>
  </si>
  <si>
    <t>LEB-MF-368-V</t>
  </si>
  <si>
    <t>Leberkrebszentrum Klinikum Saarbrücken</t>
  </si>
  <si>
    <t>Klinikum Saarbrücken</t>
  </si>
  <si>
    <t>LEB-MF-378-V</t>
  </si>
  <si>
    <t>D-Flow Onco (vormals OncoAssist)</t>
  </si>
  <si>
    <r>
      <t>Anzahl Operationen bei Primärfällen</t>
    </r>
    <r>
      <rPr>
        <vertAlign val="superscript"/>
        <sz val="10"/>
        <rFont val="Arial"/>
        <family val="2"/>
      </rPr>
      <t>1)</t>
    </r>
  </si>
  <si>
    <r>
      <t>Anzahl Interventionen bei Primärfällen</t>
    </r>
    <r>
      <rPr>
        <vertAlign val="superscript"/>
        <sz val="10"/>
        <rFont val="Arial"/>
        <family val="2"/>
      </rPr>
      <t>1)</t>
    </r>
  </si>
  <si>
    <t>OPS: 
5-511* bei C23</t>
  </si>
  <si>
    <t>Cholezystektomien (OPS: 5-511 bei Gallenblasenkarzinom (ICD-10 C23))</t>
  </si>
  <si>
    <t xml:space="preserve">         davon können max.15 atypische Leberresektionen (bei allen malignen Tumorerkrankungen in der Leber) oder Cholezystektomien bei C23 anerkannt werden:</t>
  </si>
  <si>
    <t>Komplexe operative Interventionen und Cholezystektomien und atypische Leberresektionen bei malignen Tumorerkrankungen in der Leber</t>
  </si>
  <si>
    <t>Grundlage des Erhebungsbogens stellt die TNM – Klassifikation maligner Tumoren, 8. Auflage 2017 sowie die ICD-Klassifikation ICD-10-GM 2025 (BfArM) und die OPS-Klassifikation OPS 2025 (BfArM) dar.</t>
  </si>
  <si>
    <r>
      <rPr>
        <b/>
        <u/>
        <sz val="8"/>
        <rFont val="Arial"/>
        <family val="2"/>
      </rPr>
      <t xml:space="preserve">Bearbeitungshinweise:
</t>
    </r>
    <r>
      <rPr>
        <sz val="8"/>
        <rFont val="Arial"/>
        <family val="2"/>
      </rPr>
      <t xml:space="preserve">
1) Eine Mehrfachangabe ist möglich, wenn z.B. ein Pat. mit Erstdiagnose eine TACE und nachfolgend eine Resektion erhalten hat oder wenn es sich um zweizeitige Operationen handelt. Es zählen nur Operationen, nicht Prozeduren in einer Operation.
2) Die Summe der Anzahl an nicht operativen Primärfällen und der Anzahl an Operationen/ Interventionen kann nicht kleiner sein als die Anzahl an Primärfällen insgesamt.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</si>
  <si>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Tabelle Operateure (Qualifikation gemäß EB 5.2.5)</t>
  </si>
  <si>
    <r>
      <rPr>
        <u/>
        <sz val="8"/>
        <color theme="1"/>
        <rFont val="Arial"/>
        <family val="2"/>
      </rPr>
      <t>Bearbeitungshinweis:</t>
    </r>
    <r>
      <rPr>
        <sz val="8"/>
        <color theme="1"/>
        <rFont val="Arial"/>
        <family val="2"/>
      </rPr>
      <t xml:space="preserve"> Sofern die Operateure keine Operationen im Betrachtungszeitraum durchgeführt haben, ist „0“ einzutragen.</t>
    </r>
  </si>
  <si>
    <t>Titel, Name, Vorname</t>
  </si>
  <si>
    <t>Basisqualifikation erfüllt ja/ nein</t>
  </si>
  <si>
    <t>Status 
Operateur</t>
  </si>
  <si>
    <t>Standort/ Klinikum</t>
  </si>
  <si>
    <t>Zeitraum 
von  …  bis im Kennzahlenjahr</t>
  </si>
  <si>
    <t>Begründung/ Ursache</t>
  </si>
  <si>
    <t>benannter Operateur</t>
  </si>
  <si>
    <t>nicht benannter Operateur</t>
  </si>
  <si>
    <t xml:space="preserve">   Summe:</t>
  </si>
  <si>
    <t xml:space="preserve">Tabelle Interventionen </t>
  </si>
  <si>
    <r>
      <t>Bearbeitungshinweis:</t>
    </r>
    <r>
      <rPr>
        <sz val="8"/>
        <color theme="1"/>
        <rFont val="Arial"/>
        <family val="2"/>
      </rPr>
      <t xml:space="preserve"> Sofern die Interventionalisten keine Interventionen im Betrachtungszeitraum durchgeführt haben, ist „0“ einzutragen.</t>
    </r>
  </si>
  <si>
    <t>Status 
Interventionalist</t>
  </si>
  <si>
    <t>Untersuchende Einheit (Praxis/ Klinikabteilung)</t>
  </si>
  <si>
    <t>Anzahl Interventionen 
≥ 10 pro Jahr</t>
  </si>
  <si>
    <t>Anzahl OPs
≥ 12 komplexe operative Interventionen</t>
  </si>
  <si>
    <t>Anzahl Operationen bei Primärfällen</t>
  </si>
  <si>
    <t>Anzahl Interventionen bei Primärfällen</t>
  </si>
  <si>
    <t>≥ 90%</t>
  </si>
  <si>
    <t>mRECIST-/EASL-/LI-RADS-TR Klassifikation nach TACE/TAE</t>
  </si>
  <si>
    <t>Möglichst häufig Verwendung mRECIST-/EASL-/LI-RADS-TR Klassifikation</t>
  </si>
  <si>
    <t xml:space="preserve">Beurteilung der Remission mittels modifizierter RECIST- oder EASL- oder LI-RADS-TR Klassifikation </t>
  </si>
  <si>
    <t>Anzahl TACE/TAE bei Primärfällen mit HCC</t>
  </si>
  <si>
    <t>Interventionspflichtige Komplikationen innerhalb von 7 Tagen nach Abschluss: Blutung (T81.0), Gefäßverletzung (T81.2), Non-target-Embolisationen (T81.7), Abszess intrahepatisch (T81.4), Verletzung anderer Organe (T81.2), Leberversagen (K91.9) nach TACE/TAE</t>
  </si>
  <si>
    <t>Interventionspflichtige Komplikationen innerhalb von 7 Tagen nach Abschluss: Blutung (T81.0), Gefäßverletzung (T81.2), Non-target-Embolisationen (T81.7), Abszess intrahepatisch (T81.4), Verletzung anderer Organe (T81.2), Leberversagen (K91.9)  nach perkutaner RFA + Mikrowellenablation</t>
  </si>
  <si>
    <t xml:space="preserve">Anzahl TACE/TAE bei Primärfällen </t>
  </si>
  <si>
    <t xml:space="preserve">Anzahl perkutane RFA + Mikrowellenablation
(OPS: 5-501.93/.a3,
5-513.42/43) bei Primärfällen </t>
  </si>
  <si>
    <t>d</t>
  </si>
  <si>
    <t>Anzahl Cholezystektomien (OPS: 5-511 bei Gallenblasenkarzinom
(ICD-10 C23))</t>
  </si>
  <si>
    <t>Anzahl Cholezystektomien (OPS: 5-511 bei Gallenblasenkarzinom (ICD-10 C23))</t>
  </si>
  <si>
    <t>Komplexe operative Interventionen 
(= Kennzahl 12a) und atypische Leberresektionen (= Kennzahl 12b) und Cholezystektomien (= Kennzahl 12c)</t>
  </si>
  <si>
    <t>90d-Mortalität postoperativ</t>
  </si>
  <si>
    <t>Möglichst niedrige Rate an postoperativ verstorbenen Pat. nach operativen Eingriffen</t>
  </si>
  <si>
    <t>Primärfälle des Nenners, die innerhalb von 90 d postoperativ verstorben sind</t>
  </si>
  <si>
    <t>16
Angabe optional</t>
  </si>
  <si>
    <t>17
Angabe optional</t>
  </si>
  <si>
    <t>18
Angabe optional</t>
  </si>
  <si>
    <t>Ernährungsstatus</t>
  </si>
  <si>
    <t>Erhebung des Ernährungsstatus bei möglichst vielen Pat.</t>
  </si>
  <si>
    <t xml:space="preserve">
Pat. des Nenners mit Feststellung des Ernährungsstatus nach Nutritional Risk Score und Body Mass Index</t>
  </si>
  <si>
    <t>Primärfälle (= Kennzahl 1a) + Pat. mit neuaufgetretenem Rezidiv und/ oder Fernmetastasen (= Kennzahl 1b)</t>
  </si>
  <si>
    <t>Vorstellung von HCC-Pat. in einer Transplantations-konferenz</t>
  </si>
  <si>
    <t>Adäquate Vorstellungsrate von HCC-Pat. vor Therapiebeginn in einer Transplantationskonferenz</t>
  </si>
  <si>
    <t>Primärfälle des Nenners, die vor Therapiebeginn in einer Transplantationskonferenz 
vorgestellt wurden</t>
  </si>
  <si>
    <t xml:space="preserve">
Primärfälle HCC</t>
  </si>
  <si>
    <t>MTL30-Indikator (Mortalität, Transfer, postoperative Liegedauer)</t>
  </si>
  <si>
    <t>Möglichst wenige postoperative Ereignisse</t>
  </si>
  <si>
    <t>Primärfälle des Nenners, die
• innerhalb von 30 d postoperativ verstorben sind (Zähler Kennzahl Nr. 14a) oder
• in ein anderes Akut-Krankenhaus verlegt wurden oder
• einen Krankenhausaufenthalt &gt; 30 d nach Tumorresektion hatten</t>
  </si>
  <si>
    <t>Primärfälle mit operativer Resektion
(OPS: 5-501.0 o. 5-501.2 o. 5- 502*)</t>
  </si>
  <si>
    <t>Primärfälle mit operativer Resektion 
(OPS: 5-501.0 o. 5-501.2 o. 5- 502*) 
(aus Vorkennzahlenjahr)</t>
  </si>
  <si>
    <t>≥ 50%</t>
  </si>
  <si>
    <t>&gt; 25%</t>
  </si>
  <si>
    <t>12d</t>
  </si>
  <si>
    <t>14a</t>
  </si>
  <si>
    <t>14b</t>
  </si>
  <si>
    <t>Auditjahr 2026 / Kennzahlenjahr 2025</t>
  </si>
  <si>
    <t>MaDoS</t>
  </si>
  <si>
    <t>Marvin</t>
  </si>
  <si>
    <t>Stand 03.10.2025</t>
  </si>
  <si>
    <t>HCC - Anzahl Operationen bei Primärfällen - Resektion - 5-501.0*</t>
  </si>
  <si>
    <t>HCC - Anzahl Operationen bei Primärfällen - Resektion - 5-501.2*</t>
  </si>
  <si>
    <t>HCC - Anzahl Operationen bei Primärfällen - Resektion - 5-502*</t>
  </si>
  <si>
    <t>HCC - Anzahl Operationen bei Primärfällen - Resektion - 5-511*</t>
  </si>
  <si>
    <t>HCC - Anzahl Operationen bei Primärfällen - Resektion - 5-515*</t>
  </si>
  <si>
    <t>HCC - Anzahl Operationen bei Primärfällen - Transplantation - 5-504*</t>
  </si>
  <si>
    <t>HCC - Anzahl Interventionen bei Primärfällen - mit hochfrequenzinduzierter Thermotherapie - 5-501.90/.a0/.91/.a1/.92/.a2 (RFA, Mikrowelle)</t>
  </si>
  <si>
    <t>HCC - Anzahl Interventionen bei Primärfällen - mit hochfrequenzinduzierter Thermotherapie - 5-501.93/.a3 (RFA, Mikrowelle)</t>
  </si>
  <si>
    <t>HCC - Anzahl Interventionen bei Primärfällen - TACE/TAE</t>
  </si>
  <si>
    <t>Biliäre - Anzahl Operationen bei Primärfällen - Resektion - 5-501.0*</t>
  </si>
  <si>
    <t>Biliäre - Anzahl Operationen bei Primärfällen - Resektion - 5-501.2*</t>
  </si>
  <si>
    <t>Biliäre - Anzahl Operationen bei Primärfällen - Resektion - 5-502*</t>
  </si>
  <si>
    <t>Biliäre - Anzahl Operationen bei Primärfällen - Resektion - 5-511*</t>
  </si>
  <si>
    <t>Biliäre - Anzahl Operationen bei Primärfällen - Resektion - 5-515*</t>
  </si>
  <si>
    <t>Biliäre - Anzahl Operationen bei Primärfällen - Transplantation - 5-504*</t>
  </si>
  <si>
    <t>Biliäre - Anzahl Interventionen bei Primärfällen - mit hochfrequenzinduzierter Thermotherapie - 5-501.90/.a0/.91/.a1/.92/.a2 (RFA, Mikrowelle)</t>
  </si>
  <si>
    <t>Biliäre - Anzahl Interventionen bei Primärfällen - mit hochfrequenzinduzierter Thermotherapie - 5-501.93/.a3 (RFA, Mikrowelle)</t>
  </si>
  <si>
    <t>Biliäre - Anzahl Interventionen bei Primärfällen - TACE/TAE</t>
  </si>
  <si>
    <t>HCC - Anzahl Operationen bei Primärfällen - Gesamt</t>
  </si>
  <si>
    <t>HCC - Anzahl Interventionen bei Primärfällen - Gesamt</t>
  </si>
  <si>
    <t>Anzahl Operationen bei Primärfällen und Anzahl Interventionen bei Primärfällen</t>
  </si>
  <si>
    <t>Biliäre - Anzahl Operationen bei Primärfällen - Gesamt</t>
  </si>
  <si>
    <t>Biliäre - Anzahl Interventionen bei Primärfällen - Gesamt</t>
  </si>
  <si>
    <t>Biliäre - Anzahl Operationen bei Primärfällen und Anzahl Interventionen bei Primärfällen</t>
  </si>
  <si>
    <t>HCC - Anzahl Interventionen bei Primärfällen - mit hochfrequenzinduzierter Thermotherapie -
5- 513.42/43 (RFA, Mikrowelle)</t>
  </si>
  <si>
    <t>Biliäre - Anzahl Interventionen bei Primärfällen - mit hochfrequenzinduzierter Thermotherapie -
5- 513.42/43 (RFA, Mikrowelle)</t>
  </si>
  <si>
    <t>LEB-MF-068-V</t>
  </si>
  <si>
    <t>Lebertumorzentrum Dachau</t>
  </si>
  <si>
    <t>Helios Amper–Klinikum Dachau</t>
  </si>
  <si>
    <t>Universitätsmedizin Frankfurt</t>
  </si>
  <si>
    <t>LEB-MF-220-V</t>
  </si>
  <si>
    <t>Leberkrebszentrum Erlangen</t>
  </si>
  <si>
    <t>Uniklinikum Erlangen</t>
  </si>
  <si>
    <t>LEB-MF-374-V</t>
  </si>
  <si>
    <t>Leberkrebszentrum Universitätsklinikum Heidelberg</t>
  </si>
  <si>
    <t>Universitätsklinikum Heidelberg</t>
  </si>
  <si>
    <t>Stand 14.11.2025</t>
  </si>
  <si>
    <t>davon können max.15 atypische Leberresektionen (bei allen malignen Tumorerkrankungen in der Leber) oder Cholezystektomien bei C23 anerkannt werden:</t>
  </si>
  <si>
    <t>Anzahl atypische Leberresektionen (OPS: 5-501.0*; 5-501.2*) bei malignen Tumorerkrankungen in der Leber</t>
  </si>
  <si>
    <t>Anzahl atypische Leberresektionen (OPS: 5-501.0*; 5-501.2*) bei malignen
Tumorerkrankungen in der Leber</t>
  </si>
  <si>
    <t>Anlage EB Version P1.2 (Auditjahr 2026 / Kennzahlenjahr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</si>
</sst>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5" x14ac:knownFonts="1">
    <font>
      <sz val="11"/>
      <color theme="1"/>
      <name val="Calibri"/>
      <family val="2"/>
      <scheme val="minor"/>
    </font>
    <font>
      <sz val="10"/>
      <color theme="1"/>
      <name val="Arial"/>
      <family val="2"/>
    </font>
    <font>
      <sz val="11"/>
      <color indexed="8"/>
      <name val="Calibri"/>
      <family val="2"/>
    </font>
    <font>
      <sz val="10"/>
      <name val="Arial"/>
      <family val="2"/>
    </font>
    <font>
      <sz val="8"/>
      <name val="Arial"/>
      <family val="2"/>
    </font>
    <font>
      <b/>
      <sz val="8"/>
      <name val="Arial"/>
      <family val="2"/>
    </font>
    <font>
      <b/>
      <sz val="11"/>
      <color indexed="8"/>
      <name val="Calibri"/>
      <family val="2"/>
    </font>
    <font>
      <sz val="8"/>
      <color indexed="8"/>
      <name val="Arial"/>
      <family val="2"/>
    </font>
    <font>
      <b/>
      <sz val="10"/>
      <color indexed="8"/>
      <name val="Arial"/>
      <family val="2"/>
    </font>
    <font>
      <sz val="10"/>
      <color indexed="8"/>
      <name val="Arial"/>
      <family val="2"/>
    </font>
    <font>
      <sz val="9"/>
      <color indexed="8"/>
      <name val="Arial"/>
      <family val="2"/>
    </font>
    <font>
      <b/>
      <sz val="8"/>
      <color indexed="8"/>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8"/>
      <color indexed="8"/>
      <name val="Arial Narrow"/>
      <family val="2"/>
    </font>
    <font>
      <sz val="6"/>
      <name val="Arial"/>
      <family val="2"/>
    </font>
    <font>
      <sz val="8"/>
      <name val="Arial Narrow"/>
      <family val="2"/>
    </font>
    <font>
      <sz val="11"/>
      <name val="Calibri"/>
      <family val="2"/>
    </font>
    <font>
      <sz val="8"/>
      <color indexed="81"/>
      <name val="Arial"/>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8"/>
      <color indexed="53"/>
      <name val="Arial"/>
      <family val="2"/>
    </font>
    <font>
      <sz val="6"/>
      <color indexed="8"/>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11"/>
      <color theme="1"/>
      <name val="Arial"/>
      <family val="2"/>
    </font>
    <font>
      <sz val="10"/>
      <color theme="1"/>
      <name val="Arial"/>
      <family val="2"/>
    </font>
    <font>
      <b/>
      <sz val="12"/>
      <color theme="1"/>
      <name val="Arial"/>
      <family val="2"/>
    </font>
    <font>
      <sz val="8"/>
      <color theme="1"/>
      <name val="Arial"/>
      <family val="2"/>
    </font>
    <font>
      <b/>
      <sz val="11"/>
      <color theme="1"/>
      <name val="Arial"/>
      <family val="2"/>
    </font>
    <font>
      <sz val="9"/>
      <color theme="1"/>
      <name val="Arial"/>
      <family val="2"/>
    </font>
    <font>
      <b/>
      <sz val="8"/>
      <color theme="1"/>
      <name val="Arial"/>
      <family val="2"/>
    </font>
    <font>
      <b/>
      <sz val="9"/>
      <color theme="1"/>
      <name val="Arial"/>
      <family val="2"/>
    </font>
    <font>
      <sz val="6"/>
      <color theme="1"/>
      <name val="Arial"/>
      <family val="2"/>
    </font>
    <font>
      <sz val="11"/>
      <name val="Calibri"/>
      <family val="2"/>
      <scheme val="minor"/>
    </font>
    <font>
      <sz val="8"/>
      <color rgb="FFFF0000"/>
      <name val="Arial"/>
      <family val="2"/>
    </font>
    <font>
      <sz val="9"/>
      <name val="Arial"/>
      <family val="2"/>
    </font>
    <font>
      <b/>
      <u/>
      <sz val="8"/>
      <name val="Arial"/>
      <family val="2"/>
    </font>
    <font>
      <sz val="8"/>
      <name val="Calibri"/>
      <family val="2"/>
    </font>
    <font>
      <sz val="6"/>
      <name val="Calibri"/>
      <family val="2"/>
    </font>
    <font>
      <vertAlign val="superscript"/>
      <sz val="10"/>
      <name val="Arial"/>
      <family val="2"/>
    </font>
    <font>
      <sz val="8"/>
      <color theme="0" tint="-0.499984740745262"/>
      <name val="Arial"/>
      <family val="2"/>
    </font>
    <font>
      <b/>
      <u/>
      <sz val="8"/>
      <color theme="1"/>
      <name val="Arial"/>
      <family val="2"/>
    </font>
    <font>
      <sz val="8"/>
      <color theme="1" tint="0.499984740745262"/>
      <name val="Arial"/>
      <family val="2"/>
    </font>
    <font>
      <sz val="6"/>
      <color theme="1" tint="0.499984740745262"/>
      <name val="Arial"/>
      <family val="2"/>
    </font>
    <font>
      <sz val="11"/>
      <color theme="1" tint="0.499984740745262"/>
      <name val="Calibri"/>
      <family val="2"/>
    </font>
    <font>
      <sz val="11"/>
      <color theme="1" tint="0.499984740745262"/>
      <name val="Calibri"/>
      <family val="2"/>
      <scheme val="minor"/>
    </font>
    <font>
      <sz val="8"/>
      <color theme="1" tint="0.499984740745262"/>
      <name val="Arial Narrow"/>
      <family val="2"/>
    </font>
    <font>
      <b/>
      <sz val="8"/>
      <color theme="1" tint="0.499984740745262"/>
      <name val="Arial"/>
      <family val="2"/>
    </font>
    <font>
      <sz val="10"/>
      <color theme="1" tint="0.499984740745262"/>
      <name val="Arial"/>
      <family val="2"/>
    </font>
    <font>
      <b/>
      <sz val="12"/>
      <name val="Arial"/>
      <family val="2"/>
    </font>
    <font>
      <b/>
      <sz val="10"/>
      <color theme="1"/>
      <name val="Arial"/>
      <family val="2"/>
    </font>
    <font>
      <b/>
      <sz val="10"/>
      <name val="Arial"/>
      <family val="2"/>
    </font>
    <font>
      <vertAlign val="superscript"/>
      <sz val="9"/>
      <color indexed="81"/>
      <name val="Arial"/>
      <family val="2"/>
    </font>
    <font>
      <sz val="9"/>
      <color theme="1" tint="0.499984740745262"/>
      <name val="Arial"/>
      <family val="2"/>
    </font>
    <font>
      <u/>
      <sz val="8"/>
      <color theme="1"/>
      <name val="Arial"/>
      <family val="2"/>
    </font>
    <font>
      <sz val="8"/>
      <name val="Calibri"/>
      <family val="2"/>
      <scheme val="minor"/>
    </font>
    <font>
      <i/>
      <sz val="8.6"/>
      <color theme="1"/>
      <name val="Arial"/>
      <family val="2"/>
    </font>
    <font>
      <sz val="8"/>
      <color theme="1" tint="0.34998626667073579"/>
      <name val="Arial"/>
      <family val="2"/>
    </font>
    <font>
      <sz val="6"/>
      <color theme="1" tint="0.34998626667073579"/>
      <name val="Arial"/>
      <family val="2"/>
    </font>
    <font>
      <sz val="11"/>
      <color theme="1" tint="0.34998626667073579"/>
      <name val="Calibri"/>
      <family val="2"/>
    </font>
    <font>
      <sz val="11"/>
      <color theme="1" tint="0.34998626667073579"/>
      <name val="Calibri"/>
      <family val="2"/>
      <scheme val="minor"/>
    </font>
    <font>
      <sz val="8"/>
      <color theme="1" tint="0.34998626667073579"/>
      <name val="Arial Narrow"/>
      <family val="2"/>
    </font>
    <font>
      <b/>
      <sz val="8"/>
      <color theme="1" tint="0.34998626667073579"/>
      <name val="Arial"/>
      <family val="2"/>
    </font>
    <font>
      <sz val="10"/>
      <color theme="1" tint="0.34998626667073579"/>
      <name val="Arial"/>
      <family val="2"/>
    </font>
  </fonts>
  <fills count="81">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55"/>
        <bgColor indexed="64"/>
      </patternFill>
    </fill>
    <fill>
      <patternFill patternType="gray06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rgb="FFDCE6F1"/>
        <bgColor indexed="64"/>
      </patternFill>
    </fill>
    <fill>
      <patternFill patternType="solid">
        <fgColor theme="4" tint="0.79998168889431442"/>
        <bgColor indexed="64"/>
      </patternFill>
    </fill>
    <fill>
      <patternFill patternType="solid">
        <fgColor theme="0"/>
        <bgColor indexed="64"/>
      </patternFill>
    </fill>
    <fill>
      <patternFill patternType="gray0625">
        <fgColor theme="1"/>
      </patternFill>
    </fill>
    <fill>
      <patternFill patternType="solid">
        <fgColor rgb="FF969696"/>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FCD5B4"/>
        <bgColor indexed="64"/>
      </patternFill>
    </fill>
    <fill>
      <patternFill patternType="lightDown">
        <bgColor rgb="FFDCE6F1"/>
      </patternFill>
    </fill>
    <fill>
      <patternFill patternType="solid">
        <fgColor theme="0" tint="-4.9989318521683403E-2"/>
        <bgColor indexed="64"/>
      </patternFill>
    </fill>
    <fill>
      <patternFill patternType="solid">
        <fgColor rgb="FFFF7C80"/>
        <bgColor indexed="64"/>
      </patternFill>
    </fill>
    <fill>
      <patternFill patternType="solid">
        <fgColor theme="0" tint="-0.249977111117893"/>
        <bgColor indexed="64"/>
      </patternFill>
    </fill>
    <fill>
      <patternFill patternType="solid">
        <fgColor rgb="FFDCE6F1"/>
        <bgColor indexed="9"/>
      </patternFill>
    </fill>
  </fills>
  <borders count="78">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s>
  <cellStyleXfs count="1165">
    <xf numFmtId="0" fontId="0" fillId="0" borderId="0"/>
    <xf numFmtId="0" fontId="41" fillId="3" borderId="0" applyNumberFormat="0" applyBorder="0" applyAlignment="0" applyProtection="0"/>
    <xf numFmtId="0" fontId="41" fillId="2"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4"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41" fillId="6" borderId="0" applyNumberFormat="0" applyBorder="0" applyAlignment="0" applyProtection="0"/>
    <xf numFmtId="0" fontId="41" fillId="5"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41" fillId="8" borderId="0" applyNumberFormat="0" applyBorder="0" applyAlignment="0" applyProtection="0"/>
    <xf numFmtId="0" fontId="41" fillId="7"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41" fillId="10" borderId="0" applyNumberFormat="0" applyBorder="0" applyAlignment="0" applyProtection="0"/>
    <xf numFmtId="0" fontId="41" fillId="9"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41" fillId="3" borderId="0" applyNumberFormat="0" applyBorder="0" applyAlignment="0" applyProtection="0"/>
    <xf numFmtId="0" fontId="41" fillId="34" borderId="0" applyNumberFormat="0" applyBorder="0" applyAlignment="0" applyProtection="0"/>
    <xf numFmtId="0" fontId="41" fillId="4" borderId="0" applyNumberFormat="0" applyBorder="0" applyAlignment="0" applyProtection="0"/>
    <xf numFmtId="0" fontId="41" fillId="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41" fillId="3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41" fillId="3" borderId="0" applyNumberFormat="0" applyBorder="0" applyAlignment="0" applyProtection="0"/>
    <xf numFmtId="0" fontId="41" fillId="36" borderId="0" applyNumberFormat="0" applyBorder="0" applyAlignment="0" applyProtection="0"/>
    <xf numFmtId="0" fontId="41"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41" fillId="37"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41" fillId="14" borderId="0" applyNumberFormat="0" applyBorder="0" applyAlignment="0" applyProtection="0"/>
    <xf numFmtId="0" fontId="41" fillId="13"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41" fillId="15" borderId="0" applyNumberFormat="0" applyBorder="0" applyAlignment="0" applyProtection="0"/>
    <xf numFmtId="0" fontId="41" fillId="39"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41" fillId="3" borderId="0" applyNumberFormat="0" applyBorder="0" applyAlignment="0" applyProtection="0"/>
    <xf numFmtId="0" fontId="41" fillId="40" borderId="0" applyNumberFormat="0" applyBorder="0" applyAlignment="0" applyProtection="0"/>
    <xf numFmtId="0" fontId="41"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41" fillId="6" borderId="0" applyNumberFormat="0" applyBorder="0" applyAlignment="0" applyProtection="0"/>
    <xf numFmtId="0" fontId="41" fillId="4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2" fillId="3" borderId="0" applyNumberFormat="0" applyBorder="0" applyAlignment="0" applyProtection="0"/>
    <xf numFmtId="0" fontId="42" fillId="42"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2" fillId="43"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2" fillId="44"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2" fillId="15" borderId="0" applyNumberFormat="0" applyBorder="0" applyAlignment="0" applyProtection="0"/>
    <xf numFmtId="0" fontId="42" fillId="18"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42" fillId="3" borderId="0" applyNumberFormat="0" applyBorder="0" applyAlignment="0" applyProtection="0"/>
    <xf numFmtId="0" fontId="42" fillId="46"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42" fillId="6" borderId="0" applyNumberFormat="0" applyBorder="0" applyAlignment="0" applyProtection="0"/>
    <xf numFmtId="0" fontId="42" fillId="20"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2" fillId="21" borderId="0" applyNumberFormat="0" applyBorder="0" applyAlignment="0" applyProtection="0"/>
    <xf numFmtId="0" fontId="13" fillId="21"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42" fillId="19" borderId="0" applyNumberFormat="0" applyBorder="0" applyAlignment="0" applyProtection="0"/>
    <xf numFmtId="0" fontId="42" fillId="21" borderId="0" applyNumberFormat="0" applyBorder="0" applyAlignment="0" applyProtection="0"/>
    <xf numFmtId="0" fontId="42" fillId="49" borderId="0" applyNumberFormat="0" applyBorder="0" applyAlignment="0" applyProtection="0"/>
    <xf numFmtId="0" fontId="13" fillId="22" borderId="0" applyNumberFormat="0" applyBorder="0" applyAlignment="0" applyProtection="0"/>
    <xf numFmtId="0" fontId="42" fillId="23" borderId="0" applyNumberFormat="0" applyBorder="0" applyAlignment="0" applyProtection="0"/>
    <xf numFmtId="0" fontId="42" fillId="22" borderId="0" applyNumberFormat="0" applyBorder="0" applyAlignment="0" applyProtection="0"/>
    <xf numFmtId="0" fontId="42" fillId="50" borderId="0" applyNumberFormat="0" applyBorder="0" applyAlignment="0" applyProtection="0"/>
    <xf numFmtId="0" fontId="13" fillId="24" borderId="0" applyNumberFormat="0" applyBorder="0" applyAlignment="0" applyProtection="0"/>
    <xf numFmtId="0" fontId="42" fillId="18" borderId="0" applyNumberFormat="0" applyBorder="0" applyAlignment="0" applyProtection="0"/>
    <xf numFmtId="0" fontId="13" fillId="18"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25" borderId="0" applyNumberFormat="0" applyBorder="0" applyAlignment="0" applyProtection="0"/>
    <xf numFmtId="0" fontId="42" fillId="18" borderId="0" applyNumberFormat="0" applyBorder="0" applyAlignment="0" applyProtection="0"/>
    <xf numFmtId="0" fontId="42" fillId="52" borderId="0" applyNumberFormat="0" applyBorder="0" applyAlignment="0" applyProtection="0"/>
    <xf numFmtId="0" fontId="13" fillId="19" borderId="0" applyNumberFormat="0" applyBorder="0" applyAlignment="0" applyProtection="0"/>
    <xf numFmtId="0" fontId="42" fillId="53" borderId="0" applyNumberFormat="0" applyBorder="0" applyAlignment="0" applyProtection="0"/>
    <xf numFmtId="0" fontId="13" fillId="23" borderId="0" applyNumberFormat="0" applyBorder="0" applyAlignment="0" applyProtection="0"/>
    <xf numFmtId="0" fontId="42" fillId="21" borderId="0" applyNumberFormat="0" applyBorder="0" applyAlignment="0" applyProtection="0"/>
    <xf numFmtId="0" fontId="42" fillId="21"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22" borderId="0" applyNumberFormat="0" applyBorder="0" applyAlignment="0" applyProtection="0"/>
    <xf numFmtId="0" fontId="42" fillId="22"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10" borderId="2" applyNumberFormat="0" applyAlignment="0" applyProtection="0"/>
    <xf numFmtId="0" fontId="43" fillId="15" borderId="2" applyNumberFormat="0" applyAlignment="0" applyProtection="0"/>
    <xf numFmtId="0" fontId="44" fillId="15" borderId="43" applyNumberFormat="0" applyAlignment="0" applyProtection="0"/>
    <xf numFmtId="0" fontId="43" fillId="15" borderId="2" applyNumberFormat="0" applyAlignment="0" applyProtection="0"/>
    <xf numFmtId="0" fontId="6" fillId="15" borderId="2" applyNumberFormat="0" applyAlignment="0" applyProtection="0"/>
    <xf numFmtId="0" fontId="6" fillId="15" borderId="2" applyNumberFormat="0" applyAlignment="0" applyProtection="0"/>
    <xf numFmtId="0" fontId="44" fillId="54" borderId="43" applyNumberFormat="0" applyAlignment="0" applyProtection="0"/>
    <xf numFmtId="0" fontId="44" fillId="54" borderId="43" applyNumberFormat="0" applyAlignment="0" applyProtection="0"/>
    <xf numFmtId="0" fontId="44" fillId="10" borderId="43" applyNumberFormat="0" applyAlignment="0" applyProtection="0"/>
    <xf numFmtId="0" fontId="43" fillId="10" borderId="2" applyNumberFormat="0" applyAlignment="0" applyProtection="0"/>
    <xf numFmtId="0" fontId="6" fillId="10" borderId="2" applyNumberFormat="0" applyAlignment="0" applyProtection="0"/>
    <xf numFmtId="0" fontId="6" fillId="10" borderId="2" applyNumberFormat="0" applyAlignment="0" applyProtection="0"/>
    <xf numFmtId="0" fontId="44" fillId="15" borderId="43" applyNumberFormat="0" applyAlignment="0" applyProtection="0"/>
    <xf numFmtId="0" fontId="43" fillId="10" borderId="2" applyNumberFormat="0" applyAlignment="0" applyProtection="0"/>
    <xf numFmtId="0" fontId="6" fillId="10" borderId="2" applyNumberFormat="0" applyAlignment="0" applyProtection="0"/>
    <xf numFmtId="0" fontId="6" fillId="10" borderId="2" applyNumberFormat="0" applyAlignment="0" applyProtection="0"/>
    <xf numFmtId="0" fontId="43" fillId="15" borderId="2" applyNumberFormat="0" applyAlignment="0" applyProtection="0"/>
    <xf numFmtId="0" fontId="44" fillId="15" borderId="43" applyNumberFormat="0" applyAlignment="0" applyProtection="0"/>
    <xf numFmtId="0" fontId="43" fillId="15" borderId="2" applyNumberFormat="0" applyAlignment="0" applyProtection="0"/>
    <xf numFmtId="0" fontId="6" fillId="15" borderId="2" applyNumberFormat="0" applyAlignment="0" applyProtection="0"/>
    <xf numFmtId="0" fontId="6" fillId="15" borderId="2" applyNumberFormat="0" applyAlignment="0" applyProtection="0"/>
    <xf numFmtId="0" fontId="14" fillId="15" borderId="1" applyNumberFormat="0" applyAlignment="0" applyProtection="0"/>
    <xf numFmtId="0" fontId="14" fillId="15" borderId="1" applyNumberFormat="0" applyAlignment="0" applyProtection="0"/>
    <xf numFmtId="0" fontId="14" fillId="15" borderId="1" applyNumberFormat="0" applyAlignment="0" applyProtection="0"/>
    <xf numFmtId="0" fontId="44" fillId="15" borderId="43" applyNumberFormat="0" applyAlignment="0" applyProtection="0"/>
    <xf numFmtId="0" fontId="14" fillId="15" borderId="1" applyNumberFormat="0" applyAlignment="0" applyProtection="0"/>
    <xf numFmtId="0" fontId="43" fillId="15" borderId="2" applyNumberFormat="0" applyAlignment="0" applyProtection="0"/>
    <xf numFmtId="0" fontId="44" fillId="15" borderId="43" applyNumberFormat="0" applyAlignment="0" applyProtection="0"/>
    <xf numFmtId="0" fontId="6" fillId="15" borderId="2" applyNumberFormat="0" applyAlignment="0" applyProtection="0"/>
    <xf numFmtId="0" fontId="6" fillId="15" borderId="2" applyNumberFormat="0" applyAlignment="0" applyProtection="0"/>
    <xf numFmtId="0" fontId="44" fillId="15" borderId="43" applyNumberFormat="0" applyAlignment="0" applyProtection="0"/>
    <xf numFmtId="0" fontId="44" fillId="15" borderId="43" applyNumberFormat="0" applyAlignment="0" applyProtection="0"/>
    <xf numFmtId="0" fontId="14" fillId="15" borderId="1" applyNumberFormat="0" applyAlignment="0" applyProtection="0"/>
    <xf numFmtId="0" fontId="45" fillId="5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46" fillId="10" borderId="44" applyNumberFormat="0" applyAlignment="0" applyProtection="0"/>
    <xf numFmtId="0" fontId="46" fillId="15" borderId="44" applyNumberFormat="0" applyAlignment="0" applyProtection="0"/>
    <xf numFmtId="0" fontId="46" fillId="54" borderId="44" applyNumberFormat="0" applyAlignment="0" applyProtection="0"/>
    <xf numFmtId="0" fontId="46" fillId="54" borderId="44" applyNumberFormat="0" applyAlignment="0" applyProtection="0"/>
    <xf numFmtId="0" fontId="46" fillId="10" borderId="44" applyNumberFormat="0" applyAlignment="0" applyProtection="0"/>
    <xf numFmtId="0" fontId="46" fillId="10" borderId="44" applyNumberFormat="0" applyAlignment="0" applyProtection="0"/>
    <xf numFmtId="0" fontId="46" fillId="10" borderId="44" applyNumberFormat="0" applyAlignment="0" applyProtection="0"/>
    <xf numFmtId="0" fontId="46" fillId="15" borderId="44" applyNumberFormat="0" applyAlignment="0" applyProtection="0"/>
    <xf numFmtId="0" fontId="15" fillId="15" borderId="3" applyNumberFormat="0" applyAlignment="0" applyProtection="0"/>
    <xf numFmtId="0" fontId="15" fillId="15" borderId="3" applyNumberFormat="0" applyAlignment="0" applyProtection="0"/>
    <xf numFmtId="0" fontId="15" fillId="15" borderId="3" applyNumberFormat="0" applyAlignment="0" applyProtection="0"/>
    <xf numFmtId="0" fontId="46" fillId="15" borderId="44" applyNumberFormat="0" applyAlignment="0" applyProtection="0"/>
    <xf numFmtId="0" fontId="15" fillId="15" borderId="3" applyNumberFormat="0" applyAlignment="0" applyProtection="0"/>
    <xf numFmtId="0" fontId="46" fillId="15" borderId="44" applyNumberFormat="0" applyAlignment="0" applyProtection="0"/>
    <xf numFmtId="0" fontId="15" fillId="15" borderId="3" applyNumberFormat="0" applyAlignment="0" applyProtection="0"/>
    <xf numFmtId="0" fontId="15" fillId="15" borderId="3" applyNumberFormat="0" applyAlignment="0" applyProtection="0"/>
    <xf numFmtId="0" fontId="47" fillId="56" borderId="45" applyNumberFormat="0" applyAlignment="0" applyProtection="0"/>
    <xf numFmtId="0" fontId="25" fillId="26" borderId="4" applyNumberFormat="0" applyAlignment="0" applyProtection="0"/>
    <xf numFmtId="0" fontId="25" fillId="26" borderId="4" applyNumberFormat="0" applyAlignment="0" applyProtection="0"/>
    <xf numFmtId="0" fontId="47" fillId="56" borderId="5" applyNumberFormat="0" applyAlignment="0" applyProtection="0"/>
    <xf numFmtId="0" fontId="47" fillId="56" borderId="45" applyNumberFormat="0" applyAlignment="0" applyProtection="0"/>
    <xf numFmtId="0" fontId="47" fillId="56" borderId="45" applyNumberFormat="0" applyAlignment="0" applyProtection="0"/>
    <xf numFmtId="0" fontId="47" fillId="56" borderId="5" applyNumberFormat="0" applyAlignment="0" applyProtection="0"/>
    <xf numFmtId="0" fontId="47" fillId="56" borderId="4" applyNumberFormat="0" applyAlignment="0" applyProtection="0"/>
    <xf numFmtId="0" fontId="48" fillId="57" borderId="44" applyNumberFormat="0" applyAlignment="0" applyProtection="0"/>
    <xf numFmtId="0" fontId="16" fillId="6" borderId="3" applyNumberFormat="0" applyAlignment="0" applyProtection="0"/>
    <xf numFmtId="0" fontId="16" fillId="6" borderId="3" applyNumberFormat="0" applyAlignment="0" applyProtection="0"/>
    <xf numFmtId="0" fontId="16" fillId="6" borderId="3" applyNumberFormat="0" applyAlignment="0" applyProtection="0"/>
    <xf numFmtId="0" fontId="16" fillId="6" borderId="3" applyNumberFormat="0" applyAlignment="0" applyProtection="0"/>
    <xf numFmtId="0" fontId="16" fillId="6" borderId="3" applyNumberFormat="0" applyAlignment="0" applyProtection="0"/>
    <xf numFmtId="0" fontId="49" fillId="0" borderId="7"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46" applyNumberFormat="0" applyFill="0" applyAlignment="0" applyProtection="0"/>
    <xf numFmtId="0" fontId="49" fillId="0" borderId="46" applyNumberFormat="0" applyFill="0" applyAlignment="0" applyProtection="0"/>
    <xf numFmtId="0" fontId="49" fillId="0" borderId="7" applyNumberFormat="0" applyFill="0" applyAlignment="0" applyProtection="0"/>
    <xf numFmtId="0" fontId="49" fillId="0" borderId="7" applyNumberFormat="0" applyFill="0" applyAlignment="0" applyProtection="0"/>
    <xf numFmtId="0" fontId="49" fillId="0" borderId="7"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49" fillId="0" borderId="6" applyNumberFormat="0" applyFill="0" applyAlignment="0" applyProtection="0"/>
    <xf numFmtId="0" fontId="6" fillId="0" borderId="6" applyNumberFormat="0" applyFill="0" applyAlignment="0" applyProtection="0"/>
    <xf numFmtId="0" fontId="50"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1" fillId="5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19"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33" fillId="0" borderId="9" applyNumberFormat="0" applyFill="0" applyAlignment="0" applyProtection="0"/>
    <xf numFmtId="0" fontId="53" fillId="0" borderId="47" applyNumberFormat="0" applyFill="0" applyAlignment="0" applyProtection="0"/>
    <xf numFmtId="0" fontId="53" fillId="0" borderId="47" applyNumberFormat="0" applyFill="0" applyAlignment="0" applyProtection="0"/>
    <xf numFmtId="0" fontId="33" fillId="0" borderId="9" applyNumberFormat="0" applyFill="0" applyAlignment="0" applyProtection="0"/>
    <xf numFmtId="0" fontId="19" fillId="0" borderId="8" applyNumberFormat="0" applyFill="0" applyAlignment="0" applyProtection="0"/>
    <xf numFmtId="0" fontId="22" fillId="0" borderId="10" applyNumberFormat="0" applyFill="0" applyAlignment="0" applyProtection="0"/>
    <xf numFmtId="0" fontId="54" fillId="0" borderId="11" applyNumberFormat="0" applyFill="0" applyAlignment="0" applyProtection="0"/>
    <xf numFmtId="0" fontId="54" fillId="0" borderId="12" applyNumberFormat="0" applyFill="0" applyAlignment="0" applyProtection="0"/>
    <xf numFmtId="0" fontId="34" fillId="0" borderId="12"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34" fillId="0" borderId="11" applyNumberFormat="0" applyFill="0" applyAlignment="0" applyProtection="0"/>
    <xf numFmtId="0" fontId="22" fillId="0" borderId="10" applyNumberFormat="0" applyFill="0" applyAlignment="0" applyProtection="0"/>
    <xf numFmtId="0" fontId="20" fillId="0" borderId="13" applyNumberFormat="0" applyFill="0" applyAlignment="0" applyProtection="0"/>
    <xf numFmtId="0" fontId="56" fillId="0" borderId="14" applyNumberFormat="0" applyFill="0" applyAlignment="0" applyProtection="0"/>
    <xf numFmtId="0" fontId="56" fillId="0" borderId="15" applyNumberFormat="0" applyFill="0" applyAlignment="0" applyProtection="0"/>
    <xf numFmtId="0" fontId="35" fillId="0" borderId="15" applyNumberFormat="0" applyFill="0" applyAlignment="0" applyProtection="0"/>
    <xf numFmtId="0" fontId="57" fillId="0" borderId="49" applyNumberFormat="0" applyFill="0" applyAlignment="0" applyProtection="0"/>
    <xf numFmtId="0" fontId="57" fillId="0" borderId="49" applyNumberFormat="0" applyFill="0" applyAlignment="0" applyProtection="0"/>
    <xf numFmtId="0" fontId="35" fillId="0" borderId="14"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35" fillId="0" borderId="0" applyNumberFormat="0" applyFill="0" applyBorder="0" applyAlignment="0" applyProtection="0"/>
    <xf numFmtId="0" fontId="20" fillId="0" borderId="0" applyNumberFormat="0" applyFill="0" applyBorder="0" applyAlignment="0" applyProtection="0"/>
    <xf numFmtId="0" fontId="16" fillId="6" borderId="3" applyNumberFormat="0" applyAlignment="0" applyProtection="0"/>
    <xf numFmtId="0" fontId="58" fillId="0" borderId="50" applyNumberFormat="0" applyFill="0" applyAlignment="0" applyProtection="0"/>
    <xf numFmtId="0" fontId="27" fillId="0" borderId="16" applyNumberFormat="0" applyFill="0" applyAlignment="0" applyProtection="0"/>
    <xf numFmtId="0" fontId="27" fillId="0" borderId="16" applyNumberFormat="0" applyFill="0" applyAlignment="0" applyProtection="0"/>
    <xf numFmtId="0" fontId="59" fillId="59" borderId="0" applyNumberFormat="0" applyBorder="0" applyAlignment="0" applyProtection="0"/>
    <xf numFmtId="0" fontId="41" fillId="0" borderId="0"/>
    <xf numFmtId="0" fontId="2" fillId="60" borderId="51" applyNumberFormat="0" applyFont="0" applyAlignment="0" applyProtection="0"/>
    <xf numFmtId="0" fontId="3" fillId="8" borderId="17" applyNumberFormat="0" applyFont="0" applyAlignment="0" applyProtection="0"/>
    <xf numFmtId="0" fontId="3" fillId="8" borderId="17"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41"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2" fillId="60" borderId="51" applyNumberFormat="0" applyFont="0" applyAlignment="0" applyProtection="0"/>
    <xf numFmtId="0" fontId="14" fillId="15" borderId="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 fillId="0" borderId="0"/>
    <xf numFmtId="0" fontId="41" fillId="0" borderId="0"/>
    <xf numFmtId="0" fontId="41" fillId="0" borderId="0"/>
    <xf numFmtId="0" fontId="60" fillId="0" borderId="0"/>
    <xf numFmtId="0" fontId="3" fillId="0" borderId="0"/>
    <xf numFmtId="0" fontId="41" fillId="0" borderId="0"/>
    <xf numFmtId="0" fontId="41" fillId="0" borderId="0"/>
    <xf numFmtId="0" fontId="60"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41" fillId="0" borderId="0"/>
    <xf numFmtId="0" fontId="3" fillId="0" borderId="0"/>
    <xf numFmtId="0" fontId="3" fillId="0" borderId="0"/>
    <xf numFmtId="0" fontId="3" fillId="0" borderId="0"/>
    <xf numFmtId="0" fontId="2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7" fillId="0" borderId="0" applyNumberFormat="0" applyFill="0" applyBorder="0" applyAlignment="0" applyProtection="0"/>
    <xf numFmtId="0" fontId="21" fillId="0" borderId="0" applyNumberFormat="0" applyFill="0" applyBorder="0" applyAlignment="0" applyProtection="0"/>
    <xf numFmtId="0" fontId="6" fillId="0" borderId="6"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58" fillId="0" borderId="50" applyNumberFormat="0" applyFill="0" applyAlignment="0" applyProtection="0"/>
    <xf numFmtId="0" fontId="58" fillId="0" borderId="50" applyNumberFormat="0" applyFill="0" applyAlignment="0" applyProtection="0"/>
    <xf numFmtId="0" fontId="58" fillId="0" borderId="50" applyNumberFormat="0" applyFill="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7" fillId="56" borderId="45" applyNumberFormat="0" applyAlignment="0" applyProtection="0"/>
    <xf numFmtId="0" fontId="47" fillId="56" borderId="45" applyNumberFormat="0" applyAlignment="0" applyProtection="0"/>
    <xf numFmtId="0" fontId="47" fillId="56" borderId="5" applyNumberFormat="0" applyAlignment="0" applyProtection="0"/>
    <xf numFmtId="0" fontId="47" fillId="56" borderId="5" applyNumberFormat="0" applyAlignment="0" applyProtection="0"/>
    <xf numFmtId="0" fontId="47" fillId="56" borderId="45" applyNumberFormat="0" applyAlignment="0" applyProtection="0"/>
    <xf numFmtId="0" fontId="47" fillId="56" borderId="5" applyNumberFormat="0" applyAlignment="0" applyProtection="0"/>
    <xf numFmtId="9" fontId="41" fillId="0" borderId="0" applyFont="0" applyFill="0" applyBorder="0" applyAlignment="0" applyProtection="0"/>
    <xf numFmtId="9" fontId="2" fillId="0" borderId="0" applyFont="0" applyFill="0" applyBorder="0" applyAlignment="0" applyProtection="0"/>
  </cellStyleXfs>
  <cellXfs count="581">
    <xf numFmtId="0" fontId="0" fillId="0" borderId="0" xfId="0"/>
    <xf numFmtId="0" fontId="65" fillId="0" borderId="0" xfId="0" applyFont="1"/>
    <xf numFmtId="0" fontId="66" fillId="0" borderId="0" xfId="0" applyFont="1"/>
    <xf numFmtId="0" fontId="67" fillId="0" borderId="0" xfId="0" applyFont="1" applyAlignment="1">
      <alignment horizontal="left" vertical="center"/>
    </xf>
    <xf numFmtId="10" fontId="7" fillId="27" borderId="18" xfId="0" applyNumberFormat="1" applyFont="1" applyFill="1" applyBorder="1" applyAlignment="1">
      <alignment horizontal="center" vertical="center"/>
    </xf>
    <xf numFmtId="49" fontId="7" fillId="27" borderId="18" xfId="0" applyNumberFormat="1" applyFont="1" applyFill="1" applyBorder="1" applyAlignment="1">
      <alignment horizontal="center" vertical="center"/>
    </xf>
    <xf numFmtId="9" fontId="68" fillId="62" borderId="18" xfId="0" applyNumberFormat="1" applyFont="1" applyFill="1" applyBorder="1" applyAlignment="1">
      <alignment horizontal="center" vertical="center"/>
    </xf>
    <xf numFmtId="0" fontId="68" fillId="62" borderId="18" xfId="0" applyFont="1" applyFill="1" applyBorder="1" applyAlignment="1">
      <alignment horizontal="center" vertical="center"/>
    </xf>
    <xf numFmtId="9" fontId="7" fillId="27" borderId="18" xfId="853" applyFont="1" applyFill="1" applyBorder="1" applyAlignment="1" applyProtection="1">
      <alignment horizontal="center" vertical="center"/>
    </xf>
    <xf numFmtId="0" fontId="69" fillId="0" borderId="0" xfId="0" applyFont="1"/>
    <xf numFmtId="0" fontId="70" fillId="0" borderId="0" xfId="0" applyFont="1"/>
    <xf numFmtId="0" fontId="68" fillId="61" borderId="0" xfId="0" applyFont="1" applyFill="1"/>
    <xf numFmtId="14" fontId="68" fillId="63" borderId="0" xfId="0" applyNumberFormat="1" applyFont="1" applyFill="1"/>
    <xf numFmtId="0" fontId="68" fillId="0" borderId="0" xfId="0" applyFont="1" applyAlignment="1">
      <alignment horizontal="center" vertical="center"/>
    </xf>
    <xf numFmtId="0" fontId="68" fillId="0" borderId="18" xfId="0" applyFont="1" applyBorder="1" applyAlignment="1">
      <alignment horizontal="center" vertical="center"/>
    </xf>
    <xf numFmtId="0" fontId="68" fillId="0" borderId="0" xfId="0" applyFont="1"/>
    <xf numFmtId="0" fontId="7" fillId="0" borderId="18" xfId="0" applyFont="1" applyBorder="1"/>
    <xf numFmtId="0" fontId="7" fillId="61" borderId="0" xfId="0" applyFont="1" applyFill="1" applyAlignment="1">
      <alignment horizontal="left"/>
    </xf>
    <xf numFmtId="1" fontId="7" fillId="0" borderId="0" xfId="0" applyNumberFormat="1" applyFont="1" applyAlignment="1">
      <alignment vertical="center"/>
    </xf>
    <xf numFmtId="0" fontId="4" fillId="0" borderId="0" xfId="0" applyFont="1" applyAlignment="1">
      <alignment wrapText="1"/>
    </xf>
    <xf numFmtId="0" fontId="11" fillId="0" borderId="0" xfId="0" applyFont="1"/>
    <xf numFmtId="0" fontId="11" fillId="0" borderId="0" xfId="0" applyFont="1" applyAlignment="1">
      <alignment horizontal="center"/>
    </xf>
    <xf numFmtId="0" fontId="7" fillId="0" borderId="0" xfId="0" applyFont="1"/>
    <xf numFmtId="0" fontId="7" fillId="0" borderId="26" xfId="0" applyFont="1" applyBorder="1" applyAlignment="1">
      <alignment vertical="center" wrapText="1"/>
    </xf>
    <xf numFmtId="0" fontId="7" fillId="0" borderId="27" xfId="0" applyFont="1" applyBorder="1" applyAlignment="1">
      <alignment vertical="center" wrapText="1"/>
    </xf>
    <xf numFmtId="0" fontId="71" fillId="0" borderId="0" xfId="0" applyFont="1"/>
    <xf numFmtId="0" fontId="8" fillId="0" borderId="0" xfId="0" applyFont="1" applyAlignment="1">
      <alignment vertical="center"/>
    </xf>
    <xf numFmtId="0" fontId="0" fillId="0" borderId="18" xfId="0" applyBorder="1"/>
    <xf numFmtId="0" fontId="9" fillId="0" borderId="18" xfId="0" applyFont="1" applyBorder="1" applyAlignment="1">
      <alignment horizontal="left" vertical="center"/>
    </xf>
    <xf numFmtId="0" fontId="10" fillId="0" borderId="18" xfId="0" applyFont="1" applyBorder="1" applyAlignment="1">
      <alignment horizontal="left" vertical="center"/>
    </xf>
    <xf numFmtId="0" fontId="8" fillId="0" borderId="18" xfId="0" applyFont="1" applyBorder="1" applyAlignment="1">
      <alignment horizontal="center" vertical="center"/>
    </xf>
    <xf numFmtId="0" fontId="68" fillId="0" borderId="0" xfId="0" applyFont="1" applyAlignment="1">
      <alignment wrapText="1"/>
    </xf>
    <xf numFmtId="0" fontId="4" fillId="0" borderId="0" xfId="0" applyFont="1" applyAlignment="1">
      <alignment horizontal="center" wrapText="1"/>
    </xf>
    <xf numFmtId="0" fontId="39" fillId="0" borderId="18" xfId="0" applyFont="1" applyBorder="1" applyAlignment="1">
      <alignment horizontal="center" vertical="center" wrapText="1"/>
    </xf>
    <xf numFmtId="0" fontId="7" fillId="0" borderId="18" xfId="0" applyFont="1" applyBorder="1" applyAlignment="1">
      <alignment vertical="center"/>
    </xf>
    <xf numFmtId="0" fontId="68" fillId="0" borderId="18" xfId="0" applyFont="1" applyBorder="1"/>
    <xf numFmtId="0" fontId="11" fillId="0" borderId="18" xfId="0" applyFont="1" applyBorder="1" applyAlignment="1">
      <alignment horizontal="center"/>
    </xf>
    <xf numFmtId="0" fontId="36" fillId="0" borderId="18" xfId="0" applyFont="1" applyBorder="1" applyAlignment="1">
      <alignment vertical="center" wrapText="1"/>
    </xf>
    <xf numFmtId="0" fontId="7" fillId="27" borderId="18" xfId="0" applyFont="1" applyFill="1" applyBorder="1" applyAlignment="1">
      <alignment horizontal="center"/>
    </xf>
    <xf numFmtId="9" fontId="7" fillId="27" borderId="18" xfId="853" applyFont="1" applyFill="1" applyBorder="1" applyAlignment="1" applyProtection="1">
      <alignment horizontal="center"/>
    </xf>
    <xf numFmtId="0" fontId="7" fillId="0" borderId="18" xfId="0" applyFont="1" applyBorder="1" applyAlignment="1">
      <alignment horizontal="center" vertical="center" wrapText="1"/>
    </xf>
    <xf numFmtId="0" fontId="68" fillId="61" borderId="0" xfId="0" applyFont="1" applyFill="1" applyAlignment="1">
      <alignment horizontal="center"/>
    </xf>
    <xf numFmtId="10" fontId="68" fillId="0" borderId="0" xfId="0" applyNumberFormat="1" applyFont="1"/>
    <xf numFmtId="0" fontId="68" fillId="0" borderId="18" xfId="0" applyFont="1" applyBorder="1" applyAlignment="1">
      <alignment horizontal="left" vertical="center" wrapText="1"/>
    </xf>
    <xf numFmtId="0" fontId="66" fillId="0" borderId="18" xfId="0" applyFont="1" applyBorder="1" applyAlignment="1">
      <alignment horizontal="center" vertical="center"/>
    </xf>
    <xf numFmtId="0" fontId="68" fillId="0" borderId="18" xfId="0" applyFont="1" applyBorder="1" applyAlignment="1">
      <alignment horizontal="center" vertical="center" wrapText="1"/>
    </xf>
    <xf numFmtId="0" fontId="68" fillId="0" borderId="18" xfId="0" applyFont="1" applyBorder="1" applyAlignment="1">
      <alignment vertical="center" wrapText="1"/>
    </xf>
    <xf numFmtId="0" fontId="65" fillId="61" borderId="18" xfId="0" applyFont="1" applyFill="1" applyBorder="1"/>
    <xf numFmtId="10" fontId="7" fillId="0" borderId="18" xfId="0" applyNumberFormat="1" applyFont="1" applyBorder="1" applyAlignment="1">
      <alignment horizontal="center" vertical="center" wrapText="1"/>
    </xf>
    <xf numFmtId="1" fontId="7" fillId="0" borderId="18" xfId="0" applyNumberFormat="1" applyFont="1" applyBorder="1" applyAlignment="1">
      <alignment horizontal="center" vertical="center" wrapText="1"/>
    </xf>
    <xf numFmtId="0" fontId="71" fillId="64" borderId="26" xfId="0" applyFont="1" applyFill="1" applyBorder="1" applyAlignment="1" applyProtection="1">
      <alignment horizontal="center" vertical="center"/>
      <protection locked="0"/>
    </xf>
    <xf numFmtId="0" fontId="68" fillId="0" borderId="26" xfId="0" applyFont="1" applyBorder="1" applyAlignment="1">
      <alignment horizontal="center" vertical="center" wrapText="1"/>
    </xf>
    <xf numFmtId="14" fontId="68" fillId="61" borderId="0" xfId="0" applyNumberFormat="1" applyFont="1" applyFill="1"/>
    <xf numFmtId="10" fontId="71" fillId="0" borderId="28" xfId="0" applyNumberFormat="1" applyFont="1" applyBorder="1" applyAlignment="1">
      <alignment horizontal="center" vertical="center"/>
    </xf>
    <xf numFmtId="10" fontId="71" fillId="0" borderId="28" xfId="0" applyNumberFormat="1" applyFont="1" applyBorder="1" applyAlignment="1">
      <alignment horizontal="center" vertical="center" wrapText="1"/>
    </xf>
    <xf numFmtId="0" fontId="68" fillId="0" borderId="0" xfId="0" applyFont="1" applyAlignment="1">
      <alignment horizontal="center" vertical="center" wrapText="1"/>
    </xf>
    <xf numFmtId="0" fontId="68" fillId="0" borderId="0" xfId="0" applyFont="1" applyAlignment="1">
      <alignment horizontal="left" vertical="center" wrapText="1"/>
    </xf>
    <xf numFmtId="10" fontId="68" fillId="0" borderId="0" xfId="0" applyNumberFormat="1" applyFont="1" applyAlignment="1">
      <alignment horizontal="center" vertical="center" wrapText="1"/>
    </xf>
    <xf numFmtId="14" fontId="72" fillId="28" borderId="18" xfId="0" applyNumberFormat="1" applyFont="1" applyFill="1" applyBorder="1" applyAlignment="1">
      <alignment horizontal="center" vertical="center"/>
    </xf>
    <xf numFmtId="10" fontId="68" fillId="0" borderId="18" xfId="0" applyNumberFormat="1" applyFont="1" applyBorder="1" applyAlignment="1">
      <alignment horizontal="center" vertical="center" wrapText="1"/>
    </xf>
    <xf numFmtId="10" fontId="68" fillId="0" borderId="18" xfId="0" applyNumberFormat="1" applyFont="1" applyBorder="1" applyAlignment="1">
      <alignment horizontal="center" vertical="center"/>
    </xf>
    <xf numFmtId="1" fontId="66" fillId="0" borderId="18" xfId="0" applyNumberFormat="1" applyFont="1" applyBorder="1" applyAlignment="1">
      <alignment horizontal="center" vertical="center"/>
    </xf>
    <xf numFmtId="1" fontId="66" fillId="62" borderId="18" xfId="0" applyNumberFormat="1" applyFont="1" applyFill="1" applyBorder="1" applyAlignment="1">
      <alignment horizontal="center" vertical="center"/>
    </xf>
    <xf numFmtId="0" fontId="67" fillId="0" borderId="0" xfId="0" applyFont="1"/>
    <xf numFmtId="14" fontId="68" fillId="0" borderId="0" xfId="0" applyNumberFormat="1" applyFont="1"/>
    <xf numFmtId="0" fontId="66" fillId="0" borderId="0" xfId="0" applyFont="1" applyAlignment="1">
      <alignment vertical="center"/>
    </xf>
    <xf numFmtId="0" fontId="9" fillId="0" borderId="18" xfId="0" applyFont="1" applyBorder="1" applyAlignment="1">
      <alignment horizontal="center" vertical="center"/>
    </xf>
    <xf numFmtId="2" fontId="66" fillId="62" borderId="18" xfId="0" applyNumberFormat="1" applyFont="1" applyFill="1" applyBorder="1" applyAlignment="1">
      <alignment horizontal="center" vertical="center"/>
    </xf>
    <xf numFmtId="2" fontId="66" fillId="0" borderId="18" xfId="0" applyNumberFormat="1" applyFont="1" applyBorder="1" applyAlignment="1">
      <alignment horizontal="center" vertical="center"/>
    </xf>
    <xf numFmtId="0" fontId="4" fillId="0" borderId="0" xfId="0" applyFont="1" applyAlignment="1">
      <alignment vertical="center"/>
    </xf>
    <xf numFmtId="0" fontId="65" fillId="0" borderId="0" xfId="0" quotePrefix="1" applyFont="1"/>
    <xf numFmtId="9" fontId="68" fillId="0" borderId="18" xfId="1163" applyFont="1" applyBorder="1" applyAlignment="1">
      <alignment horizontal="left" vertical="center" wrapText="1"/>
    </xf>
    <xf numFmtId="9" fontId="68" fillId="0" borderId="0" xfId="0" applyNumberFormat="1" applyFont="1" applyAlignment="1">
      <alignment horizontal="center" vertical="center" wrapText="1"/>
    </xf>
    <xf numFmtId="0" fontId="71" fillId="67" borderId="26" xfId="0" applyFont="1" applyFill="1" applyBorder="1" applyAlignment="1">
      <alignment horizontal="center" vertical="center"/>
    </xf>
    <xf numFmtId="14" fontId="0" fillId="0" borderId="18" xfId="0" applyNumberFormat="1" applyBorder="1" applyAlignment="1">
      <alignment horizontal="left"/>
    </xf>
    <xf numFmtId="0" fontId="7" fillId="62" borderId="18" xfId="0" applyFont="1" applyFill="1" applyBorder="1" applyAlignment="1">
      <alignment horizontal="center"/>
    </xf>
    <xf numFmtId="49" fontId="7" fillId="68" borderId="18" xfId="0" applyNumberFormat="1" applyFont="1" applyFill="1" applyBorder="1" applyAlignment="1">
      <alignment horizontal="center"/>
    </xf>
    <xf numFmtId="0" fontId="68" fillId="68" borderId="18" xfId="0" applyFont="1" applyFill="1" applyBorder="1" applyAlignment="1">
      <alignment horizontal="center" vertical="center"/>
    </xf>
    <xf numFmtId="9" fontId="7" fillId="68" borderId="18" xfId="853" applyFont="1" applyFill="1" applyBorder="1" applyAlignment="1" applyProtection="1">
      <alignment horizontal="center" vertical="center"/>
    </xf>
    <xf numFmtId="9" fontId="7" fillId="68" borderId="18" xfId="853" applyFont="1" applyFill="1" applyBorder="1" applyAlignment="1" applyProtection="1">
      <alignment horizontal="center"/>
    </xf>
    <xf numFmtId="0" fontId="7" fillId="68" borderId="18" xfId="853" applyNumberFormat="1" applyFont="1" applyFill="1" applyBorder="1" applyAlignment="1" applyProtection="1">
      <alignment horizontal="center"/>
    </xf>
    <xf numFmtId="0" fontId="66" fillId="64" borderId="18" xfId="0" applyFont="1" applyFill="1" applyBorder="1" applyAlignment="1" applyProtection="1">
      <alignment horizontal="center" vertical="center"/>
      <protection locked="0"/>
    </xf>
    <xf numFmtId="0" fontId="70" fillId="0" borderId="18" xfId="0" applyFont="1" applyBorder="1" applyAlignment="1">
      <alignment vertical="center"/>
    </xf>
    <xf numFmtId="0" fontId="70" fillId="0" borderId="0" xfId="0" applyFont="1" applyAlignment="1">
      <alignment vertical="center"/>
    </xf>
    <xf numFmtId="0" fontId="8" fillId="0" borderId="18" xfId="0" applyFont="1" applyBorder="1" applyAlignment="1">
      <alignment vertical="center"/>
    </xf>
    <xf numFmtId="0" fontId="8" fillId="0" borderId="18" xfId="1047" applyFont="1" applyBorder="1" applyAlignment="1">
      <alignment horizontal="left" vertical="center"/>
    </xf>
    <xf numFmtId="0" fontId="70" fillId="0" borderId="18" xfId="0" applyFont="1" applyBorder="1" applyAlignment="1">
      <alignment vertical="center" wrapText="1"/>
    </xf>
    <xf numFmtId="9" fontId="68" fillId="0" borderId="0" xfId="0" applyNumberFormat="1" applyFont="1"/>
    <xf numFmtId="9" fontId="11" fillId="0" borderId="18" xfId="0" applyNumberFormat="1" applyFont="1" applyBorder="1" applyAlignment="1">
      <alignment horizontal="center"/>
    </xf>
    <xf numFmtId="9" fontId="68" fillId="0" borderId="18" xfId="0" applyNumberFormat="1" applyFont="1" applyBorder="1"/>
    <xf numFmtId="9" fontId="68" fillId="0" borderId="18" xfId="0" applyNumberFormat="1" applyFont="1" applyBorder="1" applyAlignment="1">
      <alignment horizontal="center" vertical="center"/>
    </xf>
    <xf numFmtId="0" fontId="7" fillId="69" borderId="18" xfId="0" applyFont="1" applyFill="1" applyBorder="1" applyAlignment="1">
      <alignment horizontal="center"/>
    </xf>
    <xf numFmtId="9" fontId="7" fillId="69" borderId="18" xfId="853" applyFont="1" applyFill="1" applyBorder="1" applyAlignment="1" applyProtection="1">
      <alignment horizontal="center"/>
    </xf>
    <xf numFmtId="9" fontId="68" fillId="69" borderId="18" xfId="0" applyNumberFormat="1" applyFont="1" applyFill="1" applyBorder="1" applyAlignment="1">
      <alignment horizontal="center" vertical="center"/>
    </xf>
    <xf numFmtId="0" fontId="68" fillId="69" borderId="18" xfId="0" applyFont="1" applyFill="1" applyBorder="1" applyAlignment="1">
      <alignment horizontal="center" vertical="center"/>
    </xf>
    <xf numFmtId="2" fontId="66" fillId="69" borderId="18" xfId="0" applyNumberFormat="1" applyFont="1" applyFill="1" applyBorder="1" applyAlignment="1">
      <alignment horizontal="center" vertical="center"/>
    </xf>
    <xf numFmtId="0" fontId="76" fillId="0" borderId="18" xfId="0" applyFont="1" applyBorder="1" applyAlignment="1">
      <alignment horizontal="center" vertical="center" wrapText="1"/>
    </xf>
    <xf numFmtId="0" fontId="68" fillId="69" borderId="18" xfId="0" applyFont="1" applyFill="1" applyBorder="1" applyAlignment="1">
      <alignment horizontal="center" vertical="center" wrapText="1"/>
    </xf>
    <xf numFmtId="0" fontId="3" fillId="0" borderId="18"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horizontal="center"/>
    </xf>
    <xf numFmtId="0" fontId="76" fillId="0" borderId="55" xfId="0" applyFont="1" applyBorder="1" applyAlignment="1">
      <alignment horizontal="center" vertical="center" wrapText="1"/>
    </xf>
    <xf numFmtId="0" fontId="66" fillId="64" borderId="55" xfId="0" applyFont="1" applyFill="1" applyBorder="1" applyAlignment="1" applyProtection="1">
      <alignment horizontal="center" vertical="center"/>
      <protection locked="0"/>
    </xf>
    <xf numFmtId="0" fontId="66" fillId="64" borderId="58" xfId="0" applyFont="1" applyFill="1" applyBorder="1" applyAlignment="1" applyProtection="1">
      <alignment horizontal="center" vertical="center"/>
      <protection locked="0"/>
    </xf>
    <xf numFmtId="0" fontId="3" fillId="0" borderId="0" xfId="0" applyFont="1" applyAlignment="1">
      <alignment horizontal="center" vertical="center" wrapText="1"/>
    </xf>
    <xf numFmtId="0" fontId="66" fillId="64" borderId="26" xfId="0" applyFont="1" applyFill="1" applyBorder="1" applyAlignment="1" applyProtection="1">
      <alignment horizontal="center" vertical="center"/>
      <protection locked="0"/>
    </xf>
    <xf numFmtId="9" fontId="68" fillId="0" borderId="0" xfId="0" applyNumberFormat="1" applyFont="1" applyAlignment="1">
      <alignment wrapText="1"/>
    </xf>
    <xf numFmtId="0" fontId="68" fillId="70" borderId="0" xfId="0" applyFont="1" applyFill="1"/>
    <xf numFmtId="0" fontId="1" fillId="0" borderId="0" xfId="0" applyFont="1"/>
    <xf numFmtId="0" fontId="82" fillId="0" borderId="0" xfId="0" applyFont="1"/>
    <xf numFmtId="0" fontId="7" fillId="0" borderId="18" xfId="0" applyFont="1" applyBorder="1" applyAlignment="1">
      <alignment horizontal="center"/>
    </xf>
    <xf numFmtId="9" fontId="7" fillId="0" borderId="18" xfId="853" applyFont="1" applyFill="1" applyBorder="1" applyAlignment="1" applyProtection="1">
      <alignment horizontal="center"/>
    </xf>
    <xf numFmtId="1" fontId="7" fillId="0" borderId="0" xfId="0" applyNumberFormat="1" applyFont="1"/>
    <xf numFmtId="0" fontId="4" fillId="0" borderId="27" xfId="0" applyFont="1" applyBorder="1" applyAlignment="1">
      <alignment vertical="center" wrapText="1"/>
    </xf>
    <xf numFmtId="0" fontId="5" fillId="64" borderId="26" xfId="0" applyFont="1" applyFill="1" applyBorder="1" applyAlignment="1" applyProtection="1">
      <alignment horizontal="center" vertical="center"/>
      <protection locked="0"/>
    </xf>
    <xf numFmtId="0" fontId="5" fillId="67" borderId="26" xfId="0" applyFont="1" applyFill="1" applyBorder="1" applyAlignment="1">
      <alignment horizontal="center" vertical="center"/>
    </xf>
    <xf numFmtId="10" fontId="5" fillId="0" borderId="28" xfId="0" applyNumberFormat="1" applyFont="1" applyBorder="1" applyAlignment="1">
      <alignment horizontal="center" vertical="center"/>
    </xf>
    <xf numFmtId="9" fontId="7" fillId="0" borderId="18" xfId="853" applyFont="1" applyFill="1" applyBorder="1" applyAlignment="1" applyProtection="1">
      <alignment horizontal="center" vertical="center"/>
    </xf>
    <xf numFmtId="9" fontId="7" fillId="69" borderId="18" xfId="853" applyFont="1" applyFill="1" applyBorder="1" applyAlignment="1" applyProtection="1">
      <alignment horizontal="center" vertical="center"/>
    </xf>
    <xf numFmtId="1" fontId="66" fillId="69" borderId="18" xfId="0" applyNumberFormat="1" applyFont="1" applyFill="1" applyBorder="1" applyAlignment="1">
      <alignment horizontal="center" vertical="center"/>
    </xf>
    <xf numFmtId="0" fontId="89" fillId="0" borderId="0" xfId="0" applyFont="1"/>
    <xf numFmtId="0" fontId="83" fillId="0" borderId="0" xfId="0" applyFont="1" applyAlignment="1">
      <alignment horizontal="center" vertical="center"/>
    </xf>
    <xf numFmtId="49" fontId="84" fillId="0" borderId="0" xfId="0" applyNumberFormat="1" applyFont="1" applyAlignment="1">
      <alignment horizontal="center" vertical="center" wrapText="1" readingOrder="1"/>
    </xf>
    <xf numFmtId="0" fontId="83" fillId="0" borderId="0" xfId="0" applyFont="1" applyAlignment="1">
      <alignment horizontal="left" vertical="center" wrapText="1" readingOrder="1"/>
    </xf>
    <xf numFmtId="0" fontId="85" fillId="0" borderId="0" xfId="0" applyFont="1"/>
    <xf numFmtId="0" fontId="86" fillId="0" borderId="0" xfId="0" applyFont="1" applyAlignment="1">
      <alignment horizontal="left" vertical="center" wrapText="1" readingOrder="1"/>
    </xf>
    <xf numFmtId="0" fontId="87" fillId="0" borderId="0" xfId="0" applyFont="1" applyAlignment="1">
      <alignment horizontal="center" vertical="center" wrapText="1"/>
    </xf>
    <xf numFmtId="0" fontId="83" fillId="0" borderId="0" xfId="0" applyFont="1" applyAlignment="1">
      <alignment vertical="center" wrapText="1"/>
    </xf>
    <xf numFmtId="10" fontId="88" fillId="0" borderId="0" xfId="0" applyNumberFormat="1" applyFont="1" applyAlignment="1">
      <alignment horizontal="center" vertical="center"/>
    </xf>
    <xf numFmtId="0" fontId="84" fillId="0" borderId="0" xfId="0" applyFont="1" applyAlignment="1">
      <alignment horizontal="center" vertical="center" wrapText="1"/>
    </xf>
    <xf numFmtId="164" fontId="4" fillId="71" borderId="64" xfId="1163" applyNumberFormat="1" applyFont="1" applyFill="1" applyBorder="1" applyAlignment="1" applyProtection="1">
      <alignment horizontal="center" vertical="center"/>
    </xf>
    <xf numFmtId="9" fontId="4" fillId="71" borderId="26" xfId="1163" applyFont="1" applyFill="1" applyBorder="1" applyAlignment="1" applyProtection="1">
      <alignment horizontal="center" vertical="center"/>
    </xf>
    <xf numFmtId="164" fontId="4" fillId="72" borderId="35" xfId="1163" applyNumberFormat="1" applyFont="1" applyFill="1" applyBorder="1" applyAlignment="1" applyProtection="1">
      <alignment horizontal="center" vertical="center"/>
    </xf>
    <xf numFmtId="164" fontId="4" fillId="72" borderId="31" xfId="1163" applyNumberFormat="1" applyFont="1" applyFill="1" applyBorder="1" applyAlignment="1" applyProtection="1">
      <alignment horizontal="center" vertical="center"/>
    </xf>
    <xf numFmtId="164" fontId="4" fillId="0" borderId="64" xfId="1163" applyNumberFormat="1" applyFont="1" applyFill="1" applyBorder="1" applyAlignment="1" applyProtection="1">
      <alignment horizontal="center" vertical="center"/>
    </xf>
    <xf numFmtId="164" fontId="4" fillId="74" borderId="38" xfId="1163" applyNumberFormat="1" applyFont="1" applyFill="1" applyBorder="1" applyAlignment="1" applyProtection="1">
      <alignment horizontal="center" vertical="center"/>
    </xf>
    <xf numFmtId="164" fontId="4" fillId="74" borderId="28" xfId="1163" applyNumberFormat="1" applyFont="1" applyFill="1" applyBorder="1" applyAlignment="1" applyProtection="1">
      <alignment horizontal="center" vertical="center"/>
    </xf>
    <xf numFmtId="164" fontId="4" fillId="74" borderId="64" xfId="1163" applyNumberFormat="1" applyFont="1" applyFill="1" applyBorder="1" applyAlignment="1" applyProtection="1">
      <alignment horizontal="center" vertical="center"/>
    </xf>
    <xf numFmtId="164" fontId="4" fillId="74" borderId="26" xfId="1163" applyNumberFormat="1" applyFont="1" applyFill="1" applyBorder="1" applyAlignment="1" applyProtection="1">
      <alignment horizontal="center" vertical="center"/>
    </xf>
    <xf numFmtId="164" fontId="4" fillId="0" borderId="28" xfId="1163" applyNumberFormat="1" applyFont="1" applyFill="1" applyBorder="1" applyAlignment="1" applyProtection="1">
      <alignment horizontal="center" vertical="top" wrapText="1"/>
    </xf>
    <xf numFmtId="10" fontId="68" fillId="62" borderId="18" xfId="0" applyNumberFormat="1" applyFont="1" applyFill="1" applyBorder="1" applyAlignment="1">
      <alignment horizontal="center" vertical="center"/>
    </xf>
    <xf numFmtId="9" fontId="7" fillId="69" borderId="18" xfId="0" applyNumberFormat="1" applyFont="1" applyFill="1" applyBorder="1" applyAlignment="1">
      <alignment horizontal="center"/>
    </xf>
    <xf numFmtId="0" fontId="4" fillId="0" borderId="26" xfId="0" applyFont="1" applyBorder="1" applyAlignment="1">
      <alignment vertical="center" wrapText="1"/>
    </xf>
    <xf numFmtId="0" fontId="11" fillId="0" borderId="18" xfId="0" applyFont="1" applyBorder="1"/>
    <xf numFmtId="14" fontId="68" fillId="0" borderId="18" xfId="0" applyNumberFormat="1" applyFont="1" applyBorder="1" applyAlignment="1">
      <alignment horizontal="left"/>
    </xf>
    <xf numFmtId="0" fontId="7" fillId="75" borderId="18" xfId="0" applyFont="1" applyFill="1" applyBorder="1" applyAlignment="1">
      <alignment horizontal="center"/>
    </xf>
    <xf numFmtId="9" fontId="7" fillId="75" borderId="18" xfId="853" applyFont="1" applyFill="1" applyBorder="1" applyAlignment="1" applyProtection="1">
      <alignment horizontal="center"/>
    </xf>
    <xf numFmtId="9" fontId="68" fillId="75" borderId="18" xfId="0" applyNumberFormat="1" applyFont="1" applyFill="1" applyBorder="1" applyAlignment="1">
      <alignment horizontal="center" vertical="center"/>
    </xf>
    <xf numFmtId="0" fontId="68" fillId="75" borderId="18" xfId="0" applyFont="1" applyFill="1" applyBorder="1" applyAlignment="1">
      <alignment horizontal="center" vertical="center"/>
    </xf>
    <xf numFmtId="2" fontId="66" fillId="75" borderId="18" xfId="0" applyNumberFormat="1" applyFont="1" applyFill="1" applyBorder="1" applyAlignment="1">
      <alignment horizontal="center" vertical="center"/>
    </xf>
    <xf numFmtId="0" fontId="1" fillId="0" borderId="26" xfId="0" applyFont="1" applyBorder="1" applyAlignment="1">
      <alignment horizontal="left" vertical="center" wrapText="1"/>
    </xf>
    <xf numFmtId="0" fontId="66" fillId="77" borderId="0" xfId="0" applyFont="1" applyFill="1"/>
    <xf numFmtId="0" fontId="1" fillId="64" borderId="52" xfId="0" applyFont="1" applyFill="1" applyBorder="1" applyAlignment="1" applyProtection="1">
      <alignment horizontal="center" vertical="center"/>
      <protection locked="0"/>
    </xf>
    <xf numFmtId="0" fontId="66" fillId="76" borderId="53" xfId="0" applyFont="1" applyFill="1" applyBorder="1" applyAlignment="1">
      <alignment horizontal="center" vertical="center"/>
    </xf>
    <xf numFmtId="0" fontId="66" fillId="76" borderId="18" xfId="0" applyFont="1" applyFill="1" applyBorder="1" applyAlignment="1">
      <alignment horizontal="center" vertical="center"/>
    </xf>
    <xf numFmtId="0" fontId="66" fillId="0" borderId="0" xfId="0" applyFont="1" applyAlignment="1">
      <alignment vertical="top"/>
    </xf>
    <xf numFmtId="0" fontId="67" fillId="0" borderId="0" xfId="0" applyFont="1" applyAlignment="1">
      <alignment vertical="center"/>
    </xf>
    <xf numFmtId="0" fontId="70" fillId="0" borderId="0" xfId="0" applyFont="1" applyAlignment="1">
      <alignment horizontal="center" vertical="center"/>
    </xf>
    <xf numFmtId="0" fontId="72" fillId="28" borderId="18" xfId="0" applyFont="1" applyFill="1" applyBorder="1" applyAlignment="1">
      <alignment vertical="center"/>
    </xf>
    <xf numFmtId="0" fontId="4" fillId="0" borderId="0" xfId="0" applyFont="1" applyAlignment="1">
      <alignment vertical="top" wrapText="1"/>
    </xf>
    <xf numFmtId="0" fontId="66" fillId="64" borderId="64" xfId="0" applyFont="1" applyFill="1" applyBorder="1" applyAlignment="1" applyProtection="1">
      <alignment horizontal="center" vertical="center"/>
      <protection locked="0"/>
    </xf>
    <xf numFmtId="0" fontId="66" fillId="64" borderId="54" xfId="0" applyFont="1" applyFill="1" applyBorder="1" applyAlignment="1" applyProtection="1">
      <alignment horizontal="center" vertical="center"/>
      <protection locked="0"/>
    </xf>
    <xf numFmtId="0" fontId="66" fillId="64" borderId="53" xfId="0" applyFont="1" applyFill="1" applyBorder="1" applyAlignment="1" applyProtection="1">
      <alignment horizontal="center" vertical="center"/>
      <protection locked="0"/>
    </xf>
    <xf numFmtId="0" fontId="1" fillId="0" borderId="0" xfId="0" applyFont="1" applyAlignment="1">
      <alignment vertical="center"/>
    </xf>
    <xf numFmtId="0" fontId="66" fillId="0" borderId="64" xfId="0" applyFont="1" applyBorder="1" applyAlignment="1">
      <alignment horizontal="center" vertical="center"/>
    </xf>
    <xf numFmtId="0" fontId="68" fillId="0" borderId="0" xfId="0" applyFont="1" applyAlignment="1">
      <alignment horizontal="left" vertical="center" wrapText="1" indent="1"/>
    </xf>
    <xf numFmtId="0" fontId="7" fillId="0" borderId="18" xfId="853" applyNumberFormat="1" applyFont="1" applyFill="1" applyBorder="1" applyAlignment="1" applyProtection="1">
      <alignment horizontal="center"/>
    </xf>
    <xf numFmtId="0" fontId="89" fillId="0" borderId="0" xfId="0" applyFont="1" applyAlignment="1">
      <alignment horizontal="center" vertical="center"/>
    </xf>
    <xf numFmtId="0" fontId="89" fillId="0" borderId="0" xfId="0" applyFont="1" applyAlignment="1">
      <alignment vertical="center"/>
    </xf>
    <xf numFmtId="0" fontId="70" fillId="0" borderId="18" xfId="0" applyFont="1" applyBorder="1" applyAlignment="1">
      <alignment horizontal="left" vertical="center"/>
    </xf>
    <xf numFmtId="0" fontId="70" fillId="0" borderId="18" xfId="0" applyFont="1" applyBorder="1" applyAlignment="1">
      <alignment horizontal="left" vertical="center" wrapText="1"/>
    </xf>
    <xf numFmtId="0" fontId="94" fillId="62" borderId="18" xfId="0" applyFont="1" applyFill="1" applyBorder="1" applyAlignment="1">
      <alignment vertical="center"/>
    </xf>
    <xf numFmtId="0" fontId="70" fillId="62" borderId="18" xfId="0" applyFont="1" applyFill="1" applyBorder="1" applyAlignment="1">
      <alignment vertical="center"/>
    </xf>
    <xf numFmtId="0" fontId="0" fillId="0" borderId="18" xfId="0" applyBorder="1" applyAlignment="1">
      <alignment horizontal="center" vertical="center"/>
    </xf>
    <xf numFmtId="14" fontId="0" fillId="0" borderId="18" xfId="0" applyNumberFormat="1" applyBorder="1" applyAlignment="1">
      <alignment horizontal="center" vertical="center"/>
    </xf>
    <xf numFmtId="0" fontId="81" fillId="0" borderId="0" xfId="0" applyFont="1" applyAlignment="1">
      <alignment vertical="center"/>
    </xf>
    <xf numFmtId="0" fontId="3" fillId="0" borderId="0" xfId="0" applyFont="1" applyAlignment="1">
      <alignment vertical="center"/>
    </xf>
    <xf numFmtId="0" fontId="66" fillId="0" borderId="29" xfId="0" applyFont="1" applyBorder="1" applyAlignment="1">
      <alignment vertical="center"/>
    </xf>
    <xf numFmtId="0" fontId="1" fillId="0" borderId="0" xfId="0" quotePrefix="1" applyFont="1"/>
    <xf numFmtId="0" fontId="66" fillId="0" borderId="0" xfId="0" applyFont="1" applyAlignment="1">
      <alignment horizontal="left"/>
    </xf>
    <xf numFmtId="0" fontId="89" fillId="0" borderId="0" xfId="0" applyFont="1" applyAlignment="1">
      <alignment horizontal="left" vertical="center" wrapText="1"/>
    </xf>
    <xf numFmtId="0" fontId="89" fillId="0" borderId="0" xfId="0" quotePrefix="1" applyFont="1" applyAlignment="1">
      <alignment horizontal="left" vertical="center" wrapText="1"/>
    </xf>
    <xf numFmtId="0" fontId="4" fillId="0" borderId="18" xfId="0" applyFont="1" applyBorder="1" applyAlignment="1">
      <alignment vertical="center"/>
    </xf>
    <xf numFmtId="1" fontId="7" fillId="0" borderId="0" xfId="0" quotePrefix="1" applyNumberFormat="1" applyFont="1" applyAlignment="1">
      <alignment vertical="center"/>
    </xf>
    <xf numFmtId="0" fontId="60" fillId="0" borderId="0" xfId="0" applyFont="1" applyAlignment="1">
      <alignment horizontal="left" vertical="center"/>
    </xf>
    <xf numFmtId="0" fontId="7" fillId="0" borderId="0" xfId="0" applyFont="1" applyAlignment="1">
      <alignment vertical="center"/>
    </xf>
    <xf numFmtId="0" fontId="4" fillId="0" borderId="20" xfId="1115" applyFont="1" applyBorder="1"/>
    <xf numFmtId="0" fontId="91" fillId="0" borderId="0" xfId="0" applyFont="1" applyAlignment="1">
      <alignment vertical="center"/>
    </xf>
    <xf numFmtId="0" fontId="91" fillId="0" borderId="26" xfId="0" applyFont="1" applyBorder="1" applyAlignment="1">
      <alignment horizontal="center" vertical="center"/>
    </xf>
    <xf numFmtId="0" fontId="68" fillId="0" borderId="0" xfId="0" applyFont="1" applyAlignment="1">
      <alignment vertical="center"/>
    </xf>
    <xf numFmtId="0" fontId="1" fillId="0" borderId="18" xfId="0" applyFont="1" applyBorder="1" applyAlignment="1">
      <alignment horizontal="left" vertical="center" wrapText="1"/>
    </xf>
    <xf numFmtId="0" fontId="1" fillId="0" borderId="18" xfId="0" applyFont="1" applyBorder="1" applyAlignment="1">
      <alignment horizontal="left" vertical="center"/>
    </xf>
    <xf numFmtId="0" fontId="72" fillId="0" borderId="69" xfId="0" applyFont="1" applyBorder="1" applyAlignment="1">
      <alignment horizontal="center" vertical="center" wrapText="1"/>
    </xf>
    <xf numFmtId="0" fontId="72" fillId="0" borderId="71" xfId="0" applyFont="1" applyBorder="1" applyAlignment="1">
      <alignment horizontal="center" vertical="center" wrapText="1"/>
    </xf>
    <xf numFmtId="0" fontId="9" fillId="0" borderId="18" xfId="1047" applyFont="1" applyBorder="1" applyAlignment="1">
      <alignment horizontal="left" vertical="center"/>
    </xf>
    <xf numFmtId="0" fontId="0" fillId="79" borderId="18" xfId="0" applyFill="1" applyBorder="1"/>
    <xf numFmtId="0" fontId="1" fillId="0" borderId="18" xfId="0" applyFont="1" applyBorder="1" applyAlignment="1">
      <alignment wrapText="1"/>
    </xf>
    <xf numFmtId="1" fontId="76" fillId="64" borderId="22" xfId="1037" applyNumberFormat="1" applyFont="1" applyFill="1" applyBorder="1" applyAlignment="1" applyProtection="1">
      <alignment horizontal="center" vertical="center"/>
      <protection locked="0"/>
    </xf>
    <xf numFmtId="1" fontId="76" fillId="64" borderId="57" xfId="1037" applyNumberFormat="1" applyFont="1" applyFill="1" applyBorder="1" applyAlignment="1" applyProtection="1">
      <alignment horizontal="center" vertical="center"/>
      <protection locked="0"/>
    </xf>
    <xf numFmtId="1" fontId="76" fillId="64" borderId="18" xfId="1037" applyNumberFormat="1" applyFont="1" applyFill="1" applyBorder="1" applyAlignment="1" applyProtection="1">
      <alignment horizontal="center" vertical="center"/>
      <protection locked="0"/>
    </xf>
    <xf numFmtId="1" fontId="76" fillId="64" borderId="58" xfId="1037" applyNumberFormat="1" applyFont="1" applyFill="1" applyBorder="1" applyAlignment="1" applyProtection="1">
      <alignment horizontal="center" vertical="center"/>
      <protection locked="0"/>
    </xf>
    <xf numFmtId="1" fontId="76" fillId="64" borderId="69" xfId="1037" applyNumberFormat="1" applyFont="1" applyFill="1" applyBorder="1" applyAlignment="1" applyProtection="1">
      <alignment horizontal="center" vertical="center"/>
      <protection locked="0"/>
    </xf>
    <xf numFmtId="1" fontId="76" fillId="64" borderId="71" xfId="1037" applyNumberFormat="1" applyFont="1" applyFill="1" applyBorder="1" applyAlignment="1" applyProtection="1">
      <alignment horizontal="center" vertical="center"/>
      <protection locked="0"/>
    </xf>
    <xf numFmtId="49" fontId="76" fillId="64" borderId="70" xfId="1037" applyNumberFormat="1" applyFont="1" applyFill="1" applyBorder="1" applyAlignment="1" applyProtection="1">
      <alignment vertical="center" wrapText="1"/>
      <protection locked="0"/>
    </xf>
    <xf numFmtId="49" fontId="76" fillId="64" borderId="22" xfId="1037" applyNumberFormat="1" applyFont="1" applyFill="1" applyBorder="1" applyAlignment="1" applyProtection="1">
      <alignment vertical="center" wrapText="1"/>
      <protection locked="0"/>
    </xf>
    <xf numFmtId="49" fontId="76" fillId="64" borderId="55" xfId="1037" applyNumberFormat="1" applyFont="1" applyFill="1" applyBorder="1" applyAlignment="1" applyProtection="1">
      <alignment vertical="center" wrapText="1"/>
      <protection locked="0"/>
    </xf>
    <xf numFmtId="49" fontId="76" fillId="64" borderId="18" xfId="1037" applyNumberFormat="1" applyFont="1" applyFill="1" applyBorder="1" applyAlignment="1" applyProtection="1">
      <alignment vertical="center" wrapText="1"/>
      <protection locked="0"/>
    </xf>
    <xf numFmtId="49" fontId="76" fillId="64" borderId="68" xfId="1037" applyNumberFormat="1" applyFont="1" applyFill="1" applyBorder="1" applyAlignment="1" applyProtection="1">
      <alignment vertical="center" wrapText="1"/>
      <protection locked="0"/>
    </xf>
    <xf numFmtId="49" fontId="76" fillId="64" borderId="69" xfId="1037" applyNumberFormat="1" applyFont="1" applyFill="1" applyBorder="1" applyAlignment="1" applyProtection="1">
      <alignment vertical="center" wrapText="1"/>
      <protection locked="0"/>
    </xf>
    <xf numFmtId="49" fontId="76" fillId="64" borderId="72" xfId="1037" applyNumberFormat="1" applyFont="1" applyFill="1" applyBorder="1" applyAlignment="1" applyProtection="1">
      <alignment vertical="center" wrapText="1"/>
      <protection locked="0"/>
    </xf>
    <xf numFmtId="49" fontId="76" fillId="64" borderId="24" xfId="1037" applyNumberFormat="1" applyFont="1" applyFill="1" applyBorder="1" applyAlignment="1" applyProtection="1">
      <alignment vertical="center" wrapText="1"/>
      <protection locked="0"/>
    </xf>
    <xf numFmtId="1" fontId="76" fillId="64" borderId="24" xfId="1037" applyNumberFormat="1" applyFont="1" applyFill="1" applyBorder="1" applyAlignment="1" applyProtection="1">
      <alignment horizontal="center" vertical="center"/>
      <protection locked="0"/>
    </xf>
    <xf numFmtId="1" fontId="76" fillId="64" borderId="56" xfId="1037" applyNumberFormat="1" applyFont="1" applyFill="1" applyBorder="1" applyAlignment="1" applyProtection="1">
      <alignment horizontal="center" vertical="center"/>
      <protection locked="0"/>
    </xf>
    <xf numFmtId="0" fontId="72" fillId="0" borderId="73" xfId="0" applyFont="1" applyBorder="1" applyAlignment="1">
      <alignment horizontal="center" vertical="center" wrapText="1"/>
    </xf>
    <xf numFmtId="0" fontId="72" fillId="0" borderId="74" xfId="0" applyFont="1" applyBorder="1" applyAlignment="1">
      <alignment horizontal="center" vertical="center" wrapText="1"/>
    </xf>
    <xf numFmtId="0" fontId="72" fillId="0" borderId="75" xfId="0" applyFont="1" applyBorder="1" applyAlignment="1">
      <alignment horizontal="center" vertical="center" wrapText="1"/>
    </xf>
    <xf numFmtId="0" fontId="72" fillId="0" borderId="76" xfId="0" applyFont="1" applyBorder="1" applyAlignment="1">
      <alignment horizontal="center" vertical="center" wrapText="1"/>
    </xf>
    <xf numFmtId="49" fontId="4" fillId="80" borderId="70" xfId="1037" applyNumberFormat="1" applyFont="1" applyFill="1" applyBorder="1" applyAlignment="1" applyProtection="1">
      <alignment vertical="center" wrapText="1"/>
      <protection locked="0"/>
    </xf>
    <xf numFmtId="49" fontId="4" fillId="80" borderId="21" xfId="1037" applyNumberFormat="1" applyFont="1" applyFill="1" applyBorder="1" applyAlignment="1" applyProtection="1">
      <alignment horizontal="center" vertical="center"/>
      <protection locked="0"/>
    </xf>
    <xf numFmtId="49" fontId="4" fillId="80" borderId="21" xfId="1037" applyNumberFormat="1" applyFont="1" applyFill="1" applyBorder="1" applyAlignment="1" applyProtection="1">
      <alignment horizontal="left" vertical="center"/>
      <protection locked="0"/>
    </xf>
    <xf numFmtId="49" fontId="4" fillId="80" borderId="22" xfId="1037" applyNumberFormat="1" applyFont="1" applyFill="1" applyBorder="1" applyAlignment="1" applyProtection="1">
      <alignment vertical="center" wrapText="1"/>
      <protection locked="0"/>
    </xf>
    <xf numFmtId="49" fontId="4" fillId="80" borderId="22" xfId="1037" applyNumberFormat="1" applyFont="1" applyFill="1" applyBorder="1" applyAlignment="1" applyProtection="1">
      <alignment horizontal="center" vertical="center" wrapText="1"/>
      <protection locked="0"/>
    </xf>
    <xf numFmtId="1" fontId="4" fillId="80" borderId="22" xfId="1037" applyNumberFormat="1" applyFont="1" applyFill="1" applyBorder="1" applyAlignment="1" applyProtection="1">
      <alignment horizontal="center" vertical="center"/>
      <protection locked="0"/>
    </xf>
    <xf numFmtId="1" fontId="4" fillId="80" borderId="57" xfId="1037" applyNumberFormat="1" applyFont="1" applyFill="1" applyBorder="1" applyAlignment="1" applyProtection="1">
      <alignment horizontal="left" vertical="center" wrapText="1"/>
      <protection locked="0"/>
    </xf>
    <xf numFmtId="49" fontId="4" fillId="80" borderId="55" xfId="1037" applyNumberFormat="1" applyFont="1" applyFill="1" applyBorder="1" applyAlignment="1" applyProtection="1">
      <alignment vertical="center" wrapText="1"/>
      <protection locked="0"/>
    </xf>
    <xf numFmtId="49" fontId="4" fillId="80" borderId="19" xfId="1037" applyNumberFormat="1" applyFont="1" applyFill="1" applyBorder="1" applyAlignment="1" applyProtection="1">
      <alignment horizontal="center" vertical="center"/>
      <protection locked="0"/>
    </xf>
    <xf numFmtId="49" fontId="4" fillId="80" borderId="19" xfId="1037" applyNumberFormat="1" applyFont="1" applyFill="1" applyBorder="1" applyAlignment="1" applyProtection="1">
      <alignment horizontal="left" vertical="center"/>
      <protection locked="0"/>
    </xf>
    <xf numFmtId="49" fontId="4" fillId="80" borderId="18" xfId="1037" applyNumberFormat="1" applyFont="1" applyFill="1" applyBorder="1" applyAlignment="1" applyProtection="1">
      <alignment vertical="center" wrapText="1"/>
      <protection locked="0"/>
    </xf>
    <xf numFmtId="49" fontId="4" fillId="80" borderId="18" xfId="1037" applyNumberFormat="1" applyFont="1" applyFill="1" applyBorder="1" applyAlignment="1" applyProtection="1">
      <alignment horizontal="center" vertical="center" wrapText="1"/>
      <protection locked="0"/>
    </xf>
    <xf numFmtId="1" fontId="4" fillId="80" borderId="18" xfId="1037" applyNumberFormat="1" applyFont="1" applyFill="1" applyBorder="1" applyAlignment="1" applyProtection="1">
      <alignment horizontal="center" vertical="center"/>
      <protection locked="0"/>
    </xf>
    <xf numFmtId="1" fontId="4" fillId="80" borderId="58" xfId="1037" applyNumberFormat="1" applyFont="1" applyFill="1" applyBorder="1" applyAlignment="1" applyProtection="1">
      <alignment horizontal="left" vertical="center" wrapText="1"/>
      <protection locked="0"/>
    </xf>
    <xf numFmtId="49" fontId="4" fillId="80" borderId="68" xfId="1037" applyNumberFormat="1" applyFont="1" applyFill="1" applyBorder="1" applyAlignment="1" applyProtection="1">
      <alignment vertical="center" wrapText="1"/>
      <protection locked="0"/>
    </xf>
    <xf numFmtId="49" fontId="4" fillId="80" borderId="77" xfId="1037" applyNumberFormat="1" applyFont="1" applyFill="1" applyBorder="1" applyAlignment="1" applyProtection="1">
      <alignment horizontal="center" vertical="center"/>
      <protection locked="0"/>
    </xf>
    <xf numFmtId="49" fontId="4" fillId="80" borderId="77" xfId="1037" applyNumberFormat="1" applyFont="1" applyFill="1" applyBorder="1" applyAlignment="1" applyProtection="1">
      <alignment horizontal="left" vertical="center"/>
      <protection locked="0"/>
    </xf>
    <xf numFmtId="49" fontId="4" fillId="80" borderId="69" xfId="1037" applyNumberFormat="1" applyFont="1" applyFill="1" applyBorder="1" applyAlignment="1" applyProtection="1">
      <alignment vertical="center" wrapText="1"/>
      <protection locked="0"/>
    </xf>
    <xf numFmtId="49" fontId="4" fillId="80" borderId="69" xfId="1037" applyNumberFormat="1" applyFont="1" applyFill="1" applyBorder="1" applyAlignment="1" applyProtection="1">
      <alignment horizontal="center" vertical="center" wrapText="1"/>
      <protection locked="0"/>
    </xf>
    <xf numFmtId="1" fontId="4" fillId="80" borderId="69" xfId="1037" applyNumberFormat="1" applyFont="1" applyFill="1" applyBorder="1" applyAlignment="1" applyProtection="1">
      <alignment horizontal="center" vertical="center"/>
      <protection locked="0"/>
    </xf>
    <xf numFmtId="1" fontId="4" fillId="80" borderId="71" xfId="1037" applyNumberFormat="1" applyFont="1" applyFill="1" applyBorder="1" applyAlignment="1" applyProtection="1">
      <alignment horizontal="left" vertical="center" wrapText="1"/>
      <protection locked="0"/>
    </xf>
    <xf numFmtId="0" fontId="72" fillId="0" borderId="0" xfId="0" applyFont="1" applyAlignment="1">
      <alignment vertical="center"/>
    </xf>
    <xf numFmtId="1" fontId="72" fillId="0" borderId="26" xfId="0" applyNumberFormat="1" applyFont="1" applyBorder="1" applyAlignment="1">
      <alignment horizontal="center" vertical="center"/>
    </xf>
    <xf numFmtId="0" fontId="95" fillId="0" borderId="0" xfId="0" applyFont="1"/>
    <xf numFmtId="0" fontId="98" fillId="0" borderId="27" xfId="0" applyFont="1" applyBorder="1" applyAlignment="1">
      <alignment vertical="center" wrapText="1"/>
    </xf>
    <xf numFmtId="0" fontId="103" fillId="64" borderId="26" xfId="0" applyFont="1" applyFill="1" applyBorder="1" applyAlignment="1" applyProtection="1">
      <alignment horizontal="center" vertical="center"/>
      <protection locked="0"/>
    </xf>
    <xf numFmtId="0" fontId="98" fillId="0" borderId="26" xfId="0" applyFont="1" applyBorder="1" applyAlignment="1">
      <alignment vertical="center" wrapText="1"/>
    </xf>
    <xf numFmtId="10" fontId="103" fillId="0" borderId="28" xfId="0" applyNumberFormat="1" applyFont="1" applyBorder="1" applyAlignment="1">
      <alignment horizontal="center" vertical="center"/>
    </xf>
    <xf numFmtId="0" fontId="68" fillId="0" borderId="18" xfId="0" quotePrefix="1" applyFont="1" applyBorder="1" applyAlignment="1">
      <alignment horizontal="center" vertical="center" wrapText="1"/>
    </xf>
    <xf numFmtId="0" fontId="103" fillId="67" borderId="26" xfId="0" applyFont="1" applyFill="1" applyBorder="1" applyAlignment="1">
      <alignment horizontal="center" vertical="center"/>
    </xf>
    <xf numFmtId="1" fontId="66" fillId="75" borderId="18" xfId="0" applyNumberFormat="1" applyFont="1" applyFill="1" applyBorder="1" applyAlignment="1">
      <alignment horizontal="center" vertical="center"/>
    </xf>
    <xf numFmtId="0" fontId="68" fillId="75" borderId="18" xfId="0" applyFont="1" applyFill="1" applyBorder="1" applyAlignment="1">
      <alignment horizontal="center" vertical="center" wrapText="1"/>
    </xf>
    <xf numFmtId="10" fontId="68" fillId="75" borderId="18" xfId="0" applyNumberFormat="1" applyFont="1" applyFill="1" applyBorder="1" applyAlignment="1">
      <alignment horizontal="center" vertical="center"/>
    </xf>
    <xf numFmtId="0" fontId="0" fillId="0" borderId="18" xfId="0" applyBorder="1" applyAlignment="1">
      <alignment horizontal="left"/>
    </xf>
    <xf numFmtId="0" fontId="1" fillId="64" borderId="20" xfId="0" applyFont="1" applyFill="1" applyBorder="1" applyAlignment="1" applyProtection="1">
      <alignment horizontal="left" vertical="center"/>
      <protection locked="0"/>
    </xf>
    <xf numFmtId="0" fontId="1" fillId="64" borderId="34" xfId="0" applyFont="1" applyFill="1" applyBorder="1" applyAlignment="1" applyProtection="1">
      <alignment horizontal="left" vertical="center"/>
      <protection locked="0"/>
    </xf>
    <xf numFmtId="0" fontId="1" fillId="64" borderId="19" xfId="0" applyFont="1" applyFill="1" applyBorder="1" applyAlignment="1" applyProtection="1">
      <alignment horizontal="left" vertical="center"/>
      <protection locked="0"/>
    </xf>
    <xf numFmtId="0" fontId="4" fillId="0" borderId="0" xfId="0" applyFont="1" applyAlignment="1">
      <alignment horizontal="left" vertical="top" wrapText="1"/>
    </xf>
    <xf numFmtId="0" fontId="66" fillId="0" borderId="42" xfId="0" applyFont="1" applyBorder="1" applyAlignment="1">
      <alignment horizontal="center" vertical="center"/>
    </xf>
    <xf numFmtId="0" fontId="66" fillId="0" borderId="61" xfId="0" applyFont="1" applyBorder="1" applyAlignment="1">
      <alignment horizontal="center" vertical="center"/>
    </xf>
    <xf numFmtId="0" fontId="66" fillId="0" borderId="62" xfId="0" applyFont="1" applyBorder="1" applyAlignment="1">
      <alignment horizontal="center" vertical="center"/>
    </xf>
    <xf numFmtId="0" fontId="1" fillId="0" borderId="27" xfId="0" applyFont="1" applyBorder="1" applyAlignment="1">
      <alignment horizontal="left" vertical="center" wrapText="1"/>
    </xf>
    <xf numFmtId="0" fontId="1" fillId="0" borderId="63" xfId="0" applyFont="1" applyBorder="1" applyAlignment="1">
      <alignment horizontal="left" vertical="center" wrapText="1"/>
    </xf>
    <xf numFmtId="0" fontId="1" fillId="0" borderId="64" xfId="0" applyFont="1" applyBorder="1" applyAlignment="1">
      <alignment horizontal="left" vertical="center" wrapText="1"/>
    </xf>
    <xf numFmtId="0" fontId="97" fillId="0" borderId="27" xfId="0" applyFont="1" applyBorder="1" applyAlignment="1">
      <alignment horizontal="left" vertical="center" wrapText="1"/>
    </xf>
    <xf numFmtId="0" fontId="97" fillId="0" borderId="63" xfId="0" applyFont="1" applyBorder="1" applyAlignment="1">
      <alignment horizontal="left" vertical="center" wrapText="1"/>
    </xf>
    <xf numFmtId="0" fontId="97" fillId="0" borderId="64" xfId="0" applyFont="1" applyBorder="1" applyAlignment="1">
      <alignment horizontal="left" vertical="center" wrapText="1"/>
    </xf>
    <xf numFmtId="0" fontId="91" fillId="0" borderId="27" xfId="0" applyFont="1" applyBorder="1" applyAlignment="1">
      <alignment horizontal="left" vertical="center" wrapText="1"/>
    </xf>
    <xf numFmtId="0" fontId="91" fillId="0" borderId="63" xfId="0" applyFont="1" applyBorder="1" applyAlignment="1">
      <alignment horizontal="left" vertical="center" wrapText="1"/>
    </xf>
    <xf numFmtId="0" fontId="91" fillId="0" borderId="64" xfId="0" applyFont="1" applyBorder="1" applyAlignment="1">
      <alignment horizontal="left" vertical="center" wrapText="1"/>
    </xf>
    <xf numFmtId="0" fontId="1" fillId="0" borderId="27" xfId="0" applyFont="1" applyBorder="1" applyAlignment="1">
      <alignment horizontal="left" vertical="center"/>
    </xf>
    <xf numFmtId="0" fontId="1" fillId="0" borderId="63" xfId="0" applyFont="1" applyBorder="1" applyAlignment="1">
      <alignment horizontal="left" vertical="center"/>
    </xf>
    <xf numFmtId="0" fontId="1" fillId="0" borderId="64" xfId="0" applyFont="1" applyBorder="1" applyAlignment="1">
      <alignment horizontal="left" vertical="center"/>
    </xf>
    <xf numFmtId="0" fontId="66" fillId="0" borderId="18" xfId="0" applyFont="1" applyBorder="1" applyAlignment="1">
      <alignment horizontal="center" vertical="center"/>
    </xf>
    <xf numFmtId="0" fontId="66" fillId="64" borderId="18" xfId="0" applyFont="1" applyFill="1" applyBorder="1" applyAlignment="1" applyProtection="1">
      <alignment horizontal="center" vertical="center"/>
      <protection locked="0"/>
    </xf>
    <xf numFmtId="14" fontId="66" fillId="64" borderId="18" xfId="0" applyNumberFormat="1" applyFont="1" applyFill="1" applyBorder="1" applyAlignment="1" applyProtection="1">
      <alignment horizontal="center" vertical="center"/>
      <protection locked="0"/>
    </xf>
    <xf numFmtId="14" fontId="66" fillId="0" borderId="20" xfId="0" applyNumberFormat="1" applyFont="1" applyBorder="1" applyAlignment="1">
      <alignment horizontal="center" vertical="center"/>
    </xf>
    <xf numFmtId="14" fontId="66" fillId="0" borderId="19" xfId="0" applyNumberFormat="1" applyFont="1" applyBorder="1" applyAlignment="1">
      <alignment horizontal="center" vertical="center"/>
    </xf>
    <xf numFmtId="0" fontId="75" fillId="0" borderId="0" xfId="0" applyFont="1" applyAlignment="1">
      <alignment horizontal="left" vertical="center" wrapText="1"/>
    </xf>
    <xf numFmtId="0" fontId="75" fillId="0" borderId="0" xfId="0" applyFont="1" applyAlignment="1">
      <alignment horizontal="left" vertical="center"/>
    </xf>
    <xf numFmtId="0" fontId="92" fillId="0" borderId="32" xfId="0" applyFont="1" applyBorder="1" applyAlignment="1">
      <alignment horizontal="center" vertical="center" wrapText="1"/>
    </xf>
    <xf numFmtId="0" fontId="92" fillId="0" borderId="35" xfId="0" applyFont="1" applyBorder="1" applyAlignment="1">
      <alignment horizontal="center" vertical="center" wrapText="1"/>
    </xf>
    <xf numFmtId="0" fontId="92" fillId="0" borderId="36" xfId="0" applyFont="1" applyBorder="1" applyAlignment="1">
      <alignment horizontal="center" vertical="center" wrapText="1"/>
    </xf>
    <xf numFmtId="0" fontId="92" fillId="0" borderId="37" xfId="0" applyFont="1" applyBorder="1" applyAlignment="1">
      <alignment horizontal="center" vertical="center" wrapText="1"/>
    </xf>
    <xf numFmtId="0" fontId="92" fillId="0" borderId="33" xfId="0" applyFont="1" applyBorder="1" applyAlignment="1">
      <alignment horizontal="center" vertical="center" wrapText="1"/>
    </xf>
    <xf numFmtId="0" fontId="92" fillId="0" borderId="38" xfId="0" applyFont="1" applyBorder="1" applyAlignment="1">
      <alignment horizontal="center" vertical="center" wrapText="1"/>
    </xf>
    <xf numFmtId="0" fontId="81" fillId="0" borderId="0" xfId="0" applyFont="1" applyAlignment="1">
      <alignment horizontal="center" vertical="top"/>
    </xf>
    <xf numFmtId="0" fontId="66" fillId="64" borderId="66" xfId="0" applyFont="1" applyFill="1" applyBorder="1" applyAlignment="1" applyProtection="1">
      <alignment horizontal="center" vertical="center"/>
      <protection locked="0"/>
    </xf>
    <xf numFmtId="0" fontId="66" fillId="64" borderId="67" xfId="0" applyFont="1" applyFill="1" applyBorder="1" applyAlignment="1" applyProtection="1">
      <alignment horizontal="center" vertical="center"/>
      <protection locked="0"/>
    </xf>
    <xf numFmtId="0" fontId="66" fillId="0" borderId="59" xfId="0" applyFont="1" applyBorder="1" applyAlignment="1">
      <alignment horizontal="center" vertical="center"/>
    </xf>
    <xf numFmtId="0" fontId="66" fillId="0" borderId="34" xfId="0" applyFont="1" applyBorder="1" applyAlignment="1">
      <alignment horizontal="center" vertical="center"/>
    </xf>
    <xf numFmtId="0" fontId="66" fillId="0" borderId="19" xfId="0" applyFont="1" applyBorder="1" applyAlignment="1">
      <alignment horizontal="center" vertical="center"/>
    </xf>
    <xf numFmtId="0" fontId="66" fillId="0" borderId="20" xfId="0" applyFont="1" applyBorder="1" applyAlignment="1">
      <alignment horizontal="center" vertical="center"/>
    </xf>
    <xf numFmtId="0" fontId="66" fillId="0" borderId="60" xfId="0" applyFont="1" applyBorder="1" applyAlignment="1">
      <alignment horizontal="center" vertical="center"/>
    </xf>
    <xf numFmtId="0" fontId="1" fillId="0" borderId="31" xfId="0" applyFont="1" applyBorder="1" applyAlignment="1">
      <alignment horizontal="left" vertical="center" wrapText="1"/>
    </xf>
    <xf numFmtId="0" fontId="66" fillId="0" borderId="28" xfId="0" applyFont="1" applyBorder="1" applyAlignment="1">
      <alignment horizontal="left" vertical="center" wrapText="1"/>
    </xf>
    <xf numFmtId="0" fontId="66" fillId="64" borderId="26" xfId="0" applyFont="1" applyFill="1" applyBorder="1" applyAlignment="1" applyProtection="1">
      <alignment horizontal="center" vertical="center"/>
      <protection locked="0"/>
    </xf>
    <xf numFmtId="0" fontId="66" fillId="64" borderId="20" xfId="0" applyFont="1" applyFill="1" applyBorder="1" applyAlignment="1" applyProtection="1">
      <alignment horizontal="left" vertical="center"/>
      <protection locked="0"/>
    </xf>
    <xf numFmtId="0" fontId="66" fillId="64" borderId="34" xfId="0" applyFont="1" applyFill="1" applyBorder="1" applyAlignment="1" applyProtection="1">
      <alignment horizontal="left" vertical="center"/>
      <protection locked="0"/>
    </xf>
    <xf numFmtId="0" fontId="66" fillId="64" borderId="19" xfId="0" applyFont="1" applyFill="1" applyBorder="1" applyAlignment="1" applyProtection="1">
      <alignment horizontal="left" vertical="center"/>
      <protection locked="0"/>
    </xf>
    <xf numFmtId="0" fontId="66" fillId="0" borderId="18" xfId="0" applyFont="1" applyBorder="1" applyAlignment="1">
      <alignment horizontal="left" vertical="center"/>
    </xf>
    <xf numFmtId="0" fontId="3" fillId="0" borderId="18" xfId="0" applyFont="1" applyBorder="1" applyAlignment="1">
      <alignment horizontal="center" vertical="center"/>
    </xf>
    <xf numFmtId="0" fontId="3" fillId="0" borderId="59"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19" xfId="0" applyFont="1" applyBorder="1" applyAlignment="1">
      <alignment horizontal="center" vertical="center" wrapText="1"/>
    </xf>
    <xf numFmtId="0" fontId="76" fillId="0" borderId="20" xfId="0" applyFont="1" applyBorder="1" applyAlignment="1">
      <alignment horizontal="center" vertical="center" wrapText="1"/>
    </xf>
    <xf numFmtId="0" fontId="76" fillId="0" borderId="19"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23" xfId="0" applyFont="1" applyBorder="1" applyAlignment="1">
      <alignment horizontal="center" vertical="center" wrapText="1"/>
    </xf>
    <xf numFmtId="0" fontId="66" fillId="76" borderId="20" xfId="0" applyFont="1" applyFill="1" applyBorder="1" applyAlignment="1">
      <alignment horizontal="center" vertical="center"/>
    </xf>
    <xf numFmtId="0" fontId="66" fillId="76" borderId="19" xfId="0" applyFont="1" applyFill="1" applyBorder="1" applyAlignment="1">
      <alignment horizontal="center" vertical="center"/>
    </xf>
    <xf numFmtId="0" fontId="66" fillId="0" borderId="0" xfId="0" applyFont="1" applyAlignment="1">
      <alignment horizontal="center" vertical="center" wrapText="1"/>
    </xf>
    <xf numFmtId="0" fontId="66" fillId="0" borderId="0" xfId="0" applyFont="1" applyAlignment="1">
      <alignment horizontal="center" vertical="center"/>
    </xf>
    <xf numFmtId="0" fontId="3" fillId="0" borderId="52"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91" fillId="0" borderId="27" xfId="0" applyFont="1" applyBorder="1" applyAlignment="1">
      <alignment horizontal="left" vertical="center"/>
    </xf>
    <xf numFmtId="0" fontId="91" fillId="0" borderId="63" xfId="0" applyFont="1" applyBorder="1" applyAlignment="1">
      <alignment horizontal="left" vertical="center"/>
    </xf>
    <xf numFmtId="0" fontId="91" fillId="0" borderId="64" xfId="0" applyFont="1" applyBorder="1" applyAlignment="1">
      <alignment horizontal="left" vertical="center"/>
    </xf>
    <xf numFmtId="0" fontId="1" fillId="0" borderId="26" xfId="0" applyFont="1" applyBorder="1" applyAlignment="1">
      <alignment horizontal="left" vertical="center" wrapText="1"/>
    </xf>
    <xf numFmtId="0" fontId="66" fillId="0" borderId="26" xfId="0" applyFont="1" applyBorder="1" applyAlignment="1">
      <alignment horizontal="left" vertical="center" wrapText="1"/>
    </xf>
    <xf numFmtId="0" fontId="68" fillId="0" borderId="0" xfId="0" applyFont="1" applyAlignment="1">
      <alignment horizontal="left" wrapText="1"/>
    </xf>
    <xf numFmtId="0" fontId="0" fillId="0" borderId="0" xfId="0" applyAlignment="1">
      <alignment horizontal="left" wrapText="1"/>
    </xf>
    <xf numFmtId="0" fontId="72" fillId="0" borderId="52" xfId="0" applyFont="1" applyBorder="1" applyAlignment="1">
      <alignment horizontal="center" vertical="center" wrapText="1"/>
    </xf>
    <xf numFmtId="0" fontId="72" fillId="0" borderId="68" xfId="0" applyFont="1" applyBorder="1" applyAlignment="1">
      <alignment horizontal="center" vertical="center" wrapText="1"/>
    </xf>
    <xf numFmtId="0" fontId="72" fillId="0" borderId="53" xfId="0" applyFont="1" applyBorder="1" applyAlignment="1">
      <alignment horizontal="center" vertical="center" wrapText="1"/>
    </xf>
    <xf numFmtId="0" fontId="72" fillId="0" borderId="69" xfId="0" applyFont="1" applyBorder="1" applyAlignment="1">
      <alignment horizontal="center" vertical="center" wrapText="1"/>
    </xf>
    <xf numFmtId="0" fontId="72" fillId="0" borderId="54" xfId="0" applyFont="1" applyBorder="1" applyAlignment="1">
      <alignment horizontal="center" vertical="center" wrapText="1"/>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4" fillId="0" borderId="28" xfId="0" applyFont="1" applyBorder="1" applyAlignment="1">
      <alignment horizontal="center" vertical="center"/>
    </xf>
    <xf numFmtId="49" fontId="29" fillId="0" borderId="31" xfId="0" applyNumberFormat="1" applyFont="1" applyBorder="1" applyAlignment="1">
      <alignment horizontal="center" vertical="center" wrapText="1" readingOrder="1"/>
    </xf>
    <xf numFmtId="49" fontId="29" fillId="0" borderId="30" xfId="0" applyNumberFormat="1" applyFont="1" applyBorder="1" applyAlignment="1">
      <alignment horizontal="center" vertical="center" wrapText="1" readingOrder="1"/>
    </xf>
    <xf numFmtId="49" fontId="29" fillId="0" borderId="28" xfId="0" applyNumberFormat="1" applyFont="1" applyBorder="1" applyAlignment="1">
      <alignment horizontal="center" vertical="center" wrapText="1" readingOrder="1"/>
    </xf>
    <xf numFmtId="0" fontId="4" fillId="0" borderId="31" xfId="0" applyFont="1" applyBorder="1" applyAlignment="1">
      <alignment horizontal="left" vertical="center" wrapText="1" readingOrder="1"/>
    </xf>
    <xf numFmtId="0" fontId="4" fillId="0" borderId="30" xfId="0" applyFont="1" applyBorder="1" applyAlignment="1">
      <alignment horizontal="left" vertical="center" wrapText="1" readingOrder="1"/>
    </xf>
    <xf numFmtId="0" fontId="4" fillId="0" borderId="28" xfId="0" applyFont="1" applyBorder="1" applyAlignment="1">
      <alignment horizontal="left" vertical="center" wrapText="1" readingOrder="1"/>
    </xf>
    <xf numFmtId="0" fontId="4" fillId="0" borderId="32" xfId="0" applyFont="1" applyBorder="1" applyAlignment="1">
      <alignment horizontal="left" vertical="center" wrapText="1" readingOrder="1"/>
    </xf>
    <xf numFmtId="0" fontId="31" fillId="0" borderId="35" xfId="0" applyFont="1" applyBorder="1"/>
    <xf numFmtId="0" fontId="4" fillId="0" borderId="36" xfId="0" applyFont="1" applyBorder="1" applyAlignment="1">
      <alignment horizontal="left" vertical="center" wrapText="1" readingOrder="1"/>
    </xf>
    <xf numFmtId="0" fontId="31" fillId="0" borderId="37" xfId="0" applyFont="1" applyBorder="1"/>
    <xf numFmtId="0" fontId="4" fillId="0" borderId="33" xfId="0" applyFont="1" applyBorder="1" applyAlignment="1">
      <alignment horizontal="left" vertical="center" wrapText="1" readingOrder="1"/>
    </xf>
    <xf numFmtId="0" fontId="31" fillId="0" borderId="38" xfId="0" applyFont="1" applyBorder="1"/>
    <xf numFmtId="0" fontId="4" fillId="29" borderId="32" xfId="0" quotePrefix="1" applyFont="1" applyFill="1" applyBorder="1" applyAlignment="1">
      <alignment horizontal="left" vertical="center" wrapText="1" readingOrder="1"/>
    </xf>
    <xf numFmtId="0" fontId="31" fillId="0" borderId="35" xfId="0" applyFont="1" applyBorder="1" applyAlignment="1">
      <alignment horizontal="left" vertical="center" wrapText="1" readingOrder="1"/>
    </xf>
    <xf numFmtId="0" fontId="4" fillId="29" borderId="36" xfId="0" applyFont="1" applyFill="1" applyBorder="1" applyAlignment="1">
      <alignment horizontal="left" vertical="center" wrapText="1" readingOrder="1"/>
    </xf>
    <xf numFmtId="0" fontId="31" fillId="0" borderId="37" xfId="0" applyFont="1" applyBorder="1" applyAlignment="1">
      <alignment horizontal="left" vertical="center" wrapText="1" readingOrder="1"/>
    </xf>
    <xf numFmtId="0" fontId="4" fillId="29" borderId="33" xfId="0" applyFont="1" applyFill="1" applyBorder="1" applyAlignment="1">
      <alignment horizontal="left" vertical="center" wrapText="1" readingOrder="1"/>
    </xf>
    <xf numFmtId="0" fontId="31" fillId="0" borderId="38" xfId="0" applyFont="1" applyBorder="1" applyAlignment="1">
      <alignment horizontal="left" vertical="center" wrapText="1" readingOrder="1"/>
    </xf>
    <xf numFmtId="0" fontId="30" fillId="0" borderId="31"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32"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38"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28" xfId="0" applyFont="1" applyBorder="1" applyAlignment="1">
      <alignment horizontal="center" vertical="center" wrapText="1"/>
    </xf>
    <xf numFmtId="0" fontId="72" fillId="28" borderId="18" xfId="0" applyFont="1" applyFill="1" applyBorder="1" applyAlignment="1">
      <alignment horizontal="left" vertical="center"/>
    </xf>
    <xf numFmtId="0" fontId="4" fillId="0" borderId="32" xfId="0" applyFont="1" applyBorder="1" applyAlignment="1">
      <alignment vertical="center" wrapText="1"/>
    </xf>
    <xf numFmtId="0" fontId="78" fillId="0" borderId="35" xfId="0" applyFont="1" applyBorder="1" applyAlignment="1">
      <alignment vertical="center" wrapText="1"/>
    </xf>
    <xf numFmtId="0" fontId="78" fillId="0" borderId="36" xfId="0" applyFont="1" applyBorder="1" applyAlignment="1">
      <alignment vertical="center" wrapText="1"/>
    </xf>
    <xf numFmtId="0" fontId="78" fillId="0" borderId="37" xfId="0" applyFont="1" applyBorder="1" applyAlignment="1">
      <alignment vertical="center" wrapText="1"/>
    </xf>
    <xf numFmtId="0" fontId="78" fillId="0" borderId="33" xfId="0" applyFont="1" applyBorder="1" applyAlignment="1">
      <alignment vertical="center" wrapText="1"/>
    </xf>
    <xf numFmtId="0" fontId="78" fillId="0" borderId="38" xfId="0" applyFont="1" applyBorder="1" applyAlignment="1">
      <alignment vertical="center" wrapText="1"/>
    </xf>
    <xf numFmtId="49" fontId="73" fillId="0" borderId="31" xfId="0" applyNumberFormat="1" applyFont="1" applyBorder="1" applyAlignment="1">
      <alignment horizontal="center" vertical="center"/>
    </xf>
    <xf numFmtId="49" fontId="73" fillId="0" borderId="30" xfId="0" applyNumberFormat="1" applyFont="1" applyBorder="1" applyAlignment="1">
      <alignment horizontal="center" vertical="center"/>
    </xf>
    <xf numFmtId="49" fontId="73" fillId="0" borderId="28" xfId="0" applyNumberFormat="1" applyFont="1" applyBorder="1" applyAlignment="1">
      <alignment horizontal="center" vertical="center"/>
    </xf>
    <xf numFmtId="0" fontId="7" fillId="0" borderId="31" xfId="0" applyFont="1" applyBorder="1" applyAlignment="1">
      <alignment vertical="center" wrapText="1"/>
    </xf>
    <xf numFmtId="0" fontId="36" fillId="0" borderId="30" xfId="0" applyFont="1" applyBorder="1" applyAlignment="1">
      <alignment vertical="center" wrapText="1"/>
    </xf>
    <xf numFmtId="0" fontId="36" fillId="0" borderId="28" xfId="0" applyFont="1" applyBorder="1" applyAlignment="1">
      <alignment vertical="center" wrapText="1"/>
    </xf>
    <xf numFmtId="0" fontId="7" fillId="0" borderId="32" xfId="0" applyFont="1" applyBorder="1" applyAlignment="1">
      <alignment vertical="center" wrapText="1"/>
    </xf>
    <xf numFmtId="0" fontId="36" fillId="0" borderId="35" xfId="0" applyFont="1" applyBorder="1" applyAlignment="1">
      <alignment vertical="center" wrapText="1"/>
    </xf>
    <xf numFmtId="0" fontId="36" fillId="0" borderId="36" xfId="0" applyFont="1" applyBorder="1" applyAlignment="1">
      <alignment vertical="center" wrapText="1"/>
    </xf>
    <xf numFmtId="0" fontId="36" fillId="0" borderId="37" xfId="0" applyFont="1" applyBorder="1" applyAlignment="1">
      <alignment vertical="center" wrapText="1"/>
    </xf>
    <xf numFmtId="0" fontId="36" fillId="0" borderId="33" xfId="0" applyFont="1" applyBorder="1" applyAlignment="1">
      <alignment vertical="center" wrapText="1"/>
    </xf>
    <xf numFmtId="0" fontId="36" fillId="0" borderId="38" xfId="0" applyFont="1" applyBorder="1" applyAlignment="1">
      <alignment vertical="center" wrapText="1"/>
    </xf>
    <xf numFmtId="0" fontId="28" fillId="0" borderId="32"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4" fillId="0" borderId="32"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3" xfId="0" applyFont="1" applyBorder="1" applyAlignment="1">
      <alignment horizontal="center" vertical="center"/>
    </xf>
    <xf numFmtId="0" fontId="4" fillId="0" borderId="38" xfId="0" applyFont="1" applyBorder="1" applyAlignment="1">
      <alignment horizontal="center" vertical="center"/>
    </xf>
    <xf numFmtId="0" fontId="4" fillId="0" borderId="3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8" xfId="0" applyFont="1" applyBorder="1" applyAlignment="1">
      <alignment horizontal="center" vertical="center" wrapText="1"/>
    </xf>
    <xf numFmtId="0" fontId="4" fillId="29" borderId="32" xfId="0" applyFont="1" applyFill="1" applyBorder="1" applyAlignment="1">
      <alignment horizontal="left" vertical="center" wrapText="1" readingOrder="1"/>
    </xf>
    <xf numFmtId="0" fontId="74" fillId="0" borderId="35" xfId="0" applyFont="1" applyBorder="1" applyAlignment="1">
      <alignment horizontal="left" vertical="center" wrapText="1" readingOrder="1"/>
    </xf>
    <xf numFmtId="0" fontId="74" fillId="0" borderId="37" xfId="0" applyFont="1" applyBorder="1" applyAlignment="1">
      <alignment horizontal="left" vertical="center" wrapText="1" readingOrder="1"/>
    </xf>
    <xf numFmtId="0" fontId="74" fillId="0" borderId="38" xfId="0" applyFont="1" applyBorder="1" applyAlignment="1">
      <alignment horizontal="left" vertical="center" wrapText="1" readingOrder="1"/>
    </xf>
    <xf numFmtId="49" fontId="29" fillId="0" borderId="31" xfId="0" applyNumberFormat="1" applyFont="1" applyBorder="1" applyAlignment="1">
      <alignment horizontal="center" vertical="center" wrapText="1"/>
    </xf>
    <xf numFmtId="49" fontId="79" fillId="0" borderId="30" xfId="0" applyNumberFormat="1" applyFont="1" applyBorder="1" applyAlignment="1">
      <alignment horizontal="center" vertical="center" wrapText="1"/>
    </xf>
    <xf numFmtId="49" fontId="79" fillId="0" borderId="28" xfId="0" applyNumberFormat="1" applyFont="1" applyBorder="1" applyAlignment="1">
      <alignment horizontal="center" vertical="center" wrapText="1"/>
    </xf>
    <xf numFmtId="0" fontId="4" fillId="0" borderId="31" xfId="0" applyFont="1" applyBorder="1" applyAlignment="1">
      <alignment vertical="center" wrapText="1"/>
    </xf>
    <xf numFmtId="0" fontId="78" fillId="0" borderId="30" xfId="0" applyFont="1" applyBorder="1" applyAlignment="1">
      <alignment vertical="center" wrapText="1"/>
    </xf>
    <xf numFmtId="0" fontId="78" fillId="0" borderId="28" xfId="0" applyFont="1" applyBorder="1" applyAlignment="1">
      <alignment vertical="center" wrapText="1"/>
    </xf>
    <xf numFmtId="0" fontId="4" fillId="0" borderId="32" xfId="0" quotePrefix="1" applyFont="1" applyBorder="1" applyAlignment="1">
      <alignment horizontal="left" vertical="center" wrapText="1" readingOrder="1"/>
    </xf>
    <xf numFmtId="0" fontId="4" fillId="0" borderId="35" xfId="0" quotePrefix="1" applyFont="1" applyBorder="1" applyAlignment="1">
      <alignment horizontal="left" vertical="center" wrapText="1" readingOrder="1"/>
    </xf>
    <xf numFmtId="0" fontId="4" fillId="0" borderId="36" xfId="0" quotePrefix="1" applyFont="1" applyBorder="1" applyAlignment="1">
      <alignment horizontal="left" vertical="center" wrapText="1" readingOrder="1"/>
    </xf>
    <xf numFmtId="0" fontId="4" fillId="0" borderId="37" xfId="0" quotePrefix="1" applyFont="1" applyBorder="1" applyAlignment="1">
      <alignment horizontal="left" vertical="center" wrapText="1" readingOrder="1"/>
    </xf>
    <xf numFmtId="0" fontId="4" fillId="0" borderId="33" xfId="0" quotePrefix="1" applyFont="1" applyBorder="1" applyAlignment="1">
      <alignment horizontal="left" vertical="center" wrapText="1" readingOrder="1"/>
    </xf>
    <xf numFmtId="0" fontId="4" fillId="0" borderId="38" xfId="0" quotePrefix="1" applyFont="1" applyBorder="1" applyAlignment="1">
      <alignment horizontal="left" vertical="center" wrapText="1" readingOrder="1"/>
    </xf>
    <xf numFmtId="0" fontId="68" fillId="0" borderId="0" xfId="0" applyFont="1" applyAlignment="1">
      <alignment horizontal="left" vertical="top" wrapText="1"/>
    </xf>
    <xf numFmtId="164" fontId="4" fillId="74" borderId="32" xfId="1163" applyNumberFormat="1" applyFont="1" applyFill="1" applyBorder="1" applyAlignment="1" applyProtection="1">
      <alignment horizontal="center" vertical="center"/>
    </xf>
    <xf numFmtId="164" fontId="4" fillId="74" borderId="35" xfId="1163" applyNumberFormat="1" applyFont="1" applyFill="1" applyBorder="1" applyAlignment="1" applyProtection="1">
      <alignment horizontal="center" vertical="center"/>
    </xf>
    <xf numFmtId="164" fontId="4" fillId="74" borderId="33" xfId="1163" applyNumberFormat="1" applyFont="1" applyFill="1" applyBorder="1" applyAlignment="1" applyProtection="1">
      <alignment horizontal="center" vertical="center"/>
    </xf>
    <xf numFmtId="164" fontId="4" fillId="74" borderId="38" xfId="1163" applyNumberFormat="1" applyFont="1" applyFill="1" applyBorder="1" applyAlignment="1" applyProtection="1">
      <alignment horizontal="center" vertical="center"/>
    </xf>
    <xf numFmtId="164" fontId="4" fillId="0" borderId="26" xfId="1163" applyNumberFormat="1" applyFont="1" applyFill="1" applyBorder="1" applyAlignment="1" applyProtection="1">
      <alignment horizontal="center" vertical="center"/>
    </xf>
    <xf numFmtId="164" fontId="4" fillId="0" borderId="31" xfId="1163" applyNumberFormat="1" applyFont="1" applyFill="1" applyBorder="1" applyAlignment="1" applyProtection="1">
      <alignment horizontal="center" vertical="center" wrapText="1"/>
    </xf>
    <xf numFmtId="164" fontId="4" fillId="0" borderId="30" xfId="1163" applyNumberFormat="1" applyFont="1" applyFill="1" applyBorder="1" applyAlignment="1" applyProtection="1">
      <alignment horizontal="center" vertical="center" wrapText="1"/>
    </xf>
    <xf numFmtId="0" fontId="29" fillId="0" borderId="31"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28" xfId="0" applyFont="1" applyBorder="1" applyAlignment="1">
      <alignment horizontal="center" vertical="center" wrapText="1"/>
    </xf>
    <xf numFmtId="0" fontId="68" fillId="0" borderId="0" xfId="0" applyFont="1" applyAlignment="1">
      <alignment horizontal="justify" vertical="center" wrapText="1"/>
    </xf>
    <xf numFmtId="0" fontId="68" fillId="0" borderId="0" xfId="0" applyFont="1" applyAlignment="1">
      <alignment horizontal="justify" vertical="top" wrapText="1"/>
    </xf>
    <xf numFmtId="0" fontId="98" fillId="0" borderId="32" xfId="0" applyFont="1" applyBorder="1" applyAlignment="1">
      <alignment horizontal="center" vertical="center" wrapText="1"/>
    </xf>
    <xf numFmtId="0" fontId="98" fillId="0" borderId="35" xfId="0" applyFont="1" applyBorder="1" applyAlignment="1">
      <alignment horizontal="center" vertical="center"/>
    </xf>
    <xf numFmtId="0" fontId="98" fillId="0" borderId="36" xfId="0" applyFont="1" applyBorder="1" applyAlignment="1">
      <alignment horizontal="center" vertical="center"/>
    </xf>
    <xf numFmtId="0" fontId="98" fillId="0" borderId="37" xfId="0" applyFont="1" applyBorder="1" applyAlignment="1">
      <alignment horizontal="center" vertical="center"/>
    </xf>
    <xf numFmtId="0" fontId="98" fillId="0" borderId="33" xfId="0" applyFont="1" applyBorder="1" applyAlignment="1">
      <alignment horizontal="center" vertical="center"/>
    </xf>
    <xf numFmtId="0" fontId="98" fillId="0" borderId="38" xfId="0" applyFont="1" applyBorder="1" applyAlignment="1">
      <alignment horizontal="center" vertical="center"/>
    </xf>
    <xf numFmtId="49" fontId="99" fillId="0" borderId="31" xfId="0" applyNumberFormat="1" applyFont="1" applyBorder="1" applyAlignment="1">
      <alignment horizontal="center" vertical="center" wrapText="1" readingOrder="1"/>
    </xf>
    <xf numFmtId="49" fontId="99" fillId="0" borderId="30" xfId="0" applyNumberFormat="1" applyFont="1" applyBorder="1" applyAlignment="1">
      <alignment horizontal="center" vertical="center" wrapText="1" readingOrder="1"/>
    </xf>
    <xf numFmtId="49" fontId="99" fillId="0" borderId="28" xfId="0" applyNumberFormat="1" applyFont="1" applyBorder="1" applyAlignment="1">
      <alignment horizontal="center" vertical="center" wrapText="1" readingOrder="1"/>
    </xf>
    <xf numFmtId="0" fontId="98" fillId="0" borderId="31" xfId="0" applyFont="1" applyBorder="1" applyAlignment="1">
      <alignment horizontal="left" vertical="center" wrapText="1" readingOrder="1"/>
    </xf>
    <xf numFmtId="0" fontId="98" fillId="0" borderId="30" xfId="0" applyFont="1" applyBorder="1" applyAlignment="1">
      <alignment horizontal="left" vertical="center" wrapText="1" readingOrder="1"/>
    </xf>
    <xf numFmtId="0" fontId="98" fillId="0" borderId="28" xfId="0" applyFont="1" applyBorder="1" applyAlignment="1">
      <alignment horizontal="left" vertical="center" wrapText="1" readingOrder="1"/>
    </xf>
    <xf numFmtId="0" fontId="98" fillId="0" borderId="32" xfId="0" applyFont="1" applyBorder="1" applyAlignment="1">
      <alignment horizontal="left" vertical="center" wrapText="1" readingOrder="1"/>
    </xf>
    <xf numFmtId="0" fontId="100" fillId="0" borderId="35" xfId="0" applyFont="1" applyBorder="1"/>
    <xf numFmtId="0" fontId="98" fillId="0" borderId="36" xfId="0" applyFont="1" applyBorder="1" applyAlignment="1">
      <alignment horizontal="left" vertical="center" wrapText="1" readingOrder="1"/>
    </xf>
    <xf numFmtId="0" fontId="100" fillId="0" borderId="37" xfId="0" applyFont="1" applyBorder="1"/>
    <xf numFmtId="0" fontId="98" fillId="0" borderId="33" xfId="0" applyFont="1" applyBorder="1" applyAlignment="1">
      <alignment horizontal="left" vertical="center" wrapText="1" readingOrder="1"/>
    </xf>
    <xf numFmtId="0" fontId="100" fillId="0" borderId="38" xfId="0" applyFont="1" applyBorder="1"/>
    <xf numFmtId="0" fontId="101" fillId="0" borderId="35" xfId="0" applyFont="1" applyBorder="1" applyAlignment="1">
      <alignment horizontal="left" vertical="center" wrapText="1" readingOrder="1"/>
    </xf>
    <xf numFmtId="0" fontId="101" fillId="0" borderId="37" xfId="0" applyFont="1" applyBorder="1" applyAlignment="1">
      <alignment horizontal="left" vertical="center" wrapText="1" readingOrder="1"/>
    </xf>
    <xf numFmtId="0" fontId="101" fillId="0" borderId="38" xfId="0" applyFont="1" applyBorder="1" applyAlignment="1">
      <alignment horizontal="left" vertical="center" wrapText="1" readingOrder="1"/>
    </xf>
    <xf numFmtId="0" fontId="102" fillId="0" borderId="31" xfId="0" applyFont="1" applyBorder="1" applyAlignment="1">
      <alignment horizontal="center" vertical="center" wrapText="1"/>
    </xf>
    <xf numFmtId="0" fontId="102" fillId="0" borderId="30" xfId="0" applyFont="1" applyBorder="1" applyAlignment="1">
      <alignment horizontal="center" vertical="center" wrapText="1"/>
    </xf>
    <xf numFmtId="0" fontId="102" fillId="0" borderId="28" xfId="0" applyFont="1" applyBorder="1" applyAlignment="1">
      <alignment horizontal="center" vertical="center" wrapText="1"/>
    </xf>
    <xf numFmtId="0" fontId="102" fillId="0" borderId="32" xfId="0" applyFont="1" applyBorder="1" applyAlignment="1">
      <alignment horizontal="center" vertical="center" wrapText="1"/>
    </xf>
    <xf numFmtId="0" fontId="102" fillId="0" borderId="35" xfId="0" applyFont="1" applyBorder="1" applyAlignment="1">
      <alignment horizontal="center" vertical="center" wrapText="1"/>
    </xf>
    <xf numFmtId="0" fontId="102" fillId="0" borderId="36" xfId="0" applyFont="1" applyBorder="1" applyAlignment="1">
      <alignment horizontal="center" vertical="center" wrapText="1"/>
    </xf>
    <xf numFmtId="0" fontId="102" fillId="0" borderId="37" xfId="0" applyFont="1" applyBorder="1" applyAlignment="1">
      <alignment horizontal="center" vertical="center" wrapText="1"/>
    </xf>
    <xf numFmtId="0" fontId="102" fillId="0" borderId="33" xfId="0" applyFont="1" applyBorder="1" applyAlignment="1">
      <alignment horizontal="center" vertical="center" wrapText="1"/>
    </xf>
    <xf numFmtId="0" fontId="102" fillId="0" borderId="38" xfId="0" applyFont="1" applyBorder="1" applyAlignment="1">
      <alignment horizontal="center" vertical="center" wrapText="1"/>
    </xf>
    <xf numFmtId="0" fontId="99" fillId="0" borderId="31" xfId="0" applyFont="1" applyBorder="1" applyAlignment="1">
      <alignment horizontal="center" vertical="center" wrapText="1"/>
    </xf>
    <xf numFmtId="0" fontId="99" fillId="0" borderId="30" xfId="0" applyFont="1" applyBorder="1" applyAlignment="1">
      <alignment horizontal="center" vertical="center" wrapText="1"/>
    </xf>
    <xf numFmtId="0" fontId="99" fillId="0" borderId="28" xfId="0" applyFont="1" applyBorder="1" applyAlignment="1">
      <alignment horizontal="center" vertical="center" wrapText="1"/>
    </xf>
    <xf numFmtId="0" fontId="1" fillId="65" borderId="31" xfId="0" applyFont="1" applyFill="1" applyBorder="1" applyAlignment="1" applyProtection="1">
      <alignment horizontal="left" vertical="center" wrapText="1"/>
      <protection locked="0"/>
    </xf>
    <xf numFmtId="0" fontId="1" fillId="65" borderId="30" xfId="0" applyFont="1" applyFill="1" applyBorder="1" applyAlignment="1" applyProtection="1">
      <alignment horizontal="left" vertical="center" wrapText="1"/>
      <protection locked="0"/>
    </xf>
    <xf numFmtId="0" fontId="1" fillId="65" borderId="28" xfId="0" applyFont="1" applyFill="1" applyBorder="1" applyAlignment="1" applyProtection="1">
      <alignment horizontal="left" vertical="center" wrapText="1"/>
      <protection locked="0"/>
    </xf>
    <xf numFmtId="0" fontId="3" fillId="64" borderId="31" xfId="0" applyFont="1" applyFill="1" applyBorder="1" applyAlignment="1" applyProtection="1">
      <alignment horizontal="left" vertical="center" wrapText="1"/>
      <protection locked="0"/>
    </xf>
    <xf numFmtId="0" fontId="3" fillId="64" borderId="30" xfId="0" applyFont="1" applyFill="1" applyBorder="1" applyAlignment="1" applyProtection="1">
      <alignment horizontal="left" vertical="center" wrapText="1"/>
      <protection locked="0"/>
    </xf>
    <xf numFmtId="0" fontId="3" fillId="64" borderId="28" xfId="0" applyFont="1" applyFill="1" applyBorder="1" applyAlignment="1" applyProtection="1">
      <alignment horizontal="left" vertical="center" wrapText="1"/>
      <protection locked="0"/>
    </xf>
    <xf numFmtId="0" fontId="90" fillId="0" borderId="0" xfId="0" applyFont="1" applyAlignment="1">
      <alignment horizontal="left"/>
    </xf>
    <xf numFmtId="164" fontId="4" fillId="71" borderId="32" xfId="1163" applyNumberFormat="1" applyFont="1" applyFill="1" applyBorder="1" applyAlignment="1" applyProtection="1">
      <alignment horizontal="center" vertical="center"/>
    </xf>
    <xf numFmtId="164" fontId="4" fillId="71" borderId="35" xfId="1163" applyNumberFormat="1" applyFont="1" applyFill="1" applyBorder="1" applyAlignment="1" applyProtection="1">
      <alignment horizontal="center" vertical="center"/>
    </xf>
    <xf numFmtId="164" fontId="4" fillId="71" borderId="36" xfId="1163" applyNumberFormat="1" applyFont="1" applyFill="1" applyBorder="1" applyAlignment="1" applyProtection="1">
      <alignment horizontal="center" vertical="center"/>
    </xf>
    <xf numFmtId="164" fontId="4" fillId="71" borderId="37" xfId="1163" applyNumberFormat="1" applyFont="1" applyFill="1" applyBorder="1" applyAlignment="1" applyProtection="1">
      <alignment horizontal="center" vertical="center"/>
    </xf>
    <xf numFmtId="164" fontId="4" fillId="73" borderId="27" xfId="1163" applyNumberFormat="1" applyFont="1" applyFill="1" applyBorder="1" applyAlignment="1" applyProtection="1">
      <alignment horizontal="left" vertical="center" wrapText="1"/>
    </xf>
    <xf numFmtId="164" fontId="4" fillId="73" borderId="63" xfId="1163" applyNumberFormat="1" applyFont="1" applyFill="1" applyBorder="1" applyAlignment="1" applyProtection="1">
      <alignment horizontal="left" vertical="center" wrapText="1"/>
    </xf>
    <xf numFmtId="164" fontId="4" fillId="73" borderId="64" xfId="1163" applyNumberFormat="1" applyFont="1" applyFill="1" applyBorder="1" applyAlignment="1" applyProtection="1">
      <alignment horizontal="left" vertical="center" wrapText="1"/>
    </xf>
    <xf numFmtId="0" fontId="4" fillId="0" borderId="32" xfId="0" applyFont="1" applyBorder="1" applyAlignment="1">
      <alignment horizontal="center" vertical="center" wrapText="1"/>
    </xf>
    <xf numFmtId="0" fontId="98" fillId="0" borderId="35" xfId="0" applyFont="1" applyBorder="1" applyAlignment="1">
      <alignment horizontal="left" vertical="center" wrapText="1" readingOrder="1"/>
    </xf>
    <xf numFmtId="0" fontId="98" fillId="0" borderId="37" xfId="0" applyFont="1" applyBorder="1" applyAlignment="1">
      <alignment horizontal="left" vertical="center" wrapText="1" readingOrder="1"/>
    </xf>
    <xf numFmtId="0" fontId="98" fillId="0" borderId="38" xfId="0" applyFont="1" applyBorder="1" applyAlignment="1">
      <alignment horizontal="left" vertical="center" wrapText="1" readingOrder="1"/>
    </xf>
    <xf numFmtId="0" fontId="104" fillId="65" borderId="31" xfId="0" applyFont="1" applyFill="1" applyBorder="1" applyAlignment="1" applyProtection="1">
      <alignment horizontal="left" vertical="center" wrapText="1"/>
      <protection locked="0"/>
    </xf>
    <xf numFmtId="0" fontId="104" fillId="65" borderId="30" xfId="0" applyFont="1" applyFill="1" applyBorder="1" applyAlignment="1" applyProtection="1">
      <alignment horizontal="left" vertical="center" wrapText="1"/>
      <protection locked="0"/>
    </xf>
    <xf numFmtId="0" fontId="104" fillId="65" borderId="28" xfId="0" applyFont="1" applyFill="1" applyBorder="1" applyAlignment="1" applyProtection="1">
      <alignment horizontal="left" vertical="center" wrapText="1"/>
      <protection locked="0"/>
    </xf>
    <xf numFmtId="0" fontId="72" fillId="0" borderId="32" xfId="0" applyFont="1" applyBorder="1" applyAlignment="1">
      <alignment horizontal="center" vertical="center"/>
    </xf>
    <xf numFmtId="0" fontId="72" fillId="0" borderId="35" xfId="0" applyFont="1" applyBorder="1" applyAlignment="1">
      <alignment horizontal="center" vertical="center"/>
    </xf>
    <xf numFmtId="0" fontId="72" fillId="0" borderId="33" xfId="0" applyFont="1" applyBorder="1" applyAlignment="1">
      <alignment horizontal="center" vertical="center"/>
    </xf>
    <xf numFmtId="0" fontId="72" fillId="0" borderId="38" xfId="0" applyFont="1" applyBorder="1" applyAlignment="1">
      <alignment horizontal="center" vertical="center"/>
    </xf>
    <xf numFmtId="0" fontId="68" fillId="0" borderId="32" xfId="0" applyFont="1" applyBorder="1" applyAlignment="1">
      <alignment horizontal="center" vertical="center"/>
    </xf>
    <xf numFmtId="0" fontId="68" fillId="0" borderId="35" xfId="0" applyFont="1" applyBorder="1" applyAlignment="1">
      <alignment horizontal="center" vertical="center"/>
    </xf>
    <xf numFmtId="0" fontId="68" fillId="0" borderId="36" xfId="0" applyFont="1" applyBorder="1" applyAlignment="1">
      <alignment horizontal="center" vertical="center"/>
    </xf>
    <xf numFmtId="0" fontId="68" fillId="0" borderId="37" xfId="0" applyFont="1" applyBorder="1" applyAlignment="1">
      <alignment horizontal="center" vertical="center"/>
    </xf>
    <xf numFmtId="0" fontId="68" fillId="0" borderId="33" xfId="0" applyFont="1" applyBorder="1" applyAlignment="1">
      <alignment horizontal="center" vertical="center"/>
    </xf>
    <xf numFmtId="0" fontId="68" fillId="0" borderId="38" xfId="0" applyFont="1" applyBorder="1" applyAlignment="1">
      <alignment horizontal="center" vertical="center"/>
    </xf>
    <xf numFmtId="49" fontId="29" fillId="66" borderId="31" xfId="0" applyNumberFormat="1" applyFont="1" applyFill="1" applyBorder="1" applyAlignment="1">
      <alignment horizontal="center" vertical="center" wrapText="1" readingOrder="1"/>
    </xf>
    <xf numFmtId="49" fontId="29" fillId="66" borderId="30" xfId="0" applyNumberFormat="1" applyFont="1" applyFill="1" applyBorder="1" applyAlignment="1">
      <alignment horizontal="center" vertical="center" wrapText="1" readingOrder="1"/>
    </xf>
    <xf numFmtId="49" fontId="29" fillId="66" borderId="28" xfId="0" applyNumberFormat="1" applyFont="1" applyFill="1" applyBorder="1" applyAlignment="1">
      <alignment horizontal="center" vertical="center" wrapText="1" readingOrder="1"/>
    </xf>
    <xf numFmtId="0" fontId="72" fillId="0" borderId="39" xfId="0" applyFont="1" applyBorder="1" applyAlignment="1">
      <alignment horizontal="center" vertical="center" wrapText="1"/>
    </xf>
    <xf numFmtId="0" fontId="72" fillId="0" borderId="40" xfId="0" applyFont="1" applyBorder="1" applyAlignment="1">
      <alignment horizontal="center" vertical="center"/>
    </xf>
    <xf numFmtId="0" fontId="72" fillId="0" borderId="39" xfId="0" applyFont="1" applyBorder="1" applyAlignment="1">
      <alignment horizontal="center" vertical="center"/>
    </xf>
    <xf numFmtId="49" fontId="23" fillId="0" borderId="31" xfId="0" applyNumberFormat="1" applyFont="1" applyBorder="1" applyAlignment="1">
      <alignment horizontal="center" vertical="center" wrapText="1"/>
    </xf>
    <xf numFmtId="49" fontId="40" fillId="0" borderId="30"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0" fontId="66" fillId="64" borderId="31" xfId="0" applyFont="1" applyFill="1" applyBorder="1" applyAlignment="1" applyProtection="1">
      <alignment horizontal="left" vertical="center" wrapText="1"/>
      <protection locked="0"/>
    </xf>
    <xf numFmtId="0" fontId="66" fillId="64" borderId="30" xfId="0" applyFont="1" applyFill="1" applyBorder="1" applyAlignment="1" applyProtection="1">
      <alignment horizontal="left" vertical="center" wrapText="1"/>
      <protection locked="0"/>
    </xf>
    <xf numFmtId="0" fontId="66" fillId="64" borderId="28" xfId="0" applyFont="1" applyFill="1" applyBorder="1" applyAlignment="1" applyProtection="1">
      <alignment horizontal="left" vertical="center" wrapText="1"/>
      <protection locked="0"/>
    </xf>
    <xf numFmtId="0" fontId="66" fillId="64" borderId="31" xfId="0" quotePrefix="1" applyFont="1" applyFill="1" applyBorder="1" applyAlignment="1" applyProtection="1">
      <alignment horizontal="left" vertical="center" wrapText="1"/>
      <protection locked="0"/>
    </xf>
    <xf numFmtId="0" fontId="73" fillId="0" borderId="31" xfId="0" quotePrefix="1" applyFont="1" applyBorder="1" applyAlignment="1">
      <alignment horizontal="center" vertical="center" wrapText="1"/>
    </xf>
    <xf numFmtId="0" fontId="73" fillId="0" borderId="30" xfId="0" applyFont="1" applyBorder="1" applyAlignment="1">
      <alignment horizontal="center" vertical="center" wrapText="1"/>
    </xf>
    <xf numFmtId="0" fontId="73" fillId="0" borderId="28" xfId="0" applyFont="1" applyBorder="1" applyAlignment="1">
      <alignment horizontal="center" vertical="center" wrapText="1"/>
    </xf>
    <xf numFmtId="0" fontId="1" fillId="64" borderId="31" xfId="0" quotePrefix="1" applyFont="1" applyFill="1" applyBorder="1" applyAlignment="1" applyProtection="1">
      <alignment horizontal="left" vertical="center" wrapText="1"/>
      <protection locked="0"/>
    </xf>
    <xf numFmtId="0" fontId="73" fillId="0" borderId="30" xfId="0" quotePrefix="1" applyFont="1" applyBorder="1" applyAlignment="1">
      <alignment horizontal="center" vertical="center" wrapText="1"/>
    </xf>
    <xf numFmtId="0" fontId="73" fillId="0" borderId="28" xfId="0" quotePrefix="1" applyFont="1" applyBorder="1" applyAlignment="1">
      <alignment horizontal="center" vertical="center" wrapText="1"/>
    </xf>
    <xf numFmtId="0" fontId="72" fillId="0" borderId="26" xfId="0" applyFont="1" applyBorder="1" applyAlignment="1">
      <alignment horizontal="center" vertical="center"/>
    </xf>
    <xf numFmtId="0" fontId="71" fillId="0" borderId="31" xfId="0" applyFont="1" applyBorder="1" applyAlignment="1">
      <alignment horizontal="center" vertical="center" wrapText="1"/>
    </xf>
    <xf numFmtId="0" fontId="71" fillId="0" borderId="28" xfId="0" applyFont="1" applyBorder="1" applyAlignment="1">
      <alignment horizontal="center" vertical="center" wrapText="1"/>
    </xf>
    <xf numFmtId="0" fontId="71" fillId="0" borderId="32" xfId="0" applyFont="1" applyBorder="1" applyAlignment="1">
      <alignment horizontal="center" vertical="center" wrapText="1"/>
    </xf>
    <xf numFmtId="0" fontId="71" fillId="0" borderId="35" xfId="0" applyFont="1" applyBorder="1" applyAlignment="1">
      <alignment horizontal="center" vertical="center" wrapText="1"/>
    </xf>
    <xf numFmtId="0" fontId="71" fillId="0" borderId="33" xfId="0" applyFont="1" applyBorder="1" applyAlignment="1">
      <alignment horizontal="center" vertical="center" wrapText="1"/>
    </xf>
    <xf numFmtId="0" fontId="71" fillId="0" borderId="38" xfId="0" applyFont="1" applyBorder="1" applyAlignment="1">
      <alignment horizontal="center" vertical="center" wrapText="1"/>
    </xf>
    <xf numFmtId="0" fontId="72" fillId="0" borderId="41" xfId="0" applyFont="1" applyBorder="1" applyAlignment="1">
      <alignment horizontal="center" vertical="center"/>
    </xf>
    <xf numFmtId="0" fontId="72" fillId="0" borderId="42" xfId="0" applyFont="1" applyBorder="1" applyAlignment="1">
      <alignment horizontal="center" vertical="center"/>
    </xf>
    <xf numFmtId="0" fontId="72" fillId="0" borderId="31" xfId="0" applyFont="1" applyBorder="1" applyAlignment="1">
      <alignment horizontal="center" vertical="center" wrapText="1"/>
    </xf>
    <xf numFmtId="0" fontId="72" fillId="0" borderId="28" xfId="0" applyFont="1" applyBorder="1" applyAlignment="1">
      <alignment horizontal="center" vertical="center"/>
    </xf>
    <xf numFmtId="0" fontId="7" fillId="0" borderId="32" xfId="0" quotePrefix="1" applyFont="1" applyBorder="1" applyAlignment="1">
      <alignment vertical="center" wrapText="1"/>
    </xf>
    <xf numFmtId="0" fontId="5" fillId="67" borderId="31" xfId="0" applyFont="1" applyFill="1" applyBorder="1" applyAlignment="1">
      <alignment horizontal="center" vertical="center"/>
    </xf>
    <xf numFmtId="0" fontId="5" fillId="67" borderId="30" xfId="0" applyFont="1" applyFill="1" applyBorder="1" applyAlignment="1">
      <alignment horizontal="center" vertical="center"/>
    </xf>
    <xf numFmtId="0" fontId="5" fillId="67" borderId="28" xfId="0" applyFont="1" applyFill="1" applyBorder="1" applyAlignment="1">
      <alignment horizontal="center" vertical="center"/>
    </xf>
    <xf numFmtId="0" fontId="7" fillId="0" borderId="26" xfId="0" applyFont="1" applyBorder="1" applyAlignment="1">
      <alignment vertical="center" wrapText="1"/>
    </xf>
    <xf numFmtId="0" fontId="4" fillId="0" borderId="26" xfId="0" applyFont="1" applyBorder="1" applyAlignment="1">
      <alignment horizontal="left" vertical="center" wrapText="1" readingOrder="1"/>
    </xf>
    <xf numFmtId="0" fontId="74" fillId="0" borderId="35" xfId="0" applyFont="1" applyBorder="1"/>
    <xf numFmtId="0" fontId="74" fillId="0" borderId="37" xfId="0" applyFont="1" applyBorder="1"/>
    <xf numFmtId="0" fontId="74" fillId="0" borderId="38" xfId="0" applyFont="1" applyBorder="1"/>
    <xf numFmtId="0" fontId="3" fillId="65" borderId="31" xfId="0" applyFont="1" applyFill="1" applyBorder="1" applyAlignment="1" applyProtection="1">
      <alignment horizontal="left" vertical="center" wrapText="1"/>
      <protection locked="0"/>
    </xf>
    <xf numFmtId="0" fontId="3" fillId="65" borderId="30" xfId="0" applyFont="1" applyFill="1" applyBorder="1" applyAlignment="1" applyProtection="1">
      <alignment horizontal="left" vertical="center" wrapText="1"/>
      <protection locked="0"/>
    </xf>
    <xf numFmtId="0" fontId="3" fillId="65" borderId="28" xfId="0" applyFont="1" applyFill="1" applyBorder="1" applyAlignment="1" applyProtection="1">
      <alignment horizontal="left" vertical="center" wrapText="1"/>
      <protection locked="0"/>
    </xf>
    <xf numFmtId="0" fontId="4" fillId="0" borderId="35" xfId="0" applyFont="1" applyBorder="1" applyAlignment="1">
      <alignment horizontal="left" vertical="center" wrapText="1" readingOrder="1"/>
    </xf>
    <xf numFmtId="0" fontId="4" fillId="0" borderId="37" xfId="0" applyFont="1" applyBorder="1" applyAlignment="1">
      <alignment horizontal="left" vertical="center" wrapText="1" readingOrder="1"/>
    </xf>
    <xf numFmtId="0" fontId="4" fillId="0" borderId="38" xfId="0" applyFont="1" applyBorder="1" applyAlignment="1">
      <alignment horizontal="left" vertical="center" wrapText="1" readingOrder="1"/>
    </xf>
    <xf numFmtId="0" fontId="4" fillId="29" borderId="35" xfId="0" quotePrefix="1" applyFont="1" applyFill="1" applyBorder="1" applyAlignment="1">
      <alignment horizontal="left" vertical="center" wrapText="1" readingOrder="1"/>
    </xf>
    <xf numFmtId="0" fontId="4" fillId="29" borderId="36" xfId="0" quotePrefix="1" applyFont="1" applyFill="1" applyBorder="1" applyAlignment="1">
      <alignment horizontal="left" vertical="center" wrapText="1" readingOrder="1"/>
    </xf>
    <xf numFmtId="0" fontId="4" fillId="29" borderId="37" xfId="0" quotePrefix="1" applyFont="1" applyFill="1" applyBorder="1" applyAlignment="1">
      <alignment horizontal="left" vertical="center" wrapText="1" readingOrder="1"/>
    </xf>
    <xf numFmtId="0" fontId="4" fillId="29" borderId="33" xfId="0" quotePrefix="1" applyFont="1" applyFill="1" applyBorder="1" applyAlignment="1">
      <alignment horizontal="left" vertical="center" wrapText="1" readingOrder="1"/>
    </xf>
    <xf numFmtId="0" fontId="4" fillId="29" borderId="38" xfId="0" quotePrefix="1" applyFont="1" applyFill="1" applyBorder="1" applyAlignment="1">
      <alignment horizontal="left" vertical="center" wrapText="1" readingOrder="1"/>
    </xf>
    <xf numFmtId="0" fontId="71" fillId="67" borderId="31" xfId="0" applyFont="1" applyFill="1" applyBorder="1" applyAlignment="1">
      <alignment horizontal="center" vertical="center"/>
    </xf>
    <xf numFmtId="0" fontId="71" fillId="67" borderId="30" xfId="0" applyFont="1" applyFill="1" applyBorder="1" applyAlignment="1">
      <alignment horizontal="center" vertical="center"/>
    </xf>
    <xf numFmtId="0" fontId="71" fillId="67" borderId="28" xfId="0" applyFont="1" applyFill="1" applyBorder="1" applyAlignment="1">
      <alignment horizontal="center" vertical="center"/>
    </xf>
    <xf numFmtId="0" fontId="1" fillId="65" borderId="31" xfId="0" quotePrefix="1" applyFont="1" applyFill="1" applyBorder="1" applyAlignment="1" applyProtection="1">
      <alignment horizontal="left" vertical="center" wrapText="1"/>
      <protection locked="0"/>
    </xf>
    <xf numFmtId="0" fontId="66" fillId="65" borderId="30" xfId="0" applyFont="1" applyFill="1" applyBorder="1" applyAlignment="1" applyProtection="1">
      <alignment horizontal="left" vertical="center" wrapText="1"/>
      <protection locked="0"/>
    </xf>
    <xf numFmtId="0" fontId="66" fillId="65" borderId="28" xfId="0" applyFont="1" applyFill="1" applyBorder="1" applyAlignment="1" applyProtection="1">
      <alignment horizontal="left" vertical="center" wrapText="1"/>
      <protection locked="0"/>
    </xf>
    <xf numFmtId="0" fontId="29" fillId="0" borderId="31" xfId="0" quotePrefix="1" applyFont="1" applyBorder="1" applyAlignment="1">
      <alignment horizontal="center" vertical="center" wrapText="1"/>
    </xf>
    <xf numFmtId="0" fontId="29" fillId="0" borderId="31" xfId="0" applyFont="1" applyBorder="1" applyAlignment="1">
      <alignment horizontal="center" vertical="center" wrapText="1" readingOrder="1"/>
    </xf>
    <xf numFmtId="49" fontId="29" fillId="66" borderId="35" xfId="0" applyNumberFormat="1" applyFont="1" applyFill="1" applyBorder="1" applyAlignment="1">
      <alignment horizontal="center" vertical="center" wrapText="1" readingOrder="1"/>
    </xf>
    <xf numFmtId="49" fontId="29" fillId="66" borderId="37" xfId="0" applyNumberFormat="1" applyFont="1" applyFill="1" applyBorder="1" applyAlignment="1">
      <alignment horizontal="center" vertical="center" wrapText="1" readingOrder="1"/>
    </xf>
    <xf numFmtId="49" fontId="29" fillId="66" borderId="38" xfId="0" applyNumberFormat="1" applyFont="1" applyFill="1" applyBorder="1" applyAlignment="1">
      <alignment horizontal="center" vertical="center" wrapText="1" readingOrder="1"/>
    </xf>
    <xf numFmtId="0" fontId="4" fillId="29" borderId="35" xfId="0" applyFont="1" applyFill="1" applyBorder="1" applyAlignment="1">
      <alignment horizontal="left" vertical="center" wrapText="1" readingOrder="1"/>
    </xf>
    <xf numFmtId="0" fontId="4" fillId="29" borderId="37" xfId="0" applyFont="1" applyFill="1" applyBorder="1" applyAlignment="1">
      <alignment horizontal="left" vertical="center" wrapText="1" readingOrder="1"/>
    </xf>
    <xf numFmtId="0" fontId="4" fillId="29" borderId="38" xfId="0" applyFont="1" applyFill="1" applyBorder="1" applyAlignment="1">
      <alignment horizontal="left" vertical="center" wrapText="1" readingOrder="1"/>
    </xf>
    <xf numFmtId="0" fontId="73" fillId="0" borderId="31" xfId="0" applyFont="1" applyBorder="1" applyAlignment="1">
      <alignment horizontal="center" vertical="center" wrapText="1"/>
    </xf>
    <xf numFmtId="0" fontId="66" fillId="65" borderId="31" xfId="0" applyFont="1" applyFill="1" applyBorder="1" applyAlignment="1" applyProtection="1">
      <alignment horizontal="left" vertical="center" wrapText="1"/>
      <protection locked="0"/>
    </xf>
    <xf numFmtId="0" fontId="29" fillId="78" borderId="31" xfId="0" applyFont="1" applyFill="1" applyBorder="1" applyAlignment="1">
      <alignment horizontal="center" vertical="center" wrapText="1"/>
    </xf>
    <xf numFmtId="0" fontId="29" fillId="78" borderId="30" xfId="0" applyFont="1" applyFill="1" applyBorder="1" applyAlignment="1">
      <alignment horizontal="center" vertical="center" wrapText="1"/>
    </xf>
    <xf numFmtId="0" fontId="29" fillId="78" borderId="28" xfId="0" applyFont="1" applyFill="1" applyBorder="1" applyAlignment="1">
      <alignment horizontal="center" vertical="center" wrapText="1"/>
    </xf>
    <xf numFmtId="9" fontId="28" fillId="0" borderId="31" xfId="0" applyNumberFormat="1" applyFont="1" applyBorder="1" applyAlignment="1">
      <alignment horizontal="center" vertical="center" wrapText="1"/>
    </xf>
    <xf numFmtId="0" fontId="66" fillId="0" borderId="31" xfId="0" applyFont="1" applyBorder="1" applyAlignment="1">
      <alignment horizontal="center"/>
    </xf>
    <xf numFmtId="0" fontId="66" fillId="0" borderId="30" xfId="0" applyFont="1" applyBorder="1" applyAlignment="1">
      <alignment horizontal="center"/>
    </xf>
    <xf numFmtId="0" fontId="66" fillId="0" borderId="28" xfId="0" applyFont="1" applyBorder="1" applyAlignment="1">
      <alignment horizontal="center"/>
    </xf>
    <xf numFmtId="0" fontId="71" fillId="64" borderId="31" xfId="0" applyFont="1" applyFill="1" applyBorder="1" applyAlignment="1" applyProtection="1">
      <alignment horizontal="center" vertical="center"/>
      <protection locked="0"/>
    </xf>
    <xf numFmtId="0" fontId="71" fillId="64" borderId="30" xfId="0" applyFont="1" applyFill="1" applyBorder="1" applyAlignment="1" applyProtection="1">
      <alignment horizontal="center" vertical="center"/>
      <protection locked="0"/>
    </xf>
    <xf numFmtId="0" fontId="71" fillId="64" borderId="28" xfId="0" applyFont="1" applyFill="1" applyBorder="1" applyAlignment="1" applyProtection="1">
      <alignment horizontal="center" vertical="center"/>
      <protection locked="0"/>
    </xf>
    <xf numFmtId="0" fontId="3" fillId="64" borderId="31" xfId="0" quotePrefix="1" applyFont="1" applyFill="1" applyBorder="1" applyAlignment="1" applyProtection="1">
      <alignment horizontal="left" vertical="center" wrapText="1"/>
      <protection locked="0"/>
    </xf>
    <xf numFmtId="0" fontId="4" fillId="0" borderId="32" xfId="0" quotePrefix="1" applyFont="1" applyBorder="1" applyAlignment="1">
      <alignment vertical="center" wrapText="1"/>
    </xf>
    <xf numFmtId="0" fontId="98" fillId="0" borderId="31" xfId="0" applyFont="1" applyBorder="1" applyAlignment="1">
      <alignment horizontal="center" vertical="center"/>
    </xf>
    <xf numFmtId="0" fontId="98" fillId="0" borderId="30" xfId="0" applyFont="1" applyBorder="1" applyAlignment="1">
      <alignment horizontal="center" vertical="center"/>
    </xf>
    <xf numFmtId="0" fontId="98" fillId="0" borderId="28" xfId="0" applyFont="1" applyBorder="1" applyAlignment="1">
      <alignment horizontal="center" vertical="center"/>
    </xf>
    <xf numFmtId="0" fontId="104" fillId="64" borderId="31" xfId="0" applyFont="1" applyFill="1" applyBorder="1" applyAlignment="1" applyProtection="1">
      <alignment horizontal="left" vertical="center" wrapText="1"/>
      <protection locked="0"/>
    </xf>
    <xf numFmtId="0" fontId="104" fillId="64" borderId="30" xfId="0" applyFont="1" applyFill="1" applyBorder="1" applyAlignment="1" applyProtection="1">
      <alignment horizontal="left" vertical="center" wrapText="1"/>
      <protection locked="0"/>
    </xf>
    <xf numFmtId="0" fontId="104" fillId="64" borderId="28" xfId="0" applyFont="1" applyFill="1" applyBorder="1" applyAlignment="1" applyProtection="1">
      <alignment horizontal="left" vertical="center" wrapText="1"/>
      <protection locked="0"/>
    </xf>
    <xf numFmtId="0" fontId="66" fillId="65" borderId="31" xfId="0" quotePrefix="1" applyFont="1" applyFill="1" applyBorder="1" applyAlignment="1" applyProtection="1">
      <alignment horizontal="left" vertical="center" wrapText="1"/>
      <protection locked="0"/>
    </xf>
    <xf numFmtId="0" fontId="72" fillId="28" borderId="20" xfId="0" applyFont="1" applyFill="1" applyBorder="1" applyAlignment="1">
      <alignment vertical="center"/>
    </xf>
    <xf numFmtId="0" fontId="72" fillId="28" borderId="34" xfId="0" applyFont="1" applyFill="1" applyBorder="1" applyAlignment="1">
      <alignment vertical="center"/>
    </xf>
    <xf numFmtId="0" fontId="72" fillId="28" borderId="19" xfId="0" applyFont="1" applyFill="1" applyBorder="1" applyAlignment="1">
      <alignment vertical="center"/>
    </xf>
    <xf numFmtId="0" fontId="68" fillId="0" borderId="0" xfId="0" applyFont="1" applyAlignment="1">
      <alignment horizontal="left"/>
    </xf>
    <xf numFmtId="0" fontId="71" fillId="0" borderId="0" xfId="0" applyFont="1" applyAlignment="1">
      <alignment horizontal="center" vertical="center"/>
    </xf>
    <xf numFmtId="0" fontId="71" fillId="0" borderId="0" xfId="0" applyFont="1" applyAlignment="1">
      <alignment horizontal="center" vertical="center" wrapText="1"/>
    </xf>
    <xf numFmtId="0" fontId="0" fillId="0" borderId="0" xfId="0" applyAlignment="1">
      <alignment horizontal="center" vertical="center"/>
    </xf>
  </cellXfs>
  <cellStyles count="1165">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3 2" xfId="14" xr:uid="{00000000-0005-0000-0000-00000D000000}"/>
    <cellStyle name="20 % - Akzent1 3 4" xfId="15" xr:uid="{00000000-0005-0000-0000-00000E000000}"/>
    <cellStyle name="20 % - Akzent1 3 5" xfId="16" xr:uid="{00000000-0005-0000-0000-00000F000000}"/>
    <cellStyle name="20 % - Akzent1 4" xfId="17" xr:uid="{00000000-0005-0000-0000-000010000000}"/>
    <cellStyle name="20 % - Akzent1 4 2" xfId="18" xr:uid="{00000000-0005-0000-0000-000011000000}"/>
    <cellStyle name="20 % - Akzent1 4 2 2" xfId="19" xr:uid="{00000000-0005-0000-0000-000012000000}"/>
    <cellStyle name="20 % - Akzent1 4 2 3" xfId="20" xr:uid="{00000000-0005-0000-0000-000013000000}"/>
    <cellStyle name="20 % - Akzent1 4 2 4" xfId="21" xr:uid="{00000000-0005-0000-0000-000014000000}"/>
    <cellStyle name="20 % - Akzent1 4 3" xfId="22" xr:uid="{00000000-0005-0000-0000-000015000000}"/>
    <cellStyle name="20 % - Akzent1 4 3 2" xfId="23" xr:uid="{00000000-0005-0000-0000-000016000000}"/>
    <cellStyle name="20 % - Akzent1 4 4" xfId="24" xr:uid="{00000000-0005-0000-0000-000017000000}"/>
    <cellStyle name="20 % - Akzent1 4 5" xfId="25" xr:uid="{00000000-0005-0000-0000-000018000000}"/>
    <cellStyle name="20 % - Akzent1 5" xfId="26" xr:uid="{00000000-0005-0000-0000-000019000000}"/>
    <cellStyle name="20 % - Akzent1 5 2" xfId="27" xr:uid="{00000000-0005-0000-0000-00001A000000}"/>
    <cellStyle name="20 % - Akzent1 5 3" xfId="28" xr:uid="{00000000-0005-0000-0000-00001B000000}"/>
    <cellStyle name="20 % - Akzent1 5 4" xfId="29" xr:uid="{00000000-0005-0000-0000-00001C000000}"/>
    <cellStyle name="20 % - Akzent1 6" xfId="30" xr:uid="{00000000-0005-0000-0000-00001D000000}"/>
    <cellStyle name="20 % - Akzent1 6 2" xfId="31" xr:uid="{00000000-0005-0000-0000-00001E000000}"/>
    <cellStyle name="20 % - Akzent1 7" xfId="32" xr:uid="{00000000-0005-0000-0000-00001F000000}"/>
    <cellStyle name="20 % - Akzent1 7 2" xfId="33" xr:uid="{00000000-0005-0000-0000-000020000000}"/>
    <cellStyle name="20 % - Akzent2 2" xfId="34" xr:uid="{00000000-0005-0000-0000-000021000000}"/>
    <cellStyle name="20 % - Akzent2 2 2" xfId="35" xr:uid="{00000000-0005-0000-0000-000022000000}"/>
    <cellStyle name="20 % - Akzent2 2 3" xfId="36" xr:uid="{00000000-0005-0000-0000-000023000000}"/>
    <cellStyle name="20 % - Akzent2 2 3 2" xfId="37" xr:uid="{00000000-0005-0000-0000-000024000000}"/>
    <cellStyle name="20 % - Akzent2 2 3 2 2" xfId="38" xr:uid="{00000000-0005-0000-0000-000025000000}"/>
    <cellStyle name="20 % - Akzent2 2 3 3" xfId="39" xr:uid="{00000000-0005-0000-0000-000026000000}"/>
    <cellStyle name="20 % - Akzent2 2 4" xfId="40" xr:uid="{00000000-0005-0000-0000-000027000000}"/>
    <cellStyle name="20 % - Akzent2 3" xfId="41" xr:uid="{00000000-0005-0000-0000-000028000000}"/>
    <cellStyle name="20 % - Akzent2 3 2" xfId="42" xr:uid="{00000000-0005-0000-0000-000029000000}"/>
    <cellStyle name="20 % - Akzent2 3 2 2" xfId="43" xr:uid="{00000000-0005-0000-0000-00002A000000}"/>
    <cellStyle name="20 % - Akzent2 3 2 3" xfId="44" xr:uid="{00000000-0005-0000-0000-00002B000000}"/>
    <cellStyle name="20 % - Akzent2 3 2 4" xfId="45" xr:uid="{00000000-0005-0000-0000-00002C000000}"/>
    <cellStyle name="20 % - Akzent2 3 3" xfId="46" xr:uid="{00000000-0005-0000-0000-00002D000000}"/>
    <cellStyle name="20 % - Akzent2 3 3 2" xfId="47" xr:uid="{00000000-0005-0000-0000-00002E000000}"/>
    <cellStyle name="20 % - Akzent2 3 4" xfId="48" xr:uid="{00000000-0005-0000-0000-00002F000000}"/>
    <cellStyle name="20 % - Akzent2 3 5" xfId="49" xr:uid="{00000000-0005-0000-0000-000030000000}"/>
    <cellStyle name="20 % - Akzent2 4" xfId="50" xr:uid="{00000000-0005-0000-0000-000031000000}"/>
    <cellStyle name="20 % - Akzent2 4 2" xfId="51" xr:uid="{00000000-0005-0000-0000-000032000000}"/>
    <cellStyle name="20 % - Akzent2 4 2 2" xfId="52" xr:uid="{00000000-0005-0000-0000-000033000000}"/>
    <cellStyle name="20 % - Akzent2 4 2 3" xfId="53" xr:uid="{00000000-0005-0000-0000-000034000000}"/>
    <cellStyle name="20 % - Akzent2 4 2 4" xfId="54" xr:uid="{00000000-0005-0000-0000-000035000000}"/>
    <cellStyle name="20 % - Akzent2 4 3" xfId="55" xr:uid="{00000000-0005-0000-0000-000036000000}"/>
    <cellStyle name="20 % - Akzent2 4 3 2" xfId="56" xr:uid="{00000000-0005-0000-0000-000037000000}"/>
    <cellStyle name="20 % - Akzent2 4 4" xfId="57" xr:uid="{00000000-0005-0000-0000-000038000000}"/>
    <cellStyle name="20 % - Akzent2 4 5" xfId="58" xr:uid="{00000000-0005-0000-0000-000039000000}"/>
    <cellStyle name="20 % - Akzent2 5" xfId="59" xr:uid="{00000000-0005-0000-0000-00003A000000}"/>
    <cellStyle name="20 % - Akzent2 5 2" xfId="60" xr:uid="{00000000-0005-0000-0000-00003B000000}"/>
    <cellStyle name="20 % - Akzent2 5 3" xfId="61" xr:uid="{00000000-0005-0000-0000-00003C000000}"/>
    <cellStyle name="20 % - Akzent2 5 4" xfId="62" xr:uid="{00000000-0005-0000-0000-00003D000000}"/>
    <cellStyle name="20 % - Akzent2 6" xfId="63" xr:uid="{00000000-0005-0000-0000-00003E000000}"/>
    <cellStyle name="20 % - Akzent2 6 2" xfId="64" xr:uid="{00000000-0005-0000-0000-00003F000000}"/>
    <cellStyle name="20 % - Akzent2 7" xfId="65" xr:uid="{00000000-0005-0000-0000-000040000000}"/>
    <cellStyle name="20 % - Akzent2 7 2" xfId="66" xr:uid="{00000000-0005-0000-0000-000041000000}"/>
    <cellStyle name="20 % - Akzent3 2" xfId="67" xr:uid="{00000000-0005-0000-0000-000042000000}"/>
    <cellStyle name="20 % - Akzent3 2 2" xfId="68" xr:uid="{00000000-0005-0000-0000-000043000000}"/>
    <cellStyle name="20 % - Akzent3 2 3" xfId="69" xr:uid="{00000000-0005-0000-0000-000044000000}"/>
    <cellStyle name="20 % - Akzent3 2 3 2" xfId="70" xr:uid="{00000000-0005-0000-0000-000045000000}"/>
    <cellStyle name="20 % - Akzent3 2 3 2 2" xfId="71" xr:uid="{00000000-0005-0000-0000-000046000000}"/>
    <cellStyle name="20 % - Akzent3 2 3 3" xfId="72" xr:uid="{00000000-0005-0000-0000-000047000000}"/>
    <cellStyle name="20 % - Akzent3 2 4" xfId="73" xr:uid="{00000000-0005-0000-0000-000048000000}"/>
    <cellStyle name="20 % - Akzent3 3" xfId="74" xr:uid="{00000000-0005-0000-0000-000049000000}"/>
    <cellStyle name="20 % - Akzent3 3 2" xfId="75" xr:uid="{00000000-0005-0000-0000-00004A000000}"/>
    <cellStyle name="20 % - Akzent3 3 2 2" xfId="76" xr:uid="{00000000-0005-0000-0000-00004B000000}"/>
    <cellStyle name="20 % - Akzent3 3 2 3" xfId="77" xr:uid="{00000000-0005-0000-0000-00004C000000}"/>
    <cellStyle name="20 % - Akzent3 3 2 4" xfId="78" xr:uid="{00000000-0005-0000-0000-00004D000000}"/>
    <cellStyle name="20 % - Akzent3 3 3" xfId="79" xr:uid="{00000000-0005-0000-0000-00004E000000}"/>
    <cellStyle name="20 % - Akzent3 3 3 2" xfId="80" xr:uid="{00000000-0005-0000-0000-00004F000000}"/>
    <cellStyle name="20 % - Akzent3 3 4" xfId="81" xr:uid="{00000000-0005-0000-0000-000050000000}"/>
    <cellStyle name="20 % - Akzent3 3 5" xfId="82" xr:uid="{00000000-0005-0000-0000-000051000000}"/>
    <cellStyle name="20 % - Akzent3 4" xfId="83" xr:uid="{00000000-0005-0000-0000-000052000000}"/>
    <cellStyle name="20 % - Akzent3 4 2" xfId="84" xr:uid="{00000000-0005-0000-0000-000053000000}"/>
    <cellStyle name="20 % - Akzent3 4 2 2" xfId="85" xr:uid="{00000000-0005-0000-0000-000054000000}"/>
    <cellStyle name="20 % - Akzent3 4 2 3" xfId="86" xr:uid="{00000000-0005-0000-0000-000055000000}"/>
    <cellStyle name="20 % - Akzent3 4 2 4" xfId="87" xr:uid="{00000000-0005-0000-0000-000056000000}"/>
    <cellStyle name="20 % - Akzent3 4 3" xfId="88" xr:uid="{00000000-0005-0000-0000-000057000000}"/>
    <cellStyle name="20 % - Akzent3 4 3 2" xfId="89" xr:uid="{00000000-0005-0000-0000-000058000000}"/>
    <cellStyle name="20 % - Akzent3 4 4" xfId="90" xr:uid="{00000000-0005-0000-0000-000059000000}"/>
    <cellStyle name="20 % - Akzent3 4 5" xfId="91" xr:uid="{00000000-0005-0000-0000-00005A000000}"/>
    <cellStyle name="20 % - Akzent3 5" xfId="92" xr:uid="{00000000-0005-0000-0000-00005B000000}"/>
    <cellStyle name="20 % - Akzent3 5 2" xfId="93" xr:uid="{00000000-0005-0000-0000-00005C000000}"/>
    <cellStyle name="20 % - Akzent3 5 3" xfId="94" xr:uid="{00000000-0005-0000-0000-00005D000000}"/>
    <cellStyle name="20 % - Akzent3 5 4" xfId="95" xr:uid="{00000000-0005-0000-0000-00005E000000}"/>
    <cellStyle name="20 % - Akzent3 6" xfId="96" xr:uid="{00000000-0005-0000-0000-00005F000000}"/>
    <cellStyle name="20 % - Akzent3 6 2" xfId="97" xr:uid="{00000000-0005-0000-0000-000060000000}"/>
    <cellStyle name="20 % - Akzent3 7" xfId="98" xr:uid="{00000000-0005-0000-0000-000061000000}"/>
    <cellStyle name="20 % - Akzent3 7 2" xfId="99" xr:uid="{00000000-0005-0000-0000-000062000000}"/>
    <cellStyle name="20 % - Akzent4 2" xfId="100" xr:uid="{00000000-0005-0000-0000-000063000000}"/>
    <cellStyle name="20 % - Akzent4 2 2" xfId="101" xr:uid="{00000000-0005-0000-0000-000064000000}"/>
    <cellStyle name="20 % - Akzent4 2 3" xfId="102" xr:uid="{00000000-0005-0000-0000-000065000000}"/>
    <cellStyle name="20 % - Akzent4 2 3 2" xfId="103" xr:uid="{00000000-0005-0000-0000-000066000000}"/>
    <cellStyle name="20 % - Akzent4 2 3 2 2" xfId="104" xr:uid="{00000000-0005-0000-0000-000067000000}"/>
    <cellStyle name="20 % - Akzent4 2 3 3" xfId="105" xr:uid="{00000000-0005-0000-0000-000068000000}"/>
    <cellStyle name="20 % - Akzent4 2 4" xfId="106" xr:uid="{00000000-0005-0000-0000-000069000000}"/>
    <cellStyle name="20 % - Akzent4 3" xfId="107" xr:uid="{00000000-0005-0000-0000-00006A000000}"/>
    <cellStyle name="20 % - Akzent4 3 2" xfId="108" xr:uid="{00000000-0005-0000-0000-00006B000000}"/>
    <cellStyle name="20 % - Akzent4 3 2 2" xfId="109" xr:uid="{00000000-0005-0000-0000-00006C000000}"/>
    <cellStyle name="20 % - Akzent4 3 2 3" xfId="110" xr:uid="{00000000-0005-0000-0000-00006D000000}"/>
    <cellStyle name="20 % - Akzent4 3 2 4" xfId="111" xr:uid="{00000000-0005-0000-0000-00006E000000}"/>
    <cellStyle name="20 % - Akzent4 3 3" xfId="112" xr:uid="{00000000-0005-0000-0000-00006F000000}"/>
    <cellStyle name="20 % - Akzent4 3 3 2" xfId="113" xr:uid="{00000000-0005-0000-0000-000070000000}"/>
    <cellStyle name="20 % - Akzent4 3 4" xfId="114" xr:uid="{00000000-0005-0000-0000-000071000000}"/>
    <cellStyle name="20 % - Akzent4 3 5" xfId="115" xr:uid="{00000000-0005-0000-0000-000072000000}"/>
    <cellStyle name="20 % - Akzent4 4" xfId="116" xr:uid="{00000000-0005-0000-0000-000073000000}"/>
    <cellStyle name="20 % - Akzent4 4 2" xfId="117" xr:uid="{00000000-0005-0000-0000-000074000000}"/>
    <cellStyle name="20 % - Akzent4 4 2 2" xfId="118" xr:uid="{00000000-0005-0000-0000-000075000000}"/>
    <cellStyle name="20 % - Akzent4 4 2 3" xfId="119" xr:uid="{00000000-0005-0000-0000-000076000000}"/>
    <cellStyle name="20 % - Akzent4 4 2 4" xfId="120" xr:uid="{00000000-0005-0000-0000-000077000000}"/>
    <cellStyle name="20 % - Akzent4 4 3" xfId="121" xr:uid="{00000000-0005-0000-0000-000078000000}"/>
    <cellStyle name="20 % - Akzent4 4 3 2" xfId="122" xr:uid="{00000000-0005-0000-0000-000079000000}"/>
    <cellStyle name="20 % - Akzent4 4 4" xfId="123" xr:uid="{00000000-0005-0000-0000-00007A000000}"/>
    <cellStyle name="20 % - Akzent4 4 5" xfId="124" xr:uid="{00000000-0005-0000-0000-00007B000000}"/>
    <cellStyle name="20 % - Akzent4 5" xfId="125" xr:uid="{00000000-0005-0000-0000-00007C000000}"/>
    <cellStyle name="20 % - Akzent4 5 2" xfId="126" xr:uid="{00000000-0005-0000-0000-00007D000000}"/>
    <cellStyle name="20 % - Akzent4 5 3" xfId="127" xr:uid="{00000000-0005-0000-0000-00007E000000}"/>
    <cellStyle name="20 % - Akzent4 5 4" xfId="128" xr:uid="{00000000-0005-0000-0000-00007F000000}"/>
    <cellStyle name="20 % - Akzent4 6" xfId="129" xr:uid="{00000000-0005-0000-0000-000080000000}"/>
    <cellStyle name="20 % - Akzent4 6 2" xfId="130" xr:uid="{00000000-0005-0000-0000-000081000000}"/>
    <cellStyle name="20 % - Akzent4 7" xfId="131" xr:uid="{00000000-0005-0000-0000-000082000000}"/>
    <cellStyle name="20 % - Akzent4 7 2" xfId="132" xr:uid="{00000000-0005-0000-0000-000083000000}"/>
    <cellStyle name="20 % - Akzent5 2" xfId="133" xr:uid="{00000000-0005-0000-0000-000084000000}"/>
    <cellStyle name="20 % - Akzent5 2 2" xfId="134" xr:uid="{00000000-0005-0000-0000-000085000000}"/>
    <cellStyle name="20 % - Akzent5 2 2 2" xfId="135" xr:uid="{00000000-0005-0000-0000-000086000000}"/>
    <cellStyle name="20 % - Akzent5 2 3" xfId="136" xr:uid="{00000000-0005-0000-0000-000087000000}"/>
    <cellStyle name="20 % - Akzent5 3" xfId="137" xr:uid="{00000000-0005-0000-0000-000088000000}"/>
    <cellStyle name="20 % - Akzent5 3 2" xfId="138" xr:uid="{00000000-0005-0000-0000-000089000000}"/>
    <cellStyle name="20 % - Akzent5 3 2 2" xfId="139" xr:uid="{00000000-0005-0000-0000-00008A000000}"/>
    <cellStyle name="20 % - Akzent5 3 2 3" xfId="140" xr:uid="{00000000-0005-0000-0000-00008B000000}"/>
    <cellStyle name="20 % - Akzent5 3 2 4" xfId="141" xr:uid="{00000000-0005-0000-0000-00008C000000}"/>
    <cellStyle name="20 % - Akzent5 3 3" xfId="142" xr:uid="{00000000-0005-0000-0000-00008D000000}"/>
    <cellStyle name="20 % - Akzent5 3 3 2" xfId="143" xr:uid="{00000000-0005-0000-0000-00008E000000}"/>
    <cellStyle name="20 % - Akzent5 3 4" xfId="144" xr:uid="{00000000-0005-0000-0000-00008F000000}"/>
    <cellStyle name="20 % - Akzent5 3 5" xfId="145" xr:uid="{00000000-0005-0000-0000-000090000000}"/>
    <cellStyle name="20 % - Akzent5 4" xfId="146" xr:uid="{00000000-0005-0000-0000-000091000000}"/>
    <cellStyle name="20 % - Akzent5 4 2" xfId="147" xr:uid="{00000000-0005-0000-0000-000092000000}"/>
    <cellStyle name="20 % - Akzent5 4 2 2" xfId="148" xr:uid="{00000000-0005-0000-0000-000093000000}"/>
    <cellStyle name="20 % - Akzent5 4 2 3" xfId="149" xr:uid="{00000000-0005-0000-0000-000094000000}"/>
    <cellStyle name="20 % - Akzent5 4 2 4" xfId="150" xr:uid="{00000000-0005-0000-0000-000095000000}"/>
    <cellStyle name="20 % - Akzent5 4 3" xfId="151" xr:uid="{00000000-0005-0000-0000-000096000000}"/>
    <cellStyle name="20 % - Akzent5 4 3 2" xfId="152" xr:uid="{00000000-0005-0000-0000-000097000000}"/>
    <cellStyle name="20 % - Akzent5 4 4" xfId="153" xr:uid="{00000000-0005-0000-0000-000098000000}"/>
    <cellStyle name="20 % - Akzent5 4 5" xfId="154" xr:uid="{00000000-0005-0000-0000-000099000000}"/>
    <cellStyle name="20 % - Akzent5 5" xfId="155" xr:uid="{00000000-0005-0000-0000-00009A000000}"/>
    <cellStyle name="20 % - Akzent5 5 2" xfId="156" xr:uid="{00000000-0005-0000-0000-00009B000000}"/>
    <cellStyle name="20 % - Akzent5 5 3" xfId="157" xr:uid="{00000000-0005-0000-0000-00009C000000}"/>
    <cellStyle name="20 % - Akzent5 5 4" xfId="158" xr:uid="{00000000-0005-0000-0000-00009D000000}"/>
    <cellStyle name="20 % - Akzent5 6" xfId="159" xr:uid="{00000000-0005-0000-0000-00009E000000}"/>
    <cellStyle name="20 % - Akzent5 6 2" xfId="160" xr:uid="{00000000-0005-0000-0000-00009F000000}"/>
    <cellStyle name="20 % - Akzent5 7" xfId="161" xr:uid="{00000000-0005-0000-0000-0000A0000000}"/>
    <cellStyle name="20 % - Akzent5 7 2" xfId="162" xr:uid="{00000000-0005-0000-0000-0000A1000000}"/>
    <cellStyle name="20 % - Akzent6 2" xfId="163" xr:uid="{00000000-0005-0000-0000-0000A2000000}"/>
    <cellStyle name="20 % - Akzent6 3" xfId="164" xr:uid="{00000000-0005-0000-0000-0000A3000000}"/>
    <cellStyle name="20 % - Akzent6 3 2" xfId="165" xr:uid="{00000000-0005-0000-0000-0000A4000000}"/>
    <cellStyle name="20 % - Akzent6 3 2 2" xfId="166" xr:uid="{00000000-0005-0000-0000-0000A5000000}"/>
    <cellStyle name="20 % - Akzent6 3 2 3" xfId="167" xr:uid="{00000000-0005-0000-0000-0000A6000000}"/>
    <cellStyle name="20 % - Akzent6 3 2 4" xfId="168" xr:uid="{00000000-0005-0000-0000-0000A7000000}"/>
    <cellStyle name="20 % - Akzent6 3 3" xfId="169" xr:uid="{00000000-0005-0000-0000-0000A8000000}"/>
    <cellStyle name="20 % - Akzent6 3 3 2" xfId="170" xr:uid="{00000000-0005-0000-0000-0000A9000000}"/>
    <cellStyle name="20 % - Akzent6 3 4" xfId="171" xr:uid="{00000000-0005-0000-0000-0000AA000000}"/>
    <cellStyle name="20 % - Akzent6 3 5" xfId="172" xr:uid="{00000000-0005-0000-0000-0000AB000000}"/>
    <cellStyle name="20 % - Akzent6 4" xfId="173" xr:uid="{00000000-0005-0000-0000-0000AC000000}"/>
    <cellStyle name="20 % - Akzent6 4 2" xfId="174" xr:uid="{00000000-0005-0000-0000-0000AD000000}"/>
    <cellStyle name="20 % - Akzent6 4 2 2" xfId="175" xr:uid="{00000000-0005-0000-0000-0000AE000000}"/>
    <cellStyle name="20 % - Akzent6 4 2 3" xfId="176" xr:uid="{00000000-0005-0000-0000-0000AF000000}"/>
    <cellStyle name="20 % - Akzent6 4 2 4" xfId="177" xr:uid="{00000000-0005-0000-0000-0000B0000000}"/>
    <cellStyle name="20 % - Akzent6 4 3" xfId="178" xr:uid="{00000000-0005-0000-0000-0000B1000000}"/>
    <cellStyle name="20 % - Akzent6 4 3 2" xfId="179" xr:uid="{00000000-0005-0000-0000-0000B2000000}"/>
    <cellStyle name="20 % - Akzent6 4 4" xfId="180" xr:uid="{00000000-0005-0000-0000-0000B3000000}"/>
    <cellStyle name="20 % - Akzent6 4 5" xfId="181" xr:uid="{00000000-0005-0000-0000-0000B4000000}"/>
    <cellStyle name="20 % - Akzent6 5" xfId="182" xr:uid="{00000000-0005-0000-0000-0000B5000000}"/>
    <cellStyle name="20 % - Akzent6 5 2" xfId="183" xr:uid="{00000000-0005-0000-0000-0000B6000000}"/>
    <cellStyle name="20 % - Akzent6 5 3" xfId="184" xr:uid="{00000000-0005-0000-0000-0000B7000000}"/>
    <cellStyle name="20 % - Akzent6 5 4" xfId="185" xr:uid="{00000000-0005-0000-0000-0000B8000000}"/>
    <cellStyle name="20 % - Akzent6 6" xfId="186" xr:uid="{00000000-0005-0000-0000-0000B9000000}"/>
    <cellStyle name="20 % - Akzent6 6 2" xfId="187" xr:uid="{00000000-0005-0000-0000-0000BA000000}"/>
    <cellStyle name="20 % - Akzent6 7" xfId="188" xr:uid="{00000000-0005-0000-0000-0000BB000000}"/>
    <cellStyle name="20 % - Akzent6 7 2" xfId="189" xr:uid="{00000000-0005-0000-0000-0000BC000000}"/>
    <cellStyle name="40 % - Akzent1 2" xfId="190" xr:uid="{00000000-0005-0000-0000-0000BD000000}"/>
    <cellStyle name="40 % - Akzent1 2 2" xfId="191" xr:uid="{00000000-0005-0000-0000-0000BE000000}"/>
    <cellStyle name="40 % - Akzent1 2 3" xfId="192" xr:uid="{00000000-0005-0000-0000-0000BF000000}"/>
    <cellStyle name="40 % - Akzent1 3" xfId="193" xr:uid="{00000000-0005-0000-0000-0000C0000000}"/>
    <cellStyle name="40 % - Akzent1 3 2" xfId="194" xr:uid="{00000000-0005-0000-0000-0000C1000000}"/>
    <cellStyle name="40 % - Akzent1 3 2 2" xfId="195" xr:uid="{00000000-0005-0000-0000-0000C2000000}"/>
    <cellStyle name="40 % - Akzent1 3 2 3" xfId="196" xr:uid="{00000000-0005-0000-0000-0000C3000000}"/>
    <cellStyle name="40 % - Akzent1 3 2 4" xfId="197" xr:uid="{00000000-0005-0000-0000-0000C4000000}"/>
    <cellStyle name="40 % - Akzent1 3 3" xfId="198" xr:uid="{00000000-0005-0000-0000-0000C5000000}"/>
    <cellStyle name="40 % - Akzent1 3 3 2" xfId="199" xr:uid="{00000000-0005-0000-0000-0000C6000000}"/>
    <cellStyle name="40 % - Akzent1 3 4" xfId="200" xr:uid="{00000000-0005-0000-0000-0000C7000000}"/>
    <cellStyle name="40 % - Akzent1 3 5" xfId="201" xr:uid="{00000000-0005-0000-0000-0000C8000000}"/>
    <cellStyle name="40 % - Akzent1 4" xfId="202" xr:uid="{00000000-0005-0000-0000-0000C9000000}"/>
    <cellStyle name="40 % - Akzent1 4 2" xfId="203" xr:uid="{00000000-0005-0000-0000-0000CA000000}"/>
    <cellStyle name="40 % - Akzent1 4 2 2" xfId="204" xr:uid="{00000000-0005-0000-0000-0000CB000000}"/>
    <cellStyle name="40 % - Akzent1 4 2 3" xfId="205" xr:uid="{00000000-0005-0000-0000-0000CC000000}"/>
    <cellStyle name="40 % - Akzent1 4 2 4" xfId="206" xr:uid="{00000000-0005-0000-0000-0000CD000000}"/>
    <cellStyle name="40 % - Akzent1 4 3" xfId="207" xr:uid="{00000000-0005-0000-0000-0000CE000000}"/>
    <cellStyle name="40 % - Akzent1 4 3 2" xfId="208" xr:uid="{00000000-0005-0000-0000-0000CF000000}"/>
    <cellStyle name="40 % - Akzent1 4 4" xfId="209" xr:uid="{00000000-0005-0000-0000-0000D0000000}"/>
    <cellStyle name="40 % - Akzent1 4 5" xfId="210" xr:uid="{00000000-0005-0000-0000-0000D1000000}"/>
    <cellStyle name="40 % - Akzent1 5" xfId="211" xr:uid="{00000000-0005-0000-0000-0000D2000000}"/>
    <cellStyle name="40 % - Akzent1 5 2" xfId="212" xr:uid="{00000000-0005-0000-0000-0000D3000000}"/>
    <cellStyle name="40 % - Akzent1 5 3" xfId="213" xr:uid="{00000000-0005-0000-0000-0000D4000000}"/>
    <cellStyle name="40 % - Akzent1 5 4" xfId="214" xr:uid="{00000000-0005-0000-0000-0000D5000000}"/>
    <cellStyle name="40 % - Akzent1 6" xfId="215" xr:uid="{00000000-0005-0000-0000-0000D6000000}"/>
    <cellStyle name="40 % - Akzent1 6 2" xfId="216" xr:uid="{00000000-0005-0000-0000-0000D7000000}"/>
    <cellStyle name="40 % - Akzent1 7" xfId="217" xr:uid="{00000000-0005-0000-0000-0000D8000000}"/>
    <cellStyle name="40 % - Akzent1 7 2" xfId="218" xr:uid="{00000000-0005-0000-0000-0000D9000000}"/>
    <cellStyle name="40 % - Akzent2 2" xfId="219" xr:uid="{00000000-0005-0000-0000-0000DA000000}"/>
    <cellStyle name="40 % - Akzent2 3" xfId="220" xr:uid="{00000000-0005-0000-0000-0000DB000000}"/>
    <cellStyle name="40 % - Akzent2 3 2" xfId="221" xr:uid="{00000000-0005-0000-0000-0000DC000000}"/>
    <cellStyle name="40 % - Akzent2 3 2 2" xfId="222" xr:uid="{00000000-0005-0000-0000-0000DD000000}"/>
    <cellStyle name="40 % - Akzent2 3 2 3" xfId="223" xr:uid="{00000000-0005-0000-0000-0000DE000000}"/>
    <cellStyle name="40 % - Akzent2 3 2 4" xfId="224" xr:uid="{00000000-0005-0000-0000-0000DF000000}"/>
    <cellStyle name="40 % - Akzent2 3 3" xfId="225" xr:uid="{00000000-0005-0000-0000-0000E0000000}"/>
    <cellStyle name="40 % - Akzent2 3 3 2" xfId="226" xr:uid="{00000000-0005-0000-0000-0000E1000000}"/>
    <cellStyle name="40 % - Akzent2 3 4" xfId="227" xr:uid="{00000000-0005-0000-0000-0000E2000000}"/>
    <cellStyle name="40 % - Akzent2 3 5" xfId="228" xr:uid="{00000000-0005-0000-0000-0000E3000000}"/>
    <cellStyle name="40 % - Akzent2 4" xfId="229" xr:uid="{00000000-0005-0000-0000-0000E4000000}"/>
    <cellStyle name="40 % - Akzent2 4 2" xfId="230" xr:uid="{00000000-0005-0000-0000-0000E5000000}"/>
    <cellStyle name="40 % - Akzent2 4 2 2" xfId="231" xr:uid="{00000000-0005-0000-0000-0000E6000000}"/>
    <cellStyle name="40 % - Akzent2 4 2 3" xfId="232" xr:uid="{00000000-0005-0000-0000-0000E7000000}"/>
    <cellStyle name="40 % - Akzent2 4 2 4" xfId="233" xr:uid="{00000000-0005-0000-0000-0000E8000000}"/>
    <cellStyle name="40 % - Akzent2 4 3" xfId="234" xr:uid="{00000000-0005-0000-0000-0000E9000000}"/>
    <cellStyle name="40 % - Akzent2 4 3 2" xfId="235" xr:uid="{00000000-0005-0000-0000-0000EA000000}"/>
    <cellStyle name="40 % - Akzent2 4 4" xfId="236" xr:uid="{00000000-0005-0000-0000-0000EB000000}"/>
    <cellStyle name="40 % - Akzent2 4 5" xfId="237" xr:uid="{00000000-0005-0000-0000-0000EC000000}"/>
    <cellStyle name="40 % - Akzent2 5" xfId="238" xr:uid="{00000000-0005-0000-0000-0000ED000000}"/>
    <cellStyle name="40 % - Akzent2 5 2" xfId="239" xr:uid="{00000000-0005-0000-0000-0000EE000000}"/>
    <cellStyle name="40 % - Akzent2 5 3" xfId="240" xr:uid="{00000000-0005-0000-0000-0000EF000000}"/>
    <cellStyle name="40 % - Akzent2 5 4" xfId="241" xr:uid="{00000000-0005-0000-0000-0000F0000000}"/>
    <cellStyle name="40 % - Akzent2 6" xfId="242" xr:uid="{00000000-0005-0000-0000-0000F1000000}"/>
    <cellStyle name="40 % - Akzent2 6 2" xfId="243" xr:uid="{00000000-0005-0000-0000-0000F2000000}"/>
    <cellStyle name="40 % - Akzent2 7" xfId="244" xr:uid="{00000000-0005-0000-0000-0000F3000000}"/>
    <cellStyle name="40 % - Akzent2 7 2" xfId="245" xr:uid="{00000000-0005-0000-0000-0000F4000000}"/>
    <cellStyle name="40 % - Akzent3 2" xfId="246" xr:uid="{00000000-0005-0000-0000-0000F5000000}"/>
    <cellStyle name="40 % - Akzent3 2 2" xfId="247" xr:uid="{00000000-0005-0000-0000-0000F6000000}"/>
    <cellStyle name="40 % - Akzent3 2 3" xfId="248" xr:uid="{00000000-0005-0000-0000-0000F7000000}"/>
    <cellStyle name="40 % - Akzent3 2 3 2" xfId="249" xr:uid="{00000000-0005-0000-0000-0000F8000000}"/>
    <cellStyle name="40 % - Akzent3 2 3 2 2" xfId="250" xr:uid="{00000000-0005-0000-0000-0000F9000000}"/>
    <cellStyle name="40 % - Akzent3 2 3 3" xfId="251" xr:uid="{00000000-0005-0000-0000-0000FA000000}"/>
    <cellStyle name="40 % - Akzent3 2 4" xfId="252" xr:uid="{00000000-0005-0000-0000-0000FB000000}"/>
    <cellStyle name="40 % - Akzent3 3" xfId="253" xr:uid="{00000000-0005-0000-0000-0000FC000000}"/>
    <cellStyle name="40 % - Akzent3 3 2" xfId="254" xr:uid="{00000000-0005-0000-0000-0000FD000000}"/>
    <cellStyle name="40 % - Akzent3 3 2 2" xfId="255" xr:uid="{00000000-0005-0000-0000-0000FE000000}"/>
    <cellStyle name="40 % - Akzent3 3 2 3" xfId="256" xr:uid="{00000000-0005-0000-0000-0000FF000000}"/>
    <cellStyle name="40 % - Akzent3 3 2 4" xfId="257" xr:uid="{00000000-0005-0000-0000-000000010000}"/>
    <cellStyle name="40 % - Akzent3 3 3" xfId="258" xr:uid="{00000000-0005-0000-0000-000001010000}"/>
    <cellStyle name="40 % - Akzent3 3 3 2" xfId="259" xr:uid="{00000000-0005-0000-0000-000002010000}"/>
    <cellStyle name="40 % - Akzent3 3 4" xfId="260" xr:uid="{00000000-0005-0000-0000-000003010000}"/>
    <cellStyle name="40 % - Akzent3 3 5" xfId="261" xr:uid="{00000000-0005-0000-0000-000004010000}"/>
    <cellStyle name="40 % - Akzent3 4" xfId="262" xr:uid="{00000000-0005-0000-0000-000005010000}"/>
    <cellStyle name="40 % - Akzent3 4 2" xfId="263" xr:uid="{00000000-0005-0000-0000-000006010000}"/>
    <cellStyle name="40 % - Akzent3 4 2 2" xfId="264" xr:uid="{00000000-0005-0000-0000-000007010000}"/>
    <cellStyle name="40 % - Akzent3 4 2 3" xfId="265" xr:uid="{00000000-0005-0000-0000-000008010000}"/>
    <cellStyle name="40 % - Akzent3 4 2 4" xfId="266" xr:uid="{00000000-0005-0000-0000-000009010000}"/>
    <cellStyle name="40 % - Akzent3 4 3" xfId="267" xr:uid="{00000000-0005-0000-0000-00000A010000}"/>
    <cellStyle name="40 % - Akzent3 4 3 2" xfId="268" xr:uid="{00000000-0005-0000-0000-00000B010000}"/>
    <cellStyle name="40 % - Akzent3 4 4" xfId="269" xr:uid="{00000000-0005-0000-0000-00000C010000}"/>
    <cellStyle name="40 % - Akzent3 4 5" xfId="270" xr:uid="{00000000-0005-0000-0000-00000D010000}"/>
    <cellStyle name="40 % - Akzent3 5" xfId="271" xr:uid="{00000000-0005-0000-0000-00000E010000}"/>
    <cellStyle name="40 % - Akzent3 5 2" xfId="272" xr:uid="{00000000-0005-0000-0000-00000F010000}"/>
    <cellStyle name="40 % - Akzent3 5 3" xfId="273" xr:uid="{00000000-0005-0000-0000-000010010000}"/>
    <cellStyle name="40 % - Akzent3 5 4" xfId="274" xr:uid="{00000000-0005-0000-0000-000011010000}"/>
    <cellStyle name="40 % - Akzent3 6" xfId="275" xr:uid="{00000000-0005-0000-0000-000012010000}"/>
    <cellStyle name="40 % - Akzent3 6 2" xfId="276" xr:uid="{00000000-0005-0000-0000-000013010000}"/>
    <cellStyle name="40 % - Akzent3 7" xfId="277" xr:uid="{00000000-0005-0000-0000-000014010000}"/>
    <cellStyle name="40 % - Akzent3 7 2" xfId="278" xr:uid="{00000000-0005-0000-0000-000015010000}"/>
    <cellStyle name="40 % - Akzent4 2" xfId="279" xr:uid="{00000000-0005-0000-0000-000016010000}"/>
    <cellStyle name="40 % - Akzent4 2 2" xfId="280" xr:uid="{00000000-0005-0000-0000-000017010000}"/>
    <cellStyle name="40 % - Akzent4 2 2 2" xfId="281" xr:uid="{00000000-0005-0000-0000-000018010000}"/>
    <cellStyle name="40 % - Akzent4 2 3" xfId="282" xr:uid="{00000000-0005-0000-0000-000019010000}"/>
    <cellStyle name="40 % - Akzent4 3" xfId="283" xr:uid="{00000000-0005-0000-0000-00001A010000}"/>
    <cellStyle name="40 % - Akzent4 3 2" xfId="284" xr:uid="{00000000-0005-0000-0000-00001B010000}"/>
    <cellStyle name="40 % - Akzent4 3 2 2" xfId="285" xr:uid="{00000000-0005-0000-0000-00001C010000}"/>
    <cellStyle name="40 % - Akzent4 3 2 3" xfId="286" xr:uid="{00000000-0005-0000-0000-00001D010000}"/>
    <cellStyle name="40 % - Akzent4 3 2 4" xfId="287" xr:uid="{00000000-0005-0000-0000-00001E010000}"/>
    <cellStyle name="40 % - Akzent4 3 3" xfId="288" xr:uid="{00000000-0005-0000-0000-00001F010000}"/>
    <cellStyle name="40 % - Akzent4 3 3 2" xfId="289" xr:uid="{00000000-0005-0000-0000-000020010000}"/>
    <cellStyle name="40 % - Akzent4 3 4" xfId="290" xr:uid="{00000000-0005-0000-0000-000021010000}"/>
    <cellStyle name="40 % - Akzent4 3 5" xfId="291" xr:uid="{00000000-0005-0000-0000-000022010000}"/>
    <cellStyle name="40 % - Akzent4 4" xfId="292" xr:uid="{00000000-0005-0000-0000-000023010000}"/>
    <cellStyle name="40 % - Akzent4 4 2" xfId="293" xr:uid="{00000000-0005-0000-0000-000024010000}"/>
    <cellStyle name="40 % - Akzent4 4 2 2" xfId="294" xr:uid="{00000000-0005-0000-0000-000025010000}"/>
    <cellStyle name="40 % - Akzent4 4 2 3" xfId="295" xr:uid="{00000000-0005-0000-0000-000026010000}"/>
    <cellStyle name="40 % - Akzent4 4 2 4" xfId="296" xr:uid="{00000000-0005-0000-0000-000027010000}"/>
    <cellStyle name="40 % - Akzent4 4 3" xfId="297" xr:uid="{00000000-0005-0000-0000-000028010000}"/>
    <cellStyle name="40 % - Akzent4 4 3 2" xfId="298" xr:uid="{00000000-0005-0000-0000-000029010000}"/>
    <cellStyle name="40 % - Akzent4 4 4" xfId="299" xr:uid="{00000000-0005-0000-0000-00002A010000}"/>
    <cellStyle name="40 % - Akzent4 4 5" xfId="300" xr:uid="{00000000-0005-0000-0000-00002B010000}"/>
    <cellStyle name="40 % - Akzent4 5" xfId="301" xr:uid="{00000000-0005-0000-0000-00002C010000}"/>
    <cellStyle name="40 % - Akzent4 5 2" xfId="302" xr:uid="{00000000-0005-0000-0000-00002D010000}"/>
    <cellStyle name="40 % - Akzent4 5 3" xfId="303" xr:uid="{00000000-0005-0000-0000-00002E010000}"/>
    <cellStyle name="40 % - Akzent4 5 4" xfId="304" xr:uid="{00000000-0005-0000-0000-00002F010000}"/>
    <cellStyle name="40 % - Akzent4 6" xfId="305" xr:uid="{00000000-0005-0000-0000-000030010000}"/>
    <cellStyle name="40 % - Akzent4 6 2" xfId="306" xr:uid="{00000000-0005-0000-0000-000031010000}"/>
    <cellStyle name="40 % - Akzent4 7" xfId="307" xr:uid="{00000000-0005-0000-0000-000032010000}"/>
    <cellStyle name="40 % - Akzent4 7 2" xfId="308" xr:uid="{00000000-0005-0000-0000-000033010000}"/>
    <cellStyle name="40 % - Akzent5 2" xfId="309" xr:uid="{00000000-0005-0000-0000-000034010000}"/>
    <cellStyle name="40 % - Akzent5 2 2" xfId="310" xr:uid="{00000000-0005-0000-0000-000035010000}"/>
    <cellStyle name="40 % - Akzent5 2 3" xfId="311" xr:uid="{00000000-0005-0000-0000-000036010000}"/>
    <cellStyle name="40 % - Akzent5 3" xfId="312" xr:uid="{00000000-0005-0000-0000-000037010000}"/>
    <cellStyle name="40 % - Akzent5 3 2" xfId="313" xr:uid="{00000000-0005-0000-0000-000038010000}"/>
    <cellStyle name="40 % - Akzent5 3 2 2" xfId="314" xr:uid="{00000000-0005-0000-0000-000039010000}"/>
    <cellStyle name="40 % - Akzent5 3 2 3" xfId="315" xr:uid="{00000000-0005-0000-0000-00003A010000}"/>
    <cellStyle name="40 % - Akzent5 3 2 4" xfId="316" xr:uid="{00000000-0005-0000-0000-00003B010000}"/>
    <cellStyle name="40 % - Akzent5 3 3" xfId="317" xr:uid="{00000000-0005-0000-0000-00003C010000}"/>
    <cellStyle name="40 % - Akzent5 3 3 2" xfId="318" xr:uid="{00000000-0005-0000-0000-00003D010000}"/>
    <cellStyle name="40 % - Akzent5 3 4" xfId="319" xr:uid="{00000000-0005-0000-0000-00003E010000}"/>
    <cellStyle name="40 % - Akzent5 3 5" xfId="320" xr:uid="{00000000-0005-0000-0000-00003F010000}"/>
    <cellStyle name="40 % - Akzent5 4" xfId="321" xr:uid="{00000000-0005-0000-0000-000040010000}"/>
    <cellStyle name="40 % - Akzent5 4 2" xfId="322" xr:uid="{00000000-0005-0000-0000-000041010000}"/>
    <cellStyle name="40 % - Akzent5 4 2 2" xfId="323" xr:uid="{00000000-0005-0000-0000-000042010000}"/>
    <cellStyle name="40 % - Akzent5 4 2 3" xfId="324" xr:uid="{00000000-0005-0000-0000-000043010000}"/>
    <cellStyle name="40 % - Akzent5 4 2 4" xfId="325" xr:uid="{00000000-0005-0000-0000-000044010000}"/>
    <cellStyle name="40 % - Akzent5 4 3" xfId="326" xr:uid="{00000000-0005-0000-0000-000045010000}"/>
    <cellStyle name="40 % - Akzent5 4 3 2" xfId="327" xr:uid="{00000000-0005-0000-0000-000046010000}"/>
    <cellStyle name="40 % - Akzent5 4 4" xfId="328" xr:uid="{00000000-0005-0000-0000-000047010000}"/>
    <cellStyle name="40 % - Akzent5 4 5" xfId="329" xr:uid="{00000000-0005-0000-0000-000048010000}"/>
    <cellStyle name="40 % - Akzent5 5" xfId="330" xr:uid="{00000000-0005-0000-0000-000049010000}"/>
    <cellStyle name="40 % - Akzent5 5 2" xfId="331" xr:uid="{00000000-0005-0000-0000-00004A010000}"/>
    <cellStyle name="40 % - Akzent5 5 3" xfId="332" xr:uid="{00000000-0005-0000-0000-00004B010000}"/>
    <cellStyle name="40 % - Akzent5 5 4" xfId="333" xr:uid="{00000000-0005-0000-0000-00004C010000}"/>
    <cellStyle name="40 % - Akzent5 6" xfId="334" xr:uid="{00000000-0005-0000-0000-00004D010000}"/>
    <cellStyle name="40 % - Akzent5 6 2" xfId="335" xr:uid="{00000000-0005-0000-0000-00004E010000}"/>
    <cellStyle name="40 % - Akzent5 7" xfId="336" xr:uid="{00000000-0005-0000-0000-00004F010000}"/>
    <cellStyle name="40 % - Akzent5 7 2" xfId="337" xr:uid="{00000000-0005-0000-0000-000050010000}"/>
    <cellStyle name="40 % - Akzent6 2" xfId="338" xr:uid="{00000000-0005-0000-0000-000051010000}"/>
    <cellStyle name="40 % - Akzent6 2 2" xfId="339" xr:uid="{00000000-0005-0000-0000-000052010000}"/>
    <cellStyle name="40 % - Akzent6 2 2 2" xfId="340" xr:uid="{00000000-0005-0000-0000-000053010000}"/>
    <cellStyle name="40 % - Akzent6 2 3" xfId="341" xr:uid="{00000000-0005-0000-0000-000054010000}"/>
    <cellStyle name="40 % - Akzent6 3" xfId="342" xr:uid="{00000000-0005-0000-0000-000055010000}"/>
    <cellStyle name="40 % - Akzent6 3 2" xfId="343" xr:uid="{00000000-0005-0000-0000-000056010000}"/>
    <cellStyle name="40 % - Akzent6 3 2 2" xfId="344" xr:uid="{00000000-0005-0000-0000-000057010000}"/>
    <cellStyle name="40 % - Akzent6 3 2 3" xfId="345" xr:uid="{00000000-0005-0000-0000-000058010000}"/>
    <cellStyle name="40 % - Akzent6 3 2 4" xfId="346" xr:uid="{00000000-0005-0000-0000-000059010000}"/>
    <cellStyle name="40 % - Akzent6 3 3" xfId="347" xr:uid="{00000000-0005-0000-0000-00005A010000}"/>
    <cellStyle name="40 % - Akzent6 3 3 2" xfId="348" xr:uid="{00000000-0005-0000-0000-00005B010000}"/>
    <cellStyle name="40 % - Akzent6 3 4" xfId="349" xr:uid="{00000000-0005-0000-0000-00005C010000}"/>
    <cellStyle name="40 % - Akzent6 3 5" xfId="350" xr:uid="{00000000-0005-0000-0000-00005D010000}"/>
    <cellStyle name="40 % - Akzent6 4" xfId="351" xr:uid="{00000000-0005-0000-0000-00005E010000}"/>
    <cellStyle name="40 % - Akzent6 4 2" xfId="352" xr:uid="{00000000-0005-0000-0000-00005F010000}"/>
    <cellStyle name="40 % - Akzent6 4 2 2" xfId="353" xr:uid="{00000000-0005-0000-0000-000060010000}"/>
    <cellStyle name="40 % - Akzent6 4 2 3" xfId="354" xr:uid="{00000000-0005-0000-0000-000061010000}"/>
    <cellStyle name="40 % - Akzent6 4 2 4" xfId="355" xr:uid="{00000000-0005-0000-0000-000062010000}"/>
    <cellStyle name="40 % - Akzent6 4 3" xfId="356" xr:uid="{00000000-0005-0000-0000-000063010000}"/>
    <cellStyle name="40 % - Akzent6 4 3 2" xfId="357" xr:uid="{00000000-0005-0000-0000-000064010000}"/>
    <cellStyle name="40 % - Akzent6 4 4" xfId="358" xr:uid="{00000000-0005-0000-0000-000065010000}"/>
    <cellStyle name="40 % - Akzent6 4 5" xfId="359" xr:uid="{00000000-0005-0000-0000-000066010000}"/>
    <cellStyle name="40 % - Akzent6 5" xfId="360" xr:uid="{00000000-0005-0000-0000-000067010000}"/>
    <cellStyle name="40 % - Akzent6 5 2" xfId="361" xr:uid="{00000000-0005-0000-0000-000068010000}"/>
    <cellStyle name="40 % - Akzent6 5 3" xfId="362" xr:uid="{00000000-0005-0000-0000-000069010000}"/>
    <cellStyle name="40 % - Akzent6 5 4" xfId="363" xr:uid="{00000000-0005-0000-0000-00006A010000}"/>
    <cellStyle name="40 % - Akzent6 6" xfId="364" xr:uid="{00000000-0005-0000-0000-00006B010000}"/>
    <cellStyle name="40 % - Akzent6 6 2" xfId="365" xr:uid="{00000000-0005-0000-0000-00006C010000}"/>
    <cellStyle name="40 % - Akzent6 7" xfId="366" xr:uid="{00000000-0005-0000-0000-00006D010000}"/>
    <cellStyle name="40 % - Akzent6 7 2" xfId="367" xr:uid="{00000000-0005-0000-0000-00006E010000}"/>
    <cellStyle name="60 % - Akzent1 2" xfId="368" xr:uid="{00000000-0005-0000-0000-00006F010000}"/>
    <cellStyle name="60 % - Akzent1 2 2" xfId="369" xr:uid="{00000000-0005-0000-0000-000070010000}"/>
    <cellStyle name="60 % - Akzent1 2 2 2" xfId="370" xr:uid="{00000000-0005-0000-0000-000071010000}"/>
    <cellStyle name="60 % - Akzent1 2 3" xfId="371" xr:uid="{00000000-0005-0000-0000-000072010000}"/>
    <cellStyle name="60 % - Akzent1 3" xfId="372" xr:uid="{00000000-0005-0000-0000-000073010000}"/>
    <cellStyle name="60 % - Akzent1 4" xfId="373" xr:uid="{00000000-0005-0000-0000-000074010000}"/>
    <cellStyle name="60 % - Akzent1 5" xfId="374" xr:uid="{00000000-0005-0000-0000-000075010000}"/>
    <cellStyle name="60 % - Akzent1 6" xfId="375" xr:uid="{00000000-0005-0000-0000-000076010000}"/>
    <cellStyle name="60 % - Akzent2 2" xfId="376" xr:uid="{00000000-0005-0000-0000-000077010000}"/>
    <cellStyle name="60 % - Akzent2 3" xfId="377" xr:uid="{00000000-0005-0000-0000-000078010000}"/>
    <cellStyle name="60 % - Akzent2 4" xfId="378" xr:uid="{00000000-0005-0000-0000-000079010000}"/>
    <cellStyle name="60 % - Akzent2 5" xfId="379" xr:uid="{00000000-0005-0000-0000-00007A010000}"/>
    <cellStyle name="60 % - Akzent2 6" xfId="380" xr:uid="{00000000-0005-0000-0000-00007B010000}"/>
    <cellStyle name="60 % - Akzent3 2" xfId="381" xr:uid="{00000000-0005-0000-0000-00007C010000}"/>
    <cellStyle name="60 % - Akzent3 3" xfId="382" xr:uid="{00000000-0005-0000-0000-00007D010000}"/>
    <cellStyle name="60 % - Akzent3 4" xfId="383" xr:uid="{00000000-0005-0000-0000-00007E010000}"/>
    <cellStyle name="60 % - Akzent3 5" xfId="384" xr:uid="{00000000-0005-0000-0000-00007F010000}"/>
    <cellStyle name="60 % - Akzent3 6" xfId="385" xr:uid="{00000000-0005-0000-0000-000080010000}"/>
    <cellStyle name="60 % - Akzent4 2" xfId="386" xr:uid="{00000000-0005-0000-0000-000081010000}"/>
    <cellStyle name="60 % - Akzent4 2 2" xfId="387" xr:uid="{00000000-0005-0000-0000-000082010000}"/>
    <cellStyle name="60 % - Akzent4 2 3" xfId="388" xr:uid="{00000000-0005-0000-0000-000083010000}"/>
    <cellStyle name="60 % - Akzent4 2 3 2" xfId="389" xr:uid="{00000000-0005-0000-0000-000084010000}"/>
    <cellStyle name="60 % - Akzent4 2 3 2 2" xfId="390" xr:uid="{00000000-0005-0000-0000-000085010000}"/>
    <cellStyle name="60 % - Akzent4 2 3 3" xfId="391" xr:uid="{00000000-0005-0000-0000-000086010000}"/>
    <cellStyle name="60 % - Akzent4 2 4" xfId="392" xr:uid="{00000000-0005-0000-0000-000087010000}"/>
    <cellStyle name="60 % - Akzent4 3" xfId="393" xr:uid="{00000000-0005-0000-0000-000088010000}"/>
    <cellStyle name="60 % - Akzent4 4" xfId="394" xr:uid="{00000000-0005-0000-0000-000089010000}"/>
    <cellStyle name="60 % - Akzent4 5" xfId="395" xr:uid="{00000000-0005-0000-0000-00008A010000}"/>
    <cellStyle name="60 % - Akzent4 6" xfId="396" xr:uid="{00000000-0005-0000-0000-00008B010000}"/>
    <cellStyle name="60 % - Akzent5 2" xfId="397" xr:uid="{00000000-0005-0000-0000-00008C010000}"/>
    <cellStyle name="60 % - Akzent5 2 2" xfId="398" xr:uid="{00000000-0005-0000-0000-00008D010000}"/>
    <cellStyle name="60 % - Akzent5 2 2 2" xfId="399" xr:uid="{00000000-0005-0000-0000-00008E010000}"/>
    <cellStyle name="60 % - Akzent5 2 3" xfId="400" xr:uid="{00000000-0005-0000-0000-00008F010000}"/>
    <cellStyle name="60 % - Akzent5 3" xfId="401" xr:uid="{00000000-0005-0000-0000-000090010000}"/>
    <cellStyle name="60 % - Akzent5 4" xfId="402" xr:uid="{00000000-0005-0000-0000-000091010000}"/>
    <cellStyle name="60 % - Akzent5 5" xfId="403" xr:uid="{00000000-0005-0000-0000-000092010000}"/>
    <cellStyle name="60 % - Akzent5 6" xfId="404" xr:uid="{00000000-0005-0000-0000-000093010000}"/>
    <cellStyle name="60 % - Akzent6 2" xfId="405" xr:uid="{00000000-0005-0000-0000-000094010000}"/>
    <cellStyle name="60 % - Akzent6 2 2" xfId="406" xr:uid="{00000000-0005-0000-0000-000095010000}"/>
    <cellStyle name="60 % - Akzent6 2 3" xfId="407" xr:uid="{00000000-0005-0000-0000-000096010000}"/>
    <cellStyle name="60 % - Akzent6 2 3 2" xfId="408" xr:uid="{00000000-0005-0000-0000-000097010000}"/>
    <cellStyle name="60 % - Akzent6 2 3 2 2" xfId="409" xr:uid="{00000000-0005-0000-0000-000098010000}"/>
    <cellStyle name="60 % - Akzent6 2 3 3" xfId="410" xr:uid="{00000000-0005-0000-0000-000099010000}"/>
    <cellStyle name="60 % - Akzent6 2 4" xfId="411" xr:uid="{00000000-0005-0000-0000-00009A010000}"/>
    <cellStyle name="60 % - Akzent6 3" xfId="412" xr:uid="{00000000-0005-0000-0000-00009B010000}"/>
    <cellStyle name="60 % - Akzent6 4" xfId="413" xr:uid="{00000000-0005-0000-0000-00009C010000}"/>
    <cellStyle name="60 % - Akzent6 5" xfId="414" xr:uid="{00000000-0005-0000-0000-00009D010000}"/>
    <cellStyle name="60 % - Akzent6 6" xfId="415" xr:uid="{00000000-0005-0000-0000-00009E010000}"/>
    <cellStyle name="Accent1" xfId="416" xr:uid="{00000000-0005-0000-0000-00009F010000}"/>
    <cellStyle name="Accent1 2" xfId="417" xr:uid="{00000000-0005-0000-0000-0000A0010000}"/>
    <cellStyle name="Accent1 3" xfId="418" xr:uid="{00000000-0005-0000-0000-0000A1010000}"/>
    <cellStyle name="Accent1 3 2" xfId="419" xr:uid="{00000000-0005-0000-0000-0000A2010000}"/>
    <cellStyle name="Accent1 3 3" xfId="420" xr:uid="{00000000-0005-0000-0000-0000A3010000}"/>
    <cellStyle name="Accent1 4" xfId="421" xr:uid="{00000000-0005-0000-0000-0000A4010000}"/>
    <cellStyle name="Accent1 4 2" xfId="422" xr:uid="{00000000-0005-0000-0000-0000A5010000}"/>
    <cellStyle name="Accent1 5" xfId="423" xr:uid="{00000000-0005-0000-0000-0000A6010000}"/>
    <cellStyle name="Accent2" xfId="424" xr:uid="{00000000-0005-0000-0000-0000A7010000}"/>
    <cellStyle name="Accent2 2" xfId="425" xr:uid="{00000000-0005-0000-0000-0000A8010000}"/>
    <cellStyle name="Accent2 3" xfId="426" xr:uid="{00000000-0005-0000-0000-0000A9010000}"/>
    <cellStyle name="Accent2 4" xfId="427" xr:uid="{00000000-0005-0000-0000-0000AA010000}"/>
    <cellStyle name="Accent3" xfId="428" xr:uid="{00000000-0005-0000-0000-0000AB010000}"/>
    <cellStyle name="Accent3 2" xfId="429" xr:uid="{00000000-0005-0000-0000-0000AC010000}"/>
    <cellStyle name="Accent4" xfId="430" xr:uid="{00000000-0005-0000-0000-0000AD010000}"/>
    <cellStyle name="Accent4 2" xfId="431" xr:uid="{00000000-0005-0000-0000-0000AE010000}"/>
    <cellStyle name="Accent4 3" xfId="432" xr:uid="{00000000-0005-0000-0000-0000AF010000}"/>
    <cellStyle name="Accent4 3 2" xfId="433" xr:uid="{00000000-0005-0000-0000-0000B0010000}"/>
    <cellStyle name="Accent4 3 3" xfId="434" xr:uid="{00000000-0005-0000-0000-0000B1010000}"/>
    <cellStyle name="Accent4 4" xfId="435" xr:uid="{00000000-0005-0000-0000-0000B2010000}"/>
    <cellStyle name="Accent4 4 2" xfId="436" xr:uid="{00000000-0005-0000-0000-0000B3010000}"/>
    <cellStyle name="Accent4 5" xfId="437" xr:uid="{00000000-0005-0000-0000-0000B4010000}"/>
    <cellStyle name="Accent5" xfId="438" xr:uid="{00000000-0005-0000-0000-0000B5010000}"/>
    <cellStyle name="Accent5 2" xfId="439" xr:uid="{00000000-0005-0000-0000-0000B6010000}"/>
    <cellStyle name="Accent6" xfId="440" xr:uid="{00000000-0005-0000-0000-0000B7010000}"/>
    <cellStyle name="Accent6 2" xfId="441" xr:uid="{00000000-0005-0000-0000-0000B8010000}"/>
    <cellStyle name="Akzent1 2" xfId="442" xr:uid="{00000000-0005-0000-0000-0000B9010000}"/>
    <cellStyle name="Akzent1 3" xfId="443" xr:uid="{00000000-0005-0000-0000-0000BA010000}"/>
    <cellStyle name="Akzent1 4" xfId="444" xr:uid="{00000000-0005-0000-0000-0000BB010000}"/>
    <cellStyle name="Akzent1 5" xfId="445" xr:uid="{00000000-0005-0000-0000-0000BC010000}"/>
    <cellStyle name="Akzent2 2" xfId="446" xr:uid="{00000000-0005-0000-0000-0000BD010000}"/>
    <cellStyle name="Akzent2 3" xfId="447" xr:uid="{00000000-0005-0000-0000-0000BE010000}"/>
    <cellStyle name="Akzent2 4" xfId="448" xr:uid="{00000000-0005-0000-0000-0000BF010000}"/>
    <cellStyle name="Akzent2 5" xfId="449" xr:uid="{00000000-0005-0000-0000-0000C0010000}"/>
    <cellStyle name="Akzent3 2" xfId="450" xr:uid="{00000000-0005-0000-0000-0000C1010000}"/>
    <cellStyle name="Akzent3 3" xfId="451" xr:uid="{00000000-0005-0000-0000-0000C2010000}"/>
    <cellStyle name="Akzent3 4" xfId="452" xr:uid="{00000000-0005-0000-0000-0000C3010000}"/>
    <cellStyle name="Akzent4 2" xfId="453" xr:uid="{00000000-0005-0000-0000-0000C4010000}"/>
    <cellStyle name="Akzent4 3" xfId="454" xr:uid="{00000000-0005-0000-0000-0000C5010000}"/>
    <cellStyle name="Akzent4 4" xfId="455" xr:uid="{00000000-0005-0000-0000-0000C6010000}"/>
    <cellStyle name="Akzent4 5" xfId="456" xr:uid="{00000000-0005-0000-0000-0000C7010000}"/>
    <cellStyle name="Akzent5 2" xfId="457" xr:uid="{00000000-0005-0000-0000-0000C8010000}"/>
    <cellStyle name="Akzent5 3" xfId="458" xr:uid="{00000000-0005-0000-0000-0000C9010000}"/>
    <cellStyle name="Akzent5 4" xfId="459" xr:uid="{00000000-0005-0000-0000-0000CA010000}"/>
    <cellStyle name="Akzent6 2" xfId="460" xr:uid="{00000000-0005-0000-0000-0000CB010000}"/>
    <cellStyle name="Akzent6 3" xfId="461" xr:uid="{00000000-0005-0000-0000-0000CC010000}"/>
    <cellStyle name="Akzent6 4" xfId="462" xr:uid="{00000000-0005-0000-0000-0000CD010000}"/>
    <cellStyle name="Ausgabe 2" xfId="463" xr:uid="{00000000-0005-0000-0000-0000CE010000}"/>
    <cellStyle name="Ausgabe 2 2" xfId="464" xr:uid="{00000000-0005-0000-0000-0000CF010000}"/>
    <cellStyle name="Ausgabe 2 2 2" xfId="465" xr:uid="{00000000-0005-0000-0000-0000D0010000}"/>
    <cellStyle name="Ausgabe 2 2 3" xfId="466" xr:uid="{00000000-0005-0000-0000-0000D1010000}"/>
    <cellStyle name="Ausgabe 2 2 3 2" xfId="467" xr:uid="{00000000-0005-0000-0000-0000D2010000}"/>
    <cellStyle name="Ausgabe 2 2 3 3" xfId="468" xr:uid="{00000000-0005-0000-0000-0000D3010000}"/>
    <cellStyle name="Ausgabe 2 3" xfId="469" xr:uid="{00000000-0005-0000-0000-0000D4010000}"/>
    <cellStyle name="Ausgabe 2 3 2" xfId="470" xr:uid="{00000000-0005-0000-0000-0000D5010000}"/>
    <cellStyle name="Ausgabe 2 3 2 2" xfId="471" xr:uid="{00000000-0005-0000-0000-0000D6010000}"/>
    <cellStyle name="Ausgabe 2 3 3" xfId="472" xr:uid="{00000000-0005-0000-0000-0000D7010000}"/>
    <cellStyle name="Ausgabe 2 3 3 2" xfId="473" xr:uid="{00000000-0005-0000-0000-0000D8010000}"/>
    <cellStyle name="Ausgabe 2 3 3 3" xfId="474" xr:uid="{00000000-0005-0000-0000-0000D9010000}"/>
    <cellStyle name="Ausgabe 2 4" xfId="475" xr:uid="{00000000-0005-0000-0000-0000DA010000}"/>
    <cellStyle name="Ausgabe 2 5" xfId="476" xr:uid="{00000000-0005-0000-0000-0000DB010000}"/>
    <cellStyle name="Ausgabe 2 5 2" xfId="477" xr:uid="{00000000-0005-0000-0000-0000DC010000}"/>
    <cellStyle name="Ausgabe 2 5 3" xfId="478" xr:uid="{00000000-0005-0000-0000-0000DD010000}"/>
    <cellStyle name="Ausgabe 3" xfId="479" xr:uid="{00000000-0005-0000-0000-0000DE010000}"/>
    <cellStyle name="Ausgabe 3 2" xfId="480" xr:uid="{00000000-0005-0000-0000-0000DF010000}"/>
    <cellStyle name="Ausgabe 3 3" xfId="481" xr:uid="{00000000-0005-0000-0000-0000E0010000}"/>
    <cellStyle name="Ausgabe 3 3 2" xfId="482" xr:uid="{00000000-0005-0000-0000-0000E1010000}"/>
    <cellStyle name="Ausgabe 3 3 3" xfId="483" xr:uid="{00000000-0005-0000-0000-0000E2010000}"/>
    <cellStyle name="Ausgabe 4" xfId="484" xr:uid="{00000000-0005-0000-0000-0000E3010000}"/>
    <cellStyle name="Ausgabe 5" xfId="485" xr:uid="{00000000-0005-0000-0000-0000E4010000}"/>
    <cellStyle name="Ausgabe 6" xfId="486" xr:uid="{00000000-0005-0000-0000-0000E5010000}"/>
    <cellStyle name="Ausgabe 7" xfId="487" xr:uid="{00000000-0005-0000-0000-0000E6010000}"/>
    <cellStyle name="Ausgabe 7 2" xfId="488" xr:uid="{00000000-0005-0000-0000-0000E7010000}"/>
    <cellStyle name="Ausgabe 7 3" xfId="489" xr:uid="{00000000-0005-0000-0000-0000E8010000}"/>
    <cellStyle name="Ausgabe 7 3 2" xfId="490" xr:uid="{00000000-0005-0000-0000-0000E9010000}"/>
    <cellStyle name="Ausgabe 7 3 3" xfId="491" xr:uid="{00000000-0005-0000-0000-0000EA010000}"/>
    <cellStyle name="Ausgabe 7 3 4" xfId="492" xr:uid="{00000000-0005-0000-0000-0000EB010000}"/>
    <cellStyle name="Ausgabe 7 4" xfId="493" xr:uid="{00000000-0005-0000-0000-0000EC010000}"/>
    <cellStyle name="Ausgabe 8" xfId="494" xr:uid="{00000000-0005-0000-0000-0000ED010000}"/>
    <cellStyle name="Ausgabe 8 2" xfId="495" xr:uid="{00000000-0005-0000-0000-0000EE010000}"/>
    <cellStyle name="Bad" xfId="496" xr:uid="{00000000-0005-0000-0000-0000EF010000}"/>
    <cellStyle name="Bad 2" xfId="497" xr:uid="{00000000-0005-0000-0000-0000F0010000}"/>
    <cellStyle name="Bad 2 2" xfId="498" xr:uid="{00000000-0005-0000-0000-0000F1010000}"/>
    <cellStyle name="Berechnung 2" xfId="499" xr:uid="{00000000-0005-0000-0000-0000F2010000}"/>
    <cellStyle name="Berechnung 2 2" xfId="500" xr:uid="{00000000-0005-0000-0000-0000F3010000}"/>
    <cellStyle name="Berechnung 2 3" xfId="501" xr:uid="{00000000-0005-0000-0000-0000F4010000}"/>
    <cellStyle name="Berechnung 2 3 2" xfId="502" xr:uid="{00000000-0005-0000-0000-0000F5010000}"/>
    <cellStyle name="Berechnung 2 3 2 2" xfId="503" xr:uid="{00000000-0005-0000-0000-0000F6010000}"/>
    <cellStyle name="Berechnung 2 3 3" xfId="504" xr:uid="{00000000-0005-0000-0000-0000F7010000}"/>
    <cellStyle name="Berechnung 2 4" xfId="505" xr:uid="{00000000-0005-0000-0000-0000F8010000}"/>
    <cellStyle name="Berechnung 3" xfId="506" xr:uid="{00000000-0005-0000-0000-0000F9010000}"/>
    <cellStyle name="Berechnung 4" xfId="507" xr:uid="{00000000-0005-0000-0000-0000FA010000}"/>
    <cellStyle name="Berechnung 5" xfId="508" xr:uid="{00000000-0005-0000-0000-0000FB010000}"/>
    <cellStyle name="Berechnung 6" xfId="509" xr:uid="{00000000-0005-0000-0000-0000FC010000}"/>
    <cellStyle name="Berechnung 7" xfId="510" xr:uid="{00000000-0005-0000-0000-0000FD010000}"/>
    <cellStyle name="Berechnung 7 2" xfId="511" xr:uid="{00000000-0005-0000-0000-0000FE010000}"/>
    <cellStyle name="Berechnung 7 3" xfId="512" xr:uid="{00000000-0005-0000-0000-0000FF010000}"/>
    <cellStyle name="Berechnung 8" xfId="513" xr:uid="{00000000-0005-0000-0000-000000020000}"/>
    <cellStyle name="Calculation 2" xfId="514" xr:uid="{00000000-0005-0000-0000-000001020000}"/>
    <cellStyle name="Check Cell" xfId="515" xr:uid="{00000000-0005-0000-0000-000002020000}"/>
    <cellStyle name="Check Cell 2" xfId="516" xr:uid="{00000000-0005-0000-0000-000003020000}"/>
    <cellStyle name="Check Cell 2 2" xfId="517" xr:uid="{00000000-0005-0000-0000-000004020000}"/>
    <cellStyle name="Check Cell 3" xfId="518" xr:uid="{00000000-0005-0000-0000-000005020000}"/>
    <cellStyle name="Check Cell 3 2" xfId="519" xr:uid="{00000000-0005-0000-0000-000006020000}"/>
    <cellStyle name="Check Cell 4" xfId="520" xr:uid="{00000000-0005-0000-0000-000007020000}"/>
    <cellStyle name="Check Cell 4 2" xfId="521" xr:uid="{00000000-0005-0000-0000-000008020000}"/>
    <cellStyle name="Check Cell 5" xfId="522" xr:uid="{00000000-0005-0000-0000-000009020000}"/>
    <cellStyle name="Eingabe 2" xfId="523" xr:uid="{00000000-0005-0000-0000-00000A020000}"/>
    <cellStyle name="Eingabe 3" xfId="524" xr:uid="{00000000-0005-0000-0000-00000B020000}"/>
    <cellStyle name="Eingabe 4" xfId="525" xr:uid="{00000000-0005-0000-0000-00000C020000}"/>
    <cellStyle name="Eingabe 5" xfId="526" xr:uid="{00000000-0005-0000-0000-00000D020000}"/>
    <cellStyle name="Eingabe 6" xfId="527" xr:uid="{00000000-0005-0000-0000-00000E020000}"/>
    <cellStyle name="Eingabe 7" xfId="528" xr:uid="{00000000-0005-0000-0000-00000F020000}"/>
    <cellStyle name="Ergebnis 2" xfId="529" xr:uid="{00000000-0005-0000-0000-000010020000}"/>
    <cellStyle name="Ergebnis 2 2" xfId="530" xr:uid="{00000000-0005-0000-0000-000011020000}"/>
    <cellStyle name="Ergebnis 2 2 2" xfId="531" xr:uid="{00000000-0005-0000-0000-000012020000}"/>
    <cellStyle name="Ergebnis 2 3" xfId="532" xr:uid="{00000000-0005-0000-0000-000013020000}"/>
    <cellStyle name="Ergebnis 2 4" xfId="533" xr:uid="{00000000-0005-0000-0000-000014020000}"/>
    <cellStyle name="Ergebnis 2 4 2" xfId="534" xr:uid="{00000000-0005-0000-0000-000015020000}"/>
    <cellStyle name="Ergebnis 2 4 2 2" xfId="535" xr:uid="{00000000-0005-0000-0000-000016020000}"/>
    <cellStyle name="Ergebnis 2 4 3" xfId="536" xr:uid="{00000000-0005-0000-0000-000017020000}"/>
    <cellStyle name="Ergebnis 2 5" xfId="537" xr:uid="{00000000-0005-0000-0000-000018020000}"/>
    <cellStyle name="Ergebnis 3" xfId="538" xr:uid="{00000000-0005-0000-0000-000019020000}"/>
    <cellStyle name="Ergebnis 3 2" xfId="539" xr:uid="{00000000-0005-0000-0000-00001A020000}"/>
    <cellStyle name="Ergebnis 4" xfId="540" xr:uid="{00000000-0005-0000-0000-00001B020000}"/>
    <cellStyle name="Ergebnis 4 2" xfId="541" xr:uid="{00000000-0005-0000-0000-00001C020000}"/>
    <cellStyle name="Ergebnis 5" xfId="542" xr:uid="{00000000-0005-0000-0000-00001D020000}"/>
    <cellStyle name="Ergebnis 6" xfId="543" xr:uid="{00000000-0005-0000-0000-00001E020000}"/>
    <cellStyle name="Ergebnis 7" xfId="544" xr:uid="{00000000-0005-0000-0000-00001F020000}"/>
    <cellStyle name="Ergebnis 8" xfId="545" xr:uid="{00000000-0005-0000-0000-000020020000}"/>
    <cellStyle name="Ergebnis 8 2" xfId="546" xr:uid="{00000000-0005-0000-0000-000021020000}"/>
    <cellStyle name="Ergebnis 8 3" xfId="547" xr:uid="{00000000-0005-0000-0000-000022020000}"/>
    <cellStyle name="Ergebnis 9" xfId="548" xr:uid="{00000000-0005-0000-0000-000023020000}"/>
    <cellStyle name="Erklärender Text 2" xfId="549" xr:uid="{00000000-0005-0000-0000-000024020000}"/>
    <cellStyle name="Erklärender Text 3" xfId="550" xr:uid="{00000000-0005-0000-0000-000025020000}"/>
    <cellStyle name="Erklärender Text 4" xfId="551" xr:uid="{00000000-0005-0000-0000-000026020000}"/>
    <cellStyle name="Erklärender Text 5" xfId="552" xr:uid="{00000000-0005-0000-0000-000027020000}"/>
    <cellStyle name="Erklärender Text 6" xfId="553" xr:uid="{00000000-0005-0000-0000-000028020000}"/>
    <cellStyle name="Good" xfId="554" xr:uid="{00000000-0005-0000-0000-000029020000}"/>
    <cellStyle name="Good 2" xfId="555" xr:uid="{00000000-0005-0000-0000-00002A020000}"/>
    <cellStyle name="Good 2 2" xfId="556" xr:uid="{00000000-0005-0000-0000-00002B020000}"/>
    <cellStyle name="Gut 2" xfId="557" xr:uid="{00000000-0005-0000-0000-00002C020000}"/>
    <cellStyle name="Gut 3" xfId="558" xr:uid="{00000000-0005-0000-0000-00002D020000}"/>
    <cellStyle name="Gut 4" xfId="559" xr:uid="{00000000-0005-0000-0000-00002E020000}"/>
    <cellStyle name="Heading 1" xfId="560" xr:uid="{00000000-0005-0000-0000-00002F020000}"/>
    <cellStyle name="Heading 1 2" xfId="561" xr:uid="{00000000-0005-0000-0000-000030020000}"/>
    <cellStyle name="Heading 1 2 2" xfId="562" xr:uid="{00000000-0005-0000-0000-000031020000}"/>
    <cellStyle name="Heading 1 2 2 2" xfId="563" xr:uid="{00000000-0005-0000-0000-000032020000}"/>
    <cellStyle name="Heading 1 2 3" xfId="564" xr:uid="{00000000-0005-0000-0000-000033020000}"/>
    <cellStyle name="Heading 1 3" xfId="565" xr:uid="{00000000-0005-0000-0000-000034020000}"/>
    <cellStyle name="Heading 1 3 2" xfId="566" xr:uid="{00000000-0005-0000-0000-000035020000}"/>
    <cellStyle name="Heading 1 4" xfId="567" xr:uid="{00000000-0005-0000-0000-000036020000}"/>
    <cellStyle name="Heading 2" xfId="568" xr:uid="{00000000-0005-0000-0000-000037020000}"/>
    <cellStyle name="Heading 2 2" xfId="569" xr:uid="{00000000-0005-0000-0000-000038020000}"/>
    <cellStyle name="Heading 2 2 2" xfId="570" xr:uid="{00000000-0005-0000-0000-000039020000}"/>
    <cellStyle name="Heading 2 2 2 2" xfId="571" xr:uid="{00000000-0005-0000-0000-00003A020000}"/>
    <cellStyle name="Heading 2 2 3" xfId="572" xr:uid="{00000000-0005-0000-0000-00003B020000}"/>
    <cellStyle name="Heading 2 3" xfId="573" xr:uid="{00000000-0005-0000-0000-00003C020000}"/>
    <cellStyle name="Heading 2 3 2" xfId="574" xr:uid="{00000000-0005-0000-0000-00003D020000}"/>
    <cellStyle name="Heading 2 4" xfId="575" xr:uid="{00000000-0005-0000-0000-00003E020000}"/>
    <cellStyle name="Heading 3" xfId="576" xr:uid="{00000000-0005-0000-0000-00003F020000}"/>
    <cellStyle name="Heading 3 2" xfId="577" xr:uid="{00000000-0005-0000-0000-000040020000}"/>
    <cellStyle name="Heading 3 2 2" xfId="578" xr:uid="{00000000-0005-0000-0000-000041020000}"/>
    <cellStyle name="Heading 3 2 2 2" xfId="579" xr:uid="{00000000-0005-0000-0000-000042020000}"/>
    <cellStyle name="Heading 3 2 3" xfId="580" xr:uid="{00000000-0005-0000-0000-000043020000}"/>
    <cellStyle name="Heading 3 3" xfId="581" xr:uid="{00000000-0005-0000-0000-000044020000}"/>
    <cellStyle name="Heading 3 3 2" xfId="582" xr:uid="{00000000-0005-0000-0000-000045020000}"/>
    <cellStyle name="Heading 3 4" xfId="583" xr:uid="{00000000-0005-0000-0000-000046020000}"/>
    <cellStyle name="Heading 4" xfId="584" xr:uid="{00000000-0005-0000-0000-000047020000}"/>
    <cellStyle name="Heading 4 2" xfId="585" xr:uid="{00000000-0005-0000-0000-000048020000}"/>
    <cellStyle name="Heading 4 2 2" xfId="586" xr:uid="{00000000-0005-0000-0000-000049020000}"/>
    <cellStyle name="Heading 4 2 2 2" xfId="587" xr:uid="{00000000-0005-0000-0000-00004A020000}"/>
    <cellStyle name="Heading 4 2 3" xfId="588" xr:uid="{00000000-0005-0000-0000-00004B020000}"/>
    <cellStyle name="Heading 4 3" xfId="589" xr:uid="{00000000-0005-0000-0000-00004C020000}"/>
    <cellStyle name="Heading 4 3 2" xfId="590" xr:uid="{00000000-0005-0000-0000-00004D020000}"/>
    <cellStyle name="Heading 4 4" xfId="591" xr:uid="{00000000-0005-0000-0000-00004E020000}"/>
    <cellStyle name="Input 2" xfId="592" xr:uid="{00000000-0005-0000-0000-00004F020000}"/>
    <cellStyle name="Linked Cell" xfId="593" xr:uid="{00000000-0005-0000-0000-000050020000}"/>
    <cellStyle name="Linked Cell 2" xfId="594" xr:uid="{00000000-0005-0000-0000-000051020000}"/>
    <cellStyle name="Linked Cell 2 2" xfId="595" xr:uid="{00000000-0005-0000-0000-000052020000}"/>
    <cellStyle name="Neutral" xfId="596" builtinId="28" customBuiltin="1"/>
    <cellStyle name="Normal" xfId="0" builtinId="0"/>
    <cellStyle name="Normal 2" xfId="597" xr:uid="{00000000-0005-0000-0000-000054020000}"/>
    <cellStyle name="Note" xfId="598" xr:uid="{00000000-0005-0000-0000-000055020000}"/>
    <cellStyle name="Note 2" xfId="599" xr:uid="{00000000-0005-0000-0000-000056020000}"/>
    <cellStyle name="Note 2 2" xfId="600" xr:uid="{00000000-0005-0000-0000-000057020000}"/>
    <cellStyle name="Note 3" xfId="601" xr:uid="{00000000-0005-0000-0000-000058020000}"/>
    <cellStyle name="Note 3 2" xfId="602" xr:uid="{00000000-0005-0000-0000-000059020000}"/>
    <cellStyle name="Note 4" xfId="603" xr:uid="{00000000-0005-0000-0000-00005A020000}"/>
    <cellStyle name="Note 4 2" xfId="604" xr:uid="{00000000-0005-0000-0000-00005B020000}"/>
    <cellStyle name="Note 5" xfId="605" xr:uid="{00000000-0005-0000-0000-00005C020000}"/>
    <cellStyle name="Note 5 2" xfId="606" xr:uid="{00000000-0005-0000-0000-00005D020000}"/>
    <cellStyle name="Note 5 2 2" xfId="607" xr:uid="{00000000-0005-0000-0000-00005E020000}"/>
    <cellStyle name="Note 6" xfId="608" xr:uid="{00000000-0005-0000-0000-00005F020000}"/>
    <cellStyle name="Notiz 10" xfId="609" xr:uid="{00000000-0005-0000-0000-000060020000}"/>
    <cellStyle name="Notiz 2" xfId="610" xr:uid="{00000000-0005-0000-0000-000061020000}"/>
    <cellStyle name="Notiz 2 2" xfId="611" xr:uid="{00000000-0005-0000-0000-000062020000}"/>
    <cellStyle name="Notiz 2 2 2" xfId="612" xr:uid="{00000000-0005-0000-0000-000063020000}"/>
    <cellStyle name="Notiz 2 2 2 2" xfId="613" xr:uid="{00000000-0005-0000-0000-000064020000}"/>
    <cellStyle name="Notiz 2 2 2 2 2" xfId="614" xr:uid="{00000000-0005-0000-0000-000065020000}"/>
    <cellStyle name="Notiz 2 2 2 2 2 2" xfId="615" xr:uid="{00000000-0005-0000-0000-000066020000}"/>
    <cellStyle name="Notiz 2 2 2 2 2 3" xfId="616" xr:uid="{00000000-0005-0000-0000-000067020000}"/>
    <cellStyle name="Notiz 2 2 2 2 2 4" xfId="617" xr:uid="{00000000-0005-0000-0000-000068020000}"/>
    <cellStyle name="Notiz 2 2 2 2 3" xfId="618" xr:uid="{00000000-0005-0000-0000-000069020000}"/>
    <cellStyle name="Notiz 2 2 2 2 4" xfId="619" xr:uid="{00000000-0005-0000-0000-00006A020000}"/>
    <cellStyle name="Notiz 2 2 2 2 5" xfId="620" xr:uid="{00000000-0005-0000-0000-00006B020000}"/>
    <cellStyle name="Notiz 2 2 2 3" xfId="621" xr:uid="{00000000-0005-0000-0000-00006C020000}"/>
    <cellStyle name="Notiz 2 2 2 3 2" xfId="622" xr:uid="{00000000-0005-0000-0000-00006D020000}"/>
    <cellStyle name="Notiz 2 2 2 3 3" xfId="623" xr:uid="{00000000-0005-0000-0000-00006E020000}"/>
    <cellStyle name="Notiz 2 2 2 3 4" xfId="624" xr:uid="{00000000-0005-0000-0000-00006F020000}"/>
    <cellStyle name="Notiz 2 2 2 4" xfId="625" xr:uid="{00000000-0005-0000-0000-000070020000}"/>
    <cellStyle name="Notiz 2 2 2 5" xfId="626" xr:uid="{00000000-0005-0000-0000-000071020000}"/>
    <cellStyle name="Notiz 2 2 2 6" xfId="627" xr:uid="{00000000-0005-0000-0000-000072020000}"/>
    <cellStyle name="Notiz 2 2 3" xfId="628" xr:uid="{00000000-0005-0000-0000-000073020000}"/>
    <cellStyle name="Notiz 2 2 3 2" xfId="629" xr:uid="{00000000-0005-0000-0000-000074020000}"/>
    <cellStyle name="Notiz 2 2 3 2 2" xfId="630" xr:uid="{00000000-0005-0000-0000-000075020000}"/>
    <cellStyle name="Notiz 2 2 3 2 3" xfId="631" xr:uid="{00000000-0005-0000-0000-000076020000}"/>
    <cellStyle name="Notiz 2 2 3 2 4" xfId="632" xr:uid="{00000000-0005-0000-0000-000077020000}"/>
    <cellStyle name="Notiz 2 2 3 3" xfId="633" xr:uid="{00000000-0005-0000-0000-000078020000}"/>
    <cellStyle name="Notiz 2 2 3 4" xfId="634" xr:uid="{00000000-0005-0000-0000-000079020000}"/>
    <cellStyle name="Notiz 2 2 3 5" xfId="635" xr:uid="{00000000-0005-0000-0000-00007A020000}"/>
    <cellStyle name="Notiz 2 2 4" xfId="636" xr:uid="{00000000-0005-0000-0000-00007B020000}"/>
    <cellStyle name="Notiz 2 2 4 2" xfId="637" xr:uid="{00000000-0005-0000-0000-00007C020000}"/>
    <cellStyle name="Notiz 2 2 4 2 2" xfId="638" xr:uid="{00000000-0005-0000-0000-00007D020000}"/>
    <cellStyle name="Notiz 2 2 4 3" xfId="639" xr:uid="{00000000-0005-0000-0000-00007E020000}"/>
    <cellStyle name="Notiz 2 2 4 3 2" xfId="640" xr:uid="{00000000-0005-0000-0000-00007F020000}"/>
    <cellStyle name="Notiz 2 2 4 3 2 2" xfId="641" xr:uid="{00000000-0005-0000-0000-000080020000}"/>
    <cellStyle name="Notiz 2 2 4 3 3" xfId="642" xr:uid="{00000000-0005-0000-0000-000081020000}"/>
    <cellStyle name="Notiz 2 2 4 3 3 2" xfId="643" xr:uid="{00000000-0005-0000-0000-000082020000}"/>
    <cellStyle name="Notiz 2 2 4 3 4" xfId="644" xr:uid="{00000000-0005-0000-0000-000083020000}"/>
    <cellStyle name="Notiz 2 2 4 4" xfId="645" xr:uid="{00000000-0005-0000-0000-000084020000}"/>
    <cellStyle name="Notiz 2 2 4 4 2" xfId="646" xr:uid="{00000000-0005-0000-0000-000085020000}"/>
    <cellStyle name="Notiz 2 2 4 4 2 2" xfId="647" xr:uid="{00000000-0005-0000-0000-000086020000}"/>
    <cellStyle name="Notiz 2 2 4 5" xfId="648" xr:uid="{00000000-0005-0000-0000-000087020000}"/>
    <cellStyle name="Notiz 2 2 5" xfId="649" xr:uid="{00000000-0005-0000-0000-000088020000}"/>
    <cellStyle name="Notiz 2 2 5 2" xfId="650" xr:uid="{00000000-0005-0000-0000-000089020000}"/>
    <cellStyle name="Notiz 2 2 5 2 2" xfId="651" xr:uid="{00000000-0005-0000-0000-00008A020000}"/>
    <cellStyle name="Notiz 2 2 5 3" xfId="652" xr:uid="{00000000-0005-0000-0000-00008B020000}"/>
    <cellStyle name="Notiz 2 2 5 3 2" xfId="653" xr:uid="{00000000-0005-0000-0000-00008C020000}"/>
    <cellStyle name="Notiz 2 2 5 4" xfId="654" xr:uid="{00000000-0005-0000-0000-00008D020000}"/>
    <cellStyle name="Notiz 2 2 5 4 2" xfId="655" xr:uid="{00000000-0005-0000-0000-00008E020000}"/>
    <cellStyle name="Notiz 2 2 5 4 3" xfId="656" xr:uid="{00000000-0005-0000-0000-00008F020000}"/>
    <cellStyle name="Notiz 2 2 5 5" xfId="657" xr:uid="{00000000-0005-0000-0000-000090020000}"/>
    <cellStyle name="Notiz 2 2 6" xfId="658" xr:uid="{00000000-0005-0000-0000-000091020000}"/>
    <cellStyle name="Notiz 2 3" xfId="659" xr:uid="{00000000-0005-0000-0000-000092020000}"/>
    <cellStyle name="Notiz 2 3 2" xfId="660" xr:uid="{00000000-0005-0000-0000-000093020000}"/>
    <cellStyle name="Notiz 2 3 2 2" xfId="661" xr:uid="{00000000-0005-0000-0000-000094020000}"/>
    <cellStyle name="Notiz 2 3 2 2 2" xfId="662" xr:uid="{00000000-0005-0000-0000-000095020000}"/>
    <cellStyle name="Notiz 2 3 2 2 3" xfId="663" xr:uid="{00000000-0005-0000-0000-000096020000}"/>
    <cellStyle name="Notiz 2 3 2 2 4" xfId="664" xr:uid="{00000000-0005-0000-0000-000097020000}"/>
    <cellStyle name="Notiz 2 3 2 3" xfId="665" xr:uid="{00000000-0005-0000-0000-000098020000}"/>
    <cellStyle name="Notiz 2 3 2 4" xfId="666" xr:uid="{00000000-0005-0000-0000-000099020000}"/>
    <cellStyle name="Notiz 2 3 2 5" xfId="667" xr:uid="{00000000-0005-0000-0000-00009A020000}"/>
    <cellStyle name="Notiz 2 3 3" xfId="668" xr:uid="{00000000-0005-0000-0000-00009B020000}"/>
    <cellStyle name="Notiz 2 3 3 2" xfId="669" xr:uid="{00000000-0005-0000-0000-00009C020000}"/>
    <cellStyle name="Notiz 2 3 3 3" xfId="670" xr:uid="{00000000-0005-0000-0000-00009D020000}"/>
    <cellStyle name="Notiz 2 3 3 4" xfId="671" xr:uid="{00000000-0005-0000-0000-00009E020000}"/>
    <cellStyle name="Notiz 2 3 4" xfId="672" xr:uid="{00000000-0005-0000-0000-00009F020000}"/>
    <cellStyle name="Notiz 2 3 5" xfId="673" xr:uid="{00000000-0005-0000-0000-0000A0020000}"/>
    <cellStyle name="Notiz 2 3 6" xfId="674" xr:uid="{00000000-0005-0000-0000-0000A1020000}"/>
    <cellStyle name="Notiz 2 4" xfId="675" xr:uid="{00000000-0005-0000-0000-0000A2020000}"/>
    <cellStyle name="Notiz 2 4 2" xfId="676" xr:uid="{00000000-0005-0000-0000-0000A3020000}"/>
    <cellStyle name="Notiz 2 4 2 2" xfId="677" xr:uid="{00000000-0005-0000-0000-0000A4020000}"/>
    <cellStyle name="Notiz 2 4 2 3" xfId="678" xr:uid="{00000000-0005-0000-0000-0000A5020000}"/>
    <cellStyle name="Notiz 2 4 2 4" xfId="679" xr:uid="{00000000-0005-0000-0000-0000A6020000}"/>
    <cellStyle name="Notiz 2 4 3" xfId="680" xr:uid="{00000000-0005-0000-0000-0000A7020000}"/>
    <cellStyle name="Notiz 2 4 4" xfId="681" xr:uid="{00000000-0005-0000-0000-0000A8020000}"/>
    <cellStyle name="Notiz 2 4 5" xfId="682" xr:uid="{00000000-0005-0000-0000-0000A9020000}"/>
    <cellStyle name="Notiz 2 5" xfId="683" xr:uid="{00000000-0005-0000-0000-0000AA020000}"/>
    <cellStyle name="Notiz 2 5 2" xfId="684" xr:uid="{00000000-0005-0000-0000-0000AB020000}"/>
    <cellStyle name="Notiz 2 5 3" xfId="685" xr:uid="{00000000-0005-0000-0000-0000AC020000}"/>
    <cellStyle name="Notiz 2 5 4" xfId="686" xr:uid="{00000000-0005-0000-0000-0000AD020000}"/>
    <cellStyle name="Notiz 2 6" xfId="687" xr:uid="{00000000-0005-0000-0000-0000AE020000}"/>
    <cellStyle name="Notiz 2 7" xfId="688" xr:uid="{00000000-0005-0000-0000-0000AF020000}"/>
    <cellStyle name="Notiz 2 8" xfId="689" xr:uid="{00000000-0005-0000-0000-0000B0020000}"/>
    <cellStyle name="Notiz 3" xfId="690" xr:uid="{00000000-0005-0000-0000-0000B1020000}"/>
    <cellStyle name="Notiz 3 2" xfId="691" xr:uid="{00000000-0005-0000-0000-0000B2020000}"/>
    <cellStyle name="Notiz 3 2 2" xfId="692" xr:uid="{00000000-0005-0000-0000-0000B3020000}"/>
    <cellStyle name="Notiz 3 2 2 2" xfId="693" xr:uid="{00000000-0005-0000-0000-0000B4020000}"/>
    <cellStyle name="Notiz 3 2 2 2 2" xfId="694" xr:uid="{00000000-0005-0000-0000-0000B5020000}"/>
    <cellStyle name="Notiz 3 2 2 2 3" xfId="695" xr:uid="{00000000-0005-0000-0000-0000B6020000}"/>
    <cellStyle name="Notiz 3 2 2 2 4" xfId="696" xr:uid="{00000000-0005-0000-0000-0000B7020000}"/>
    <cellStyle name="Notiz 3 2 2 3" xfId="697" xr:uid="{00000000-0005-0000-0000-0000B8020000}"/>
    <cellStyle name="Notiz 3 2 2 4" xfId="698" xr:uid="{00000000-0005-0000-0000-0000B9020000}"/>
    <cellStyle name="Notiz 3 2 2 5" xfId="699" xr:uid="{00000000-0005-0000-0000-0000BA020000}"/>
    <cellStyle name="Notiz 3 2 3" xfId="700" xr:uid="{00000000-0005-0000-0000-0000BB020000}"/>
    <cellStyle name="Notiz 3 2 3 2" xfId="701" xr:uid="{00000000-0005-0000-0000-0000BC020000}"/>
    <cellStyle name="Notiz 3 2 3 3" xfId="702" xr:uid="{00000000-0005-0000-0000-0000BD020000}"/>
    <cellStyle name="Notiz 3 2 3 4" xfId="703" xr:uid="{00000000-0005-0000-0000-0000BE020000}"/>
    <cellStyle name="Notiz 3 2 4" xfId="704" xr:uid="{00000000-0005-0000-0000-0000BF020000}"/>
    <cellStyle name="Notiz 3 2 5" xfId="705" xr:uid="{00000000-0005-0000-0000-0000C0020000}"/>
    <cellStyle name="Notiz 3 2 6" xfId="706" xr:uid="{00000000-0005-0000-0000-0000C1020000}"/>
    <cellStyle name="Notiz 3 3" xfId="707" xr:uid="{00000000-0005-0000-0000-0000C2020000}"/>
    <cellStyle name="Notiz 3 3 2" xfId="708" xr:uid="{00000000-0005-0000-0000-0000C3020000}"/>
    <cellStyle name="Notiz 3 3 2 2" xfId="709" xr:uid="{00000000-0005-0000-0000-0000C4020000}"/>
    <cellStyle name="Notiz 3 3 2 3" xfId="710" xr:uid="{00000000-0005-0000-0000-0000C5020000}"/>
    <cellStyle name="Notiz 3 3 2 4" xfId="711" xr:uid="{00000000-0005-0000-0000-0000C6020000}"/>
    <cellStyle name="Notiz 3 3 3" xfId="712" xr:uid="{00000000-0005-0000-0000-0000C7020000}"/>
    <cellStyle name="Notiz 3 3 4" xfId="713" xr:uid="{00000000-0005-0000-0000-0000C8020000}"/>
    <cellStyle name="Notiz 3 3 5" xfId="714" xr:uid="{00000000-0005-0000-0000-0000C9020000}"/>
    <cellStyle name="Notiz 3 4" xfId="715" xr:uid="{00000000-0005-0000-0000-0000CA020000}"/>
    <cellStyle name="Notiz 3 4 2" xfId="716" xr:uid="{00000000-0005-0000-0000-0000CB020000}"/>
    <cellStyle name="Notiz 3 4 3" xfId="717" xr:uid="{00000000-0005-0000-0000-0000CC020000}"/>
    <cellStyle name="Notiz 3 4 4" xfId="718" xr:uid="{00000000-0005-0000-0000-0000CD020000}"/>
    <cellStyle name="Notiz 3 5" xfId="719" xr:uid="{00000000-0005-0000-0000-0000CE020000}"/>
    <cellStyle name="Notiz 3 6" xfId="720" xr:uid="{00000000-0005-0000-0000-0000CF020000}"/>
    <cellStyle name="Notiz 3 7" xfId="721" xr:uid="{00000000-0005-0000-0000-0000D0020000}"/>
    <cellStyle name="Notiz 4" xfId="722" xr:uid="{00000000-0005-0000-0000-0000D1020000}"/>
    <cellStyle name="Notiz 4 2" xfId="723" xr:uid="{00000000-0005-0000-0000-0000D2020000}"/>
    <cellStyle name="Notiz 4 2 2" xfId="724" xr:uid="{00000000-0005-0000-0000-0000D3020000}"/>
    <cellStyle name="Notiz 4 2 2 2" xfId="725" xr:uid="{00000000-0005-0000-0000-0000D4020000}"/>
    <cellStyle name="Notiz 4 2 2 3" xfId="726" xr:uid="{00000000-0005-0000-0000-0000D5020000}"/>
    <cellStyle name="Notiz 4 2 2 4" xfId="727" xr:uid="{00000000-0005-0000-0000-0000D6020000}"/>
    <cellStyle name="Notiz 4 2 3" xfId="728" xr:uid="{00000000-0005-0000-0000-0000D7020000}"/>
    <cellStyle name="Notiz 4 2 4" xfId="729" xr:uid="{00000000-0005-0000-0000-0000D8020000}"/>
    <cellStyle name="Notiz 4 2 5" xfId="730" xr:uid="{00000000-0005-0000-0000-0000D9020000}"/>
    <cellStyle name="Notiz 4 3" xfId="731" xr:uid="{00000000-0005-0000-0000-0000DA020000}"/>
    <cellStyle name="Notiz 4 3 2" xfId="732" xr:uid="{00000000-0005-0000-0000-0000DB020000}"/>
    <cellStyle name="Notiz 4 3 3" xfId="733" xr:uid="{00000000-0005-0000-0000-0000DC020000}"/>
    <cellStyle name="Notiz 4 3 4" xfId="734" xr:uid="{00000000-0005-0000-0000-0000DD020000}"/>
    <cellStyle name="Notiz 4 4" xfId="735" xr:uid="{00000000-0005-0000-0000-0000DE020000}"/>
    <cellStyle name="Notiz 4 5" xfId="736" xr:uid="{00000000-0005-0000-0000-0000DF020000}"/>
    <cellStyle name="Notiz 4 6" xfId="737" xr:uid="{00000000-0005-0000-0000-0000E0020000}"/>
    <cellStyle name="Notiz 5" xfId="738" xr:uid="{00000000-0005-0000-0000-0000E1020000}"/>
    <cellStyle name="Notiz 5 2" xfId="739" xr:uid="{00000000-0005-0000-0000-0000E2020000}"/>
    <cellStyle name="Notiz 5 2 2" xfId="740" xr:uid="{00000000-0005-0000-0000-0000E3020000}"/>
    <cellStyle name="Notiz 5 2 2 2" xfId="741" xr:uid="{00000000-0005-0000-0000-0000E4020000}"/>
    <cellStyle name="Notiz 5 2 2 3" xfId="742" xr:uid="{00000000-0005-0000-0000-0000E5020000}"/>
    <cellStyle name="Notiz 5 2 2 4" xfId="743" xr:uid="{00000000-0005-0000-0000-0000E6020000}"/>
    <cellStyle name="Notiz 5 2 3" xfId="744" xr:uid="{00000000-0005-0000-0000-0000E7020000}"/>
    <cellStyle name="Notiz 5 2 4" xfId="745" xr:uid="{00000000-0005-0000-0000-0000E8020000}"/>
    <cellStyle name="Notiz 5 2 5" xfId="746" xr:uid="{00000000-0005-0000-0000-0000E9020000}"/>
    <cellStyle name="Notiz 5 3" xfId="747" xr:uid="{00000000-0005-0000-0000-0000EA020000}"/>
    <cellStyle name="Notiz 5 3 2" xfId="748" xr:uid="{00000000-0005-0000-0000-0000EB020000}"/>
    <cellStyle name="Notiz 5 3 3" xfId="749" xr:uid="{00000000-0005-0000-0000-0000EC020000}"/>
    <cellStyle name="Notiz 5 3 4" xfId="750" xr:uid="{00000000-0005-0000-0000-0000ED020000}"/>
    <cellStyle name="Notiz 5 4" xfId="751" xr:uid="{00000000-0005-0000-0000-0000EE020000}"/>
    <cellStyle name="Notiz 5 5" xfId="752" xr:uid="{00000000-0005-0000-0000-0000EF020000}"/>
    <cellStyle name="Notiz 5 6" xfId="753" xr:uid="{00000000-0005-0000-0000-0000F0020000}"/>
    <cellStyle name="Notiz 6" xfId="754" xr:uid="{00000000-0005-0000-0000-0000F1020000}"/>
    <cellStyle name="Notiz 6 2" xfId="755" xr:uid="{00000000-0005-0000-0000-0000F2020000}"/>
    <cellStyle name="Notiz 6 2 2" xfId="756" xr:uid="{00000000-0005-0000-0000-0000F3020000}"/>
    <cellStyle name="Notiz 6 2 3" xfId="757" xr:uid="{00000000-0005-0000-0000-0000F4020000}"/>
    <cellStyle name="Notiz 6 2 4" xfId="758" xr:uid="{00000000-0005-0000-0000-0000F5020000}"/>
    <cellStyle name="Notiz 6 3" xfId="759" xr:uid="{00000000-0005-0000-0000-0000F6020000}"/>
    <cellStyle name="Notiz 6 4" xfId="760" xr:uid="{00000000-0005-0000-0000-0000F7020000}"/>
    <cellStyle name="Notiz 6 5" xfId="761" xr:uid="{00000000-0005-0000-0000-0000F8020000}"/>
    <cellStyle name="Notiz 7" xfId="762" xr:uid="{00000000-0005-0000-0000-0000F9020000}"/>
    <cellStyle name="Notiz 7 2" xfId="763" xr:uid="{00000000-0005-0000-0000-0000FA020000}"/>
    <cellStyle name="Notiz 7 3" xfId="764" xr:uid="{00000000-0005-0000-0000-0000FB020000}"/>
    <cellStyle name="Notiz 7 4" xfId="765" xr:uid="{00000000-0005-0000-0000-0000FC020000}"/>
    <cellStyle name="Notiz 8" xfId="766" xr:uid="{00000000-0005-0000-0000-0000FD020000}"/>
    <cellStyle name="Notiz 8 2" xfId="767" xr:uid="{00000000-0005-0000-0000-0000FE020000}"/>
    <cellStyle name="Notiz 9" xfId="768" xr:uid="{00000000-0005-0000-0000-0000FF020000}"/>
    <cellStyle name="Output 2" xfId="769" xr:uid="{00000000-0005-0000-0000-000000030000}"/>
    <cellStyle name="Percent" xfId="1163" builtinId="5"/>
    <cellStyle name="Percent 2" xfId="1164" xr:uid="{00000000-0005-0000-0000-000001030000}"/>
    <cellStyle name="Prozent 10" xfId="770" xr:uid="{00000000-0005-0000-0000-000003030000}"/>
    <cellStyle name="Prozent 10 2" xfId="771" xr:uid="{00000000-0005-0000-0000-000004030000}"/>
    <cellStyle name="Prozent 10 2 2" xfId="772" xr:uid="{00000000-0005-0000-0000-000005030000}"/>
    <cellStyle name="Prozent 10 3" xfId="773" xr:uid="{00000000-0005-0000-0000-000006030000}"/>
    <cellStyle name="Prozent 10 3 2" xfId="774" xr:uid="{00000000-0005-0000-0000-000007030000}"/>
    <cellStyle name="Prozent 10 4" xfId="775" xr:uid="{00000000-0005-0000-0000-000008030000}"/>
    <cellStyle name="Prozent 10 4 2" xfId="776" xr:uid="{00000000-0005-0000-0000-000009030000}"/>
    <cellStyle name="Prozent 10 4 3" xfId="777" xr:uid="{00000000-0005-0000-0000-00000A030000}"/>
    <cellStyle name="Prozent 10 5" xfId="778" xr:uid="{00000000-0005-0000-0000-00000B030000}"/>
    <cellStyle name="Prozent 11" xfId="779" xr:uid="{00000000-0005-0000-0000-00000C030000}"/>
    <cellStyle name="Prozent 11 2" xfId="780" xr:uid="{00000000-0005-0000-0000-00000D030000}"/>
    <cellStyle name="Prozent 12" xfId="781" xr:uid="{00000000-0005-0000-0000-00000E030000}"/>
    <cellStyle name="Prozent 12 2" xfId="782" xr:uid="{00000000-0005-0000-0000-00000F030000}"/>
    <cellStyle name="Prozent 13" xfId="783" xr:uid="{00000000-0005-0000-0000-000010030000}"/>
    <cellStyle name="Prozent 14" xfId="784" xr:uid="{00000000-0005-0000-0000-000011030000}"/>
    <cellStyle name="Prozent 2" xfId="785" xr:uid="{00000000-0005-0000-0000-000012030000}"/>
    <cellStyle name="Prozent 3" xfId="786" xr:uid="{00000000-0005-0000-0000-000013030000}"/>
    <cellStyle name="Prozent 3 2" xfId="787" xr:uid="{00000000-0005-0000-0000-000014030000}"/>
    <cellStyle name="Prozent 3 2 2" xfId="788" xr:uid="{00000000-0005-0000-0000-000015030000}"/>
    <cellStyle name="Prozent 3 2 2 2" xfId="789" xr:uid="{00000000-0005-0000-0000-000016030000}"/>
    <cellStyle name="Prozent 3 2 2 2 2" xfId="790" xr:uid="{00000000-0005-0000-0000-000017030000}"/>
    <cellStyle name="Prozent 3 2 2 2 2 2" xfId="791" xr:uid="{00000000-0005-0000-0000-000018030000}"/>
    <cellStyle name="Prozent 3 2 2 2 2 3" xfId="792" xr:uid="{00000000-0005-0000-0000-000019030000}"/>
    <cellStyle name="Prozent 3 2 2 2 2 4" xfId="793" xr:uid="{00000000-0005-0000-0000-00001A030000}"/>
    <cellStyle name="Prozent 3 2 2 2 3" xfId="794" xr:uid="{00000000-0005-0000-0000-00001B030000}"/>
    <cellStyle name="Prozent 3 2 2 2 4" xfId="795" xr:uid="{00000000-0005-0000-0000-00001C030000}"/>
    <cellStyle name="Prozent 3 2 2 2 5" xfId="796" xr:uid="{00000000-0005-0000-0000-00001D030000}"/>
    <cellStyle name="Prozent 3 2 2 3" xfId="797" xr:uid="{00000000-0005-0000-0000-00001E030000}"/>
    <cellStyle name="Prozent 3 2 2 3 2" xfId="798" xr:uid="{00000000-0005-0000-0000-00001F030000}"/>
    <cellStyle name="Prozent 3 2 2 3 3" xfId="799" xr:uid="{00000000-0005-0000-0000-000020030000}"/>
    <cellStyle name="Prozent 3 2 2 3 4" xfId="800" xr:uid="{00000000-0005-0000-0000-000021030000}"/>
    <cellStyle name="Prozent 3 2 2 4" xfId="801" xr:uid="{00000000-0005-0000-0000-000022030000}"/>
    <cellStyle name="Prozent 3 2 2 5" xfId="802" xr:uid="{00000000-0005-0000-0000-000023030000}"/>
    <cellStyle name="Prozent 3 2 2 6" xfId="803" xr:uid="{00000000-0005-0000-0000-000024030000}"/>
    <cellStyle name="Prozent 3 2 3" xfId="804" xr:uid="{00000000-0005-0000-0000-000025030000}"/>
    <cellStyle name="Prozent 3 2 3 2" xfId="805" xr:uid="{00000000-0005-0000-0000-000026030000}"/>
    <cellStyle name="Prozent 3 2 3 2 2" xfId="806" xr:uid="{00000000-0005-0000-0000-000027030000}"/>
    <cellStyle name="Prozent 3 2 3 2 3" xfId="807" xr:uid="{00000000-0005-0000-0000-000028030000}"/>
    <cellStyle name="Prozent 3 2 3 2 4" xfId="808" xr:uid="{00000000-0005-0000-0000-000029030000}"/>
    <cellStyle name="Prozent 3 2 3 3" xfId="809" xr:uid="{00000000-0005-0000-0000-00002A030000}"/>
    <cellStyle name="Prozent 3 2 3 4" xfId="810" xr:uid="{00000000-0005-0000-0000-00002B030000}"/>
    <cellStyle name="Prozent 3 2 3 5" xfId="811" xr:uid="{00000000-0005-0000-0000-00002C030000}"/>
    <cellStyle name="Prozent 3 2 4" xfId="812" xr:uid="{00000000-0005-0000-0000-00002D030000}"/>
    <cellStyle name="Prozent 3 2 4 2" xfId="813" xr:uid="{00000000-0005-0000-0000-00002E030000}"/>
    <cellStyle name="Prozent 3 2 4 2 2" xfId="814" xr:uid="{00000000-0005-0000-0000-00002F030000}"/>
    <cellStyle name="Prozent 3 2 4 3" xfId="815" xr:uid="{00000000-0005-0000-0000-000030030000}"/>
    <cellStyle name="Prozent 3 2 4 4" xfId="816" xr:uid="{00000000-0005-0000-0000-000031030000}"/>
    <cellStyle name="Prozent 3 2 4 5" xfId="817" xr:uid="{00000000-0005-0000-0000-000032030000}"/>
    <cellStyle name="Prozent 3 2 5" xfId="818" xr:uid="{00000000-0005-0000-0000-000033030000}"/>
    <cellStyle name="Prozent 3 2 6" xfId="819" xr:uid="{00000000-0005-0000-0000-000034030000}"/>
    <cellStyle name="Prozent 3 3" xfId="820" xr:uid="{00000000-0005-0000-0000-000035030000}"/>
    <cellStyle name="Prozent 3 3 2" xfId="821" xr:uid="{00000000-0005-0000-0000-000036030000}"/>
    <cellStyle name="Prozent 3 3 2 2" xfId="822" xr:uid="{00000000-0005-0000-0000-000037030000}"/>
    <cellStyle name="Prozent 3 3 2 2 2" xfId="823" xr:uid="{00000000-0005-0000-0000-000038030000}"/>
    <cellStyle name="Prozent 3 3 2 2 3" xfId="824" xr:uid="{00000000-0005-0000-0000-000039030000}"/>
    <cellStyle name="Prozent 3 3 2 2 4" xfId="825" xr:uid="{00000000-0005-0000-0000-00003A030000}"/>
    <cellStyle name="Prozent 3 3 2 3" xfId="826" xr:uid="{00000000-0005-0000-0000-00003B030000}"/>
    <cellStyle name="Prozent 3 3 2 4" xfId="827" xr:uid="{00000000-0005-0000-0000-00003C030000}"/>
    <cellStyle name="Prozent 3 3 2 5" xfId="828" xr:uid="{00000000-0005-0000-0000-00003D030000}"/>
    <cellStyle name="Prozent 3 3 3" xfId="829" xr:uid="{00000000-0005-0000-0000-00003E030000}"/>
    <cellStyle name="Prozent 3 3 3 2" xfId="830" xr:uid="{00000000-0005-0000-0000-00003F030000}"/>
    <cellStyle name="Prozent 3 3 3 3" xfId="831" xr:uid="{00000000-0005-0000-0000-000040030000}"/>
    <cellStyle name="Prozent 3 3 3 4" xfId="832" xr:uid="{00000000-0005-0000-0000-000041030000}"/>
    <cellStyle name="Prozent 3 3 4" xfId="833" xr:uid="{00000000-0005-0000-0000-000042030000}"/>
    <cellStyle name="Prozent 3 3 5" xfId="834" xr:uid="{00000000-0005-0000-0000-000043030000}"/>
    <cellStyle name="Prozent 3 3 6" xfId="835" xr:uid="{00000000-0005-0000-0000-000044030000}"/>
    <cellStyle name="Prozent 3 4" xfId="836" xr:uid="{00000000-0005-0000-0000-000045030000}"/>
    <cellStyle name="Prozent 3 4 2" xfId="837" xr:uid="{00000000-0005-0000-0000-000046030000}"/>
    <cellStyle name="Prozent 3 4 2 2" xfId="838" xr:uid="{00000000-0005-0000-0000-000047030000}"/>
    <cellStyle name="Prozent 3 4 2 3" xfId="839" xr:uid="{00000000-0005-0000-0000-000048030000}"/>
    <cellStyle name="Prozent 3 4 2 4" xfId="840" xr:uid="{00000000-0005-0000-0000-000049030000}"/>
    <cellStyle name="Prozent 3 4 3" xfId="841" xr:uid="{00000000-0005-0000-0000-00004A030000}"/>
    <cellStyle name="Prozent 3 4 4" xfId="842" xr:uid="{00000000-0005-0000-0000-00004B030000}"/>
    <cellStyle name="Prozent 3 4 5" xfId="843" xr:uid="{00000000-0005-0000-0000-00004C030000}"/>
    <cellStyle name="Prozent 3 5" xfId="844" xr:uid="{00000000-0005-0000-0000-00004D030000}"/>
    <cellStyle name="Prozent 3 5 2" xfId="845" xr:uid="{00000000-0005-0000-0000-00004E030000}"/>
    <cellStyle name="Prozent 3 5 3" xfId="846" xr:uid="{00000000-0005-0000-0000-00004F030000}"/>
    <cellStyle name="Prozent 3 5 4" xfId="847" xr:uid="{00000000-0005-0000-0000-000050030000}"/>
    <cellStyle name="Prozent 3 6" xfId="848" xr:uid="{00000000-0005-0000-0000-000051030000}"/>
    <cellStyle name="Prozent 3 7" xfId="849" xr:uid="{00000000-0005-0000-0000-000052030000}"/>
    <cellStyle name="Prozent 3 8" xfId="850" xr:uid="{00000000-0005-0000-0000-000053030000}"/>
    <cellStyle name="Prozent 4" xfId="851" xr:uid="{00000000-0005-0000-0000-000054030000}"/>
    <cellStyle name="Prozent 4 2" xfId="852" xr:uid="{00000000-0005-0000-0000-000055030000}"/>
    <cellStyle name="Prozent 4 2 2" xfId="853" xr:uid="{00000000-0005-0000-0000-000056030000}"/>
    <cellStyle name="Prozent 4 2 2 2" xfId="854" xr:uid="{00000000-0005-0000-0000-000057030000}"/>
    <cellStyle name="Prozent 4 2 2 2 2" xfId="855" xr:uid="{00000000-0005-0000-0000-000058030000}"/>
    <cellStyle name="Prozent 4 2 2 2 2 2" xfId="856" xr:uid="{00000000-0005-0000-0000-000059030000}"/>
    <cellStyle name="Prozent 4 2 2 2 2 3" xfId="857" xr:uid="{00000000-0005-0000-0000-00005A030000}"/>
    <cellStyle name="Prozent 4 2 2 2 2 4" xfId="858" xr:uid="{00000000-0005-0000-0000-00005B030000}"/>
    <cellStyle name="Prozent 4 2 2 2 3" xfId="859" xr:uid="{00000000-0005-0000-0000-00005C030000}"/>
    <cellStyle name="Prozent 4 2 2 2 4" xfId="860" xr:uid="{00000000-0005-0000-0000-00005D030000}"/>
    <cellStyle name="Prozent 4 2 2 2 5" xfId="861" xr:uid="{00000000-0005-0000-0000-00005E030000}"/>
    <cellStyle name="Prozent 4 2 2 3" xfId="862" xr:uid="{00000000-0005-0000-0000-00005F030000}"/>
    <cellStyle name="Prozent 4 2 2 3 2" xfId="863" xr:uid="{00000000-0005-0000-0000-000060030000}"/>
    <cellStyle name="Prozent 4 2 2 3 3" xfId="864" xr:uid="{00000000-0005-0000-0000-000061030000}"/>
    <cellStyle name="Prozent 4 2 2 3 4" xfId="865" xr:uid="{00000000-0005-0000-0000-000062030000}"/>
    <cellStyle name="Prozent 4 2 2 4" xfId="866" xr:uid="{00000000-0005-0000-0000-000063030000}"/>
    <cellStyle name="Prozent 4 2 2 5" xfId="867" xr:uid="{00000000-0005-0000-0000-000064030000}"/>
    <cellStyle name="Prozent 4 2 2 6" xfId="868" xr:uid="{00000000-0005-0000-0000-000065030000}"/>
    <cellStyle name="Prozent 4 2 3" xfId="869" xr:uid="{00000000-0005-0000-0000-000066030000}"/>
    <cellStyle name="Prozent 4 2 3 2" xfId="870" xr:uid="{00000000-0005-0000-0000-000067030000}"/>
    <cellStyle name="Prozent 4 2 3 2 2" xfId="871" xr:uid="{00000000-0005-0000-0000-000068030000}"/>
    <cellStyle name="Prozent 4 2 3 2 3" xfId="872" xr:uid="{00000000-0005-0000-0000-000069030000}"/>
    <cellStyle name="Prozent 4 2 3 2 4" xfId="873" xr:uid="{00000000-0005-0000-0000-00006A030000}"/>
    <cellStyle name="Prozent 4 2 3 3" xfId="874" xr:uid="{00000000-0005-0000-0000-00006B030000}"/>
    <cellStyle name="Prozent 4 2 3 4" xfId="875" xr:uid="{00000000-0005-0000-0000-00006C030000}"/>
    <cellStyle name="Prozent 4 2 3 5" xfId="876" xr:uid="{00000000-0005-0000-0000-00006D030000}"/>
    <cellStyle name="Prozent 4 2 4" xfId="877" xr:uid="{00000000-0005-0000-0000-00006E030000}"/>
    <cellStyle name="Prozent 4 2 4 2" xfId="878" xr:uid="{00000000-0005-0000-0000-00006F030000}"/>
    <cellStyle name="Prozent 4 2 4 3" xfId="879" xr:uid="{00000000-0005-0000-0000-000070030000}"/>
    <cellStyle name="Prozent 4 2 4 4" xfId="880" xr:uid="{00000000-0005-0000-0000-000071030000}"/>
    <cellStyle name="Prozent 4 2 5" xfId="881" xr:uid="{00000000-0005-0000-0000-000072030000}"/>
    <cellStyle name="Prozent 4 2 6" xfId="882" xr:uid="{00000000-0005-0000-0000-000073030000}"/>
    <cellStyle name="Prozent 4 2 7" xfId="883" xr:uid="{00000000-0005-0000-0000-000074030000}"/>
    <cellStyle name="Prozent 4 3" xfId="884" xr:uid="{00000000-0005-0000-0000-000075030000}"/>
    <cellStyle name="Prozent 4 3 2" xfId="885" xr:uid="{00000000-0005-0000-0000-000076030000}"/>
    <cellStyle name="Prozent 4 3 2 2" xfId="886" xr:uid="{00000000-0005-0000-0000-000077030000}"/>
    <cellStyle name="Prozent 4 3 2 2 2" xfId="887" xr:uid="{00000000-0005-0000-0000-000078030000}"/>
    <cellStyle name="Prozent 4 3 2 2 3" xfId="888" xr:uid="{00000000-0005-0000-0000-000079030000}"/>
    <cellStyle name="Prozent 4 3 2 2 4" xfId="889" xr:uid="{00000000-0005-0000-0000-00007A030000}"/>
    <cellStyle name="Prozent 4 3 2 3" xfId="890" xr:uid="{00000000-0005-0000-0000-00007B030000}"/>
    <cellStyle name="Prozent 4 3 2 4" xfId="891" xr:uid="{00000000-0005-0000-0000-00007C030000}"/>
    <cellStyle name="Prozent 4 3 2 5" xfId="892" xr:uid="{00000000-0005-0000-0000-00007D030000}"/>
    <cellStyle name="Prozent 4 3 3" xfId="893" xr:uid="{00000000-0005-0000-0000-00007E030000}"/>
    <cellStyle name="Prozent 4 3 3 2" xfId="894" xr:uid="{00000000-0005-0000-0000-00007F030000}"/>
    <cellStyle name="Prozent 4 3 3 2 2" xfId="895" xr:uid="{00000000-0005-0000-0000-000080030000}"/>
    <cellStyle name="Prozent 4 3 3 2 3" xfId="896" xr:uid="{00000000-0005-0000-0000-000081030000}"/>
    <cellStyle name="Prozent 4 3 3 2 4" xfId="897" xr:uid="{00000000-0005-0000-0000-000082030000}"/>
    <cellStyle name="Prozent 4 3 3 3" xfId="898" xr:uid="{00000000-0005-0000-0000-000083030000}"/>
    <cellStyle name="Prozent 4 3 3 4" xfId="899" xr:uid="{00000000-0005-0000-0000-000084030000}"/>
    <cellStyle name="Prozent 4 3 3 5" xfId="900" xr:uid="{00000000-0005-0000-0000-000085030000}"/>
    <cellStyle name="Prozent 4 3 4" xfId="901" xr:uid="{00000000-0005-0000-0000-000086030000}"/>
    <cellStyle name="Prozent 4 3 4 2" xfId="902" xr:uid="{00000000-0005-0000-0000-000087030000}"/>
    <cellStyle name="Prozent 4 3 4 2 2" xfId="903" xr:uid="{00000000-0005-0000-0000-000088030000}"/>
    <cellStyle name="Prozent 4 3 4 3" xfId="904" xr:uid="{00000000-0005-0000-0000-000089030000}"/>
    <cellStyle name="Prozent 4 3 4 3 2" xfId="905" xr:uid="{00000000-0005-0000-0000-00008A030000}"/>
    <cellStyle name="Prozent 4 3 4 4" xfId="906" xr:uid="{00000000-0005-0000-0000-00008B030000}"/>
    <cellStyle name="Prozent 4 3 4 4 2" xfId="907" xr:uid="{00000000-0005-0000-0000-00008C030000}"/>
    <cellStyle name="Prozent 4 3 4 4 3" xfId="908" xr:uid="{00000000-0005-0000-0000-00008D030000}"/>
    <cellStyle name="Prozent 4 3 4 5" xfId="909" xr:uid="{00000000-0005-0000-0000-00008E030000}"/>
    <cellStyle name="Prozent 4 3 5" xfId="910" xr:uid="{00000000-0005-0000-0000-00008F030000}"/>
    <cellStyle name="Prozent 4 4" xfId="911" xr:uid="{00000000-0005-0000-0000-000090030000}"/>
    <cellStyle name="Prozent 4 4 2" xfId="912" xr:uid="{00000000-0005-0000-0000-000091030000}"/>
    <cellStyle name="Prozent 4 4 2 2" xfId="913" xr:uid="{00000000-0005-0000-0000-000092030000}"/>
    <cellStyle name="Prozent 4 4 2 3" xfId="914" xr:uid="{00000000-0005-0000-0000-000093030000}"/>
    <cellStyle name="Prozent 4 4 2 4" xfId="915" xr:uid="{00000000-0005-0000-0000-000094030000}"/>
    <cellStyle name="Prozent 4 4 3" xfId="916" xr:uid="{00000000-0005-0000-0000-000095030000}"/>
    <cellStyle name="Prozent 4 4 4" xfId="917" xr:uid="{00000000-0005-0000-0000-000096030000}"/>
    <cellStyle name="Prozent 4 4 5" xfId="918" xr:uid="{00000000-0005-0000-0000-000097030000}"/>
    <cellStyle name="Prozent 4 5" xfId="919" xr:uid="{00000000-0005-0000-0000-000098030000}"/>
    <cellStyle name="Prozent 4 5 2" xfId="920" xr:uid="{00000000-0005-0000-0000-000099030000}"/>
    <cellStyle name="Prozent 4 5 3" xfId="921" xr:uid="{00000000-0005-0000-0000-00009A030000}"/>
    <cellStyle name="Prozent 4 5 4" xfId="922" xr:uid="{00000000-0005-0000-0000-00009B030000}"/>
    <cellStyle name="Prozent 4 6" xfId="923" xr:uid="{00000000-0005-0000-0000-00009C030000}"/>
    <cellStyle name="Prozent 4 7" xfId="924" xr:uid="{00000000-0005-0000-0000-00009D030000}"/>
    <cellStyle name="Prozent 4 8" xfId="925" xr:uid="{00000000-0005-0000-0000-00009E030000}"/>
    <cellStyle name="Prozent 5" xfId="926" xr:uid="{00000000-0005-0000-0000-00009F030000}"/>
    <cellStyle name="Prozent 5 2" xfId="927" xr:uid="{00000000-0005-0000-0000-0000A0030000}"/>
    <cellStyle name="Prozent 5 2 2" xfId="928" xr:uid="{00000000-0005-0000-0000-0000A1030000}"/>
    <cellStyle name="Prozent 5 2 2 2" xfId="929" xr:uid="{00000000-0005-0000-0000-0000A2030000}"/>
    <cellStyle name="Prozent 5 2 2 2 2" xfId="930" xr:uid="{00000000-0005-0000-0000-0000A3030000}"/>
    <cellStyle name="Prozent 5 2 2 2 3" xfId="931" xr:uid="{00000000-0005-0000-0000-0000A4030000}"/>
    <cellStyle name="Prozent 5 2 2 2 4" xfId="932" xr:uid="{00000000-0005-0000-0000-0000A5030000}"/>
    <cellStyle name="Prozent 5 2 2 3" xfId="933" xr:uid="{00000000-0005-0000-0000-0000A6030000}"/>
    <cellStyle name="Prozent 5 2 2 4" xfId="934" xr:uid="{00000000-0005-0000-0000-0000A7030000}"/>
    <cellStyle name="Prozent 5 2 2 5" xfId="935" xr:uid="{00000000-0005-0000-0000-0000A8030000}"/>
    <cellStyle name="Prozent 5 2 3" xfId="936" xr:uid="{00000000-0005-0000-0000-0000A9030000}"/>
    <cellStyle name="Prozent 5 2 3 2" xfId="937" xr:uid="{00000000-0005-0000-0000-0000AA030000}"/>
    <cellStyle name="Prozent 5 2 3 3" xfId="938" xr:uid="{00000000-0005-0000-0000-0000AB030000}"/>
    <cellStyle name="Prozent 5 2 3 4" xfId="939" xr:uid="{00000000-0005-0000-0000-0000AC030000}"/>
    <cellStyle name="Prozent 5 2 4" xfId="940" xr:uid="{00000000-0005-0000-0000-0000AD030000}"/>
    <cellStyle name="Prozent 5 2 5" xfId="941" xr:uid="{00000000-0005-0000-0000-0000AE030000}"/>
    <cellStyle name="Prozent 5 2 6" xfId="942" xr:uid="{00000000-0005-0000-0000-0000AF030000}"/>
    <cellStyle name="Prozent 5 3" xfId="943" xr:uid="{00000000-0005-0000-0000-0000B0030000}"/>
    <cellStyle name="Prozent 5 3 2" xfId="944" xr:uid="{00000000-0005-0000-0000-0000B1030000}"/>
    <cellStyle name="Prozent 5 3 2 2" xfId="945" xr:uid="{00000000-0005-0000-0000-0000B2030000}"/>
    <cellStyle name="Prozent 5 3 2 3" xfId="946" xr:uid="{00000000-0005-0000-0000-0000B3030000}"/>
    <cellStyle name="Prozent 5 3 2 4" xfId="947" xr:uid="{00000000-0005-0000-0000-0000B4030000}"/>
    <cellStyle name="Prozent 5 3 3" xfId="948" xr:uid="{00000000-0005-0000-0000-0000B5030000}"/>
    <cellStyle name="Prozent 5 3 4" xfId="949" xr:uid="{00000000-0005-0000-0000-0000B6030000}"/>
    <cellStyle name="Prozent 5 3 5" xfId="950" xr:uid="{00000000-0005-0000-0000-0000B7030000}"/>
    <cellStyle name="Prozent 5 4" xfId="951" xr:uid="{00000000-0005-0000-0000-0000B8030000}"/>
    <cellStyle name="Prozent 5 4 2" xfId="952" xr:uid="{00000000-0005-0000-0000-0000B9030000}"/>
    <cellStyle name="Prozent 5 4 2 2" xfId="953" xr:uid="{00000000-0005-0000-0000-0000BA030000}"/>
    <cellStyle name="Prozent 5 4 3" xfId="954" xr:uid="{00000000-0005-0000-0000-0000BB030000}"/>
    <cellStyle name="Prozent 5 4 3 2" xfId="955" xr:uid="{00000000-0005-0000-0000-0000BC030000}"/>
    <cellStyle name="Prozent 5 4 3 2 2" xfId="956" xr:uid="{00000000-0005-0000-0000-0000BD030000}"/>
    <cellStyle name="Prozent 5 4 3 3" xfId="957" xr:uid="{00000000-0005-0000-0000-0000BE030000}"/>
    <cellStyle name="Prozent 5 4 3 3 2" xfId="958" xr:uid="{00000000-0005-0000-0000-0000BF030000}"/>
    <cellStyle name="Prozent 5 4 3 4" xfId="959" xr:uid="{00000000-0005-0000-0000-0000C0030000}"/>
    <cellStyle name="Prozent 5 4 4" xfId="960" xr:uid="{00000000-0005-0000-0000-0000C1030000}"/>
    <cellStyle name="Prozent 5 4 4 2" xfId="961" xr:uid="{00000000-0005-0000-0000-0000C2030000}"/>
    <cellStyle name="Prozent 5 4 4 2 2" xfId="962" xr:uid="{00000000-0005-0000-0000-0000C3030000}"/>
    <cellStyle name="Prozent 5 4 5" xfId="963" xr:uid="{00000000-0005-0000-0000-0000C4030000}"/>
    <cellStyle name="Prozent 5 5" xfId="964" xr:uid="{00000000-0005-0000-0000-0000C5030000}"/>
    <cellStyle name="Prozent 5 5 2" xfId="965" xr:uid="{00000000-0005-0000-0000-0000C6030000}"/>
    <cellStyle name="Prozent 5 5 2 2" xfId="966" xr:uid="{00000000-0005-0000-0000-0000C7030000}"/>
    <cellStyle name="Prozent 5 5 3" xfId="967" xr:uid="{00000000-0005-0000-0000-0000C8030000}"/>
    <cellStyle name="Prozent 5 5 3 2" xfId="968" xr:uid="{00000000-0005-0000-0000-0000C9030000}"/>
    <cellStyle name="Prozent 5 5 4" xfId="969" xr:uid="{00000000-0005-0000-0000-0000CA030000}"/>
    <cellStyle name="Prozent 5 5 4 2" xfId="970" xr:uid="{00000000-0005-0000-0000-0000CB030000}"/>
    <cellStyle name="Prozent 5 5 4 3" xfId="971" xr:uid="{00000000-0005-0000-0000-0000CC030000}"/>
    <cellStyle name="Prozent 5 5 5" xfId="972" xr:uid="{00000000-0005-0000-0000-0000CD030000}"/>
    <cellStyle name="Prozent 5 6" xfId="973" xr:uid="{00000000-0005-0000-0000-0000CE030000}"/>
    <cellStyle name="Prozent 6" xfId="974" xr:uid="{00000000-0005-0000-0000-0000CF030000}"/>
    <cellStyle name="Prozent 6 2" xfId="975" xr:uid="{00000000-0005-0000-0000-0000D0030000}"/>
    <cellStyle name="Prozent 6 2 2" xfId="976" xr:uid="{00000000-0005-0000-0000-0000D1030000}"/>
    <cellStyle name="Prozent 6 2 2 2" xfId="977" xr:uid="{00000000-0005-0000-0000-0000D2030000}"/>
    <cellStyle name="Prozent 6 2 2 3" xfId="978" xr:uid="{00000000-0005-0000-0000-0000D3030000}"/>
    <cellStyle name="Prozent 6 2 2 4" xfId="979" xr:uid="{00000000-0005-0000-0000-0000D4030000}"/>
    <cellStyle name="Prozent 6 2 3" xfId="980" xr:uid="{00000000-0005-0000-0000-0000D5030000}"/>
    <cellStyle name="Prozent 6 2 4" xfId="981" xr:uid="{00000000-0005-0000-0000-0000D6030000}"/>
    <cellStyle name="Prozent 6 2 5" xfId="982" xr:uid="{00000000-0005-0000-0000-0000D7030000}"/>
    <cellStyle name="Prozent 6 3" xfId="983" xr:uid="{00000000-0005-0000-0000-0000D8030000}"/>
    <cellStyle name="Prozent 6 3 2" xfId="984" xr:uid="{00000000-0005-0000-0000-0000D9030000}"/>
    <cellStyle name="Prozent 6 3 3" xfId="985" xr:uid="{00000000-0005-0000-0000-0000DA030000}"/>
    <cellStyle name="Prozent 6 3 4" xfId="986" xr:uid="{00000000-0005-0000-0000-0000DB030000}"/>
    <cellStyle name="Prozent 6 4" xfId="987" xr:uid="{00000000-0005-0000-0000-0000DC030000}"/>
    <cellStyle name="Prozent 6 5" xfId="988" xr:uid="{00000000-0005-0000-0000-0000DD030000}"/>
    <cellStyle name="Prozent 6 6" xfId="989" xr:uid="{00000000-0005-0000-0000-0000DE030000}"/>
    <cellStyle name="Prozent 7" xfId="990" xr:uid="{00000000-0005-0000-0000-0000DF030000}"/>
    <cellStyle name="Prozent 7 2" xfId="991" xr:uid="{00000000-0005-0000-0000-0000E0030000}"/>
    <cellStyle name="Prozent 7 2 2" xfId="992" xr:uid="{00000000-0005-0000-0000-0000E1030000}"/>
    <cellStyle name="Prozent 7 2 2 2" xfId="993" xr:uid="{00000000-0005-0000-0000-0000E2030000}"/>
    <cellStyle name="Prozent 7 2 2 3" xfId="994" xr:uid="{00000000-0005-0000-0000-0000E3030000}"/>
    <cellStyle name="Prozent 7 2 2 4" xfId="995" xr:uid="{00000000-0005-0000-0000-0000E4030000}"/>
    <cellStyle name="Prozent 7 2 3" xfId="996" xr:uid="{00000000-0005-0000-0000-0000E5030000}"/>
    <cellStyle name="Prozent 7 2 4" xfId="997" xr:uid="{00000000-0005-0000-0000-0000E6030000}"/>
    <cellStyle name="Prozent 7 2 5" xfId="998" xr:uid="{00000000-0005-0000-0000-0000E7030000}"/>
    <cellStyle name="Prozent 7 3" xfId="999" xr:uid="{00000000-0005-0000-0000-0000E8030000}"/>
    <cellStyle name="Prozent 7 3 2" xfId="1000" xr:uid="{00000000-0005-0000-0000-0000E9030000}"/>
    <cellStyle name="Prozent 7 3 3" xfId="1001" xr:uid="{00000000-0005-0000-0000-0000EA030000}"/>
    <cellStyle name="Prozent 7 3 4" xfId="1002" xr:uid="{00000000-0005-0000-0000-0000EB030000}"/>
    <cellStyle name="Prozent 7 4" xfId="1003" xr:uid="{00000000-0005-0000-0000-0000EC030000}"/>
    <cellStyle name="Prozent 7 5" xfId="1004" xr:uid="{00000000-0005-0000-0000-0000ED030000}"/>
    <cellStyle name="Prozent 7 6" xfId="1005" xr:uid="{00000000-0005-0000-0000-0000EE030000}"/>
    <cellStyle name="Prozent 8" xfId="1006" xr:uid="{00000000-0005-0000-0000-0000EF030000}"/>
    <cellStyle name="Prozent 8 2" xfId="1007" xr:uid="{00000000-0005-0000-0000-0000F0030000}"/>
    <cellStyle name="Prozent 8 2 2" xfId="1008" xr:uid="{00000000-0005-0000-0000-0000F1030000}"/>
    <cellStyle name="Prozent 8 2 2 2" xfId="1009" xr:uid="{00000000-0005-0000-0000-0000F2030000}"/>
    <cellStyle name="Prozent 8 2 3" xfId="1010" xr:uid="{00000000-0005-0000-0000-0000F3030000}"/>
    <cellStyle name="Prozent 8 2 4" xfId="1011" xr:uid="{00000000-0005-0000-0000-0000F4030000}"/>
    <cellStyle name="Prozent 8 3" xfId="1012" xr:uid="{00000000-0005-0000-0000-0000F5030000}"/>
    <cellStyle name="Prozent 8 3 2" xfId="1013" xr:uid="{00000000-0005-0000-0000-0000F6030000}"/>
    <cellStyle name="Prozent 8 3 2 2" xfId="1014" xr:uid="{00000000-0005-0000-0000-0000F7030000}"/>
    <cellStyle name="Prozent 8 3 2 2 2" xfId="1015" xr:uid="{00000000-0005-0000-0000-0000F8030000}"/>
    <cellStyle name="Prozent 8 3 2 3" xfId="1016" xr:uid="{00000000-0005-0000-0000-0000F9030000}"/>
    <cellStyle name="Prozent 8 3 2 3 2" xfId="1017" xr:uid="{00000000-0005-0000-0000-0000FA030000}"/>
    <cellStyle name="Prozent 8 3 2 3 3" xfId="1018" xr:uid="{00000000-0005-0000-0000-0000FB030000}"/>
    <cellStyle name="Prozent 8 3 2 4" xfId="1019" xr:uid="{00000000-0005-0000-0000-0000FC030000}"/>
    <cellStyle name="Prozent 8 3 2 5" xfId="1020" xr:uid="{00000000-0005-0000-0000-0000FD030000}"/>
    <cellStyle name="Prozent 8 3 3" xfId="1021" xr:uid="{00000000-0005-0000-0000-0000FE030000}"/>
    <cellStyle name="Prozent 8 3 3 2" xfId="1022" xr:uid="{00000000-0005-0000-0000-0000FF030000}"/>
    <cellStyle name="Prozent 8 3 3 2 2" xfId="1023" xr:uid="{00000000-0005-0000-0000-000000040000}"/>
    <cellStyle name="Prozent 8 3 3 3" xfId="1024" xr:uid="{00000000-0005-0000-0000-000001040000}"/>
    <cellStyle name="Prozent 8 3 3 4" xfId="1025" xr:uid="{00000000-0005-0000-0000-000002040000}"/>
    <cellStyle name="Prozent 8 3 4" xfId="1026" xr:uid="{00000000-0005-0000-0000-000003040000}"/>
    <cellStyle name="Prozent 8 3 5" xfId="1027" xr:uid="{00000000-0005-0000-0000-000004040000}"/>
    <cellStyle name="Prozent 8 3 6" xfId="1028" xr:uid="{00000000-0005-0000-0000-000005040000}"/>
    <cellStyle name="Prozent 8 4" xfId="1029" xr:uid="{00000000-0005-0000-0000-000006040000}"/>
    <cellStyle name="Prozent 9" xfId="1030" xr:uid="{00000000-0005-0000-0000-000007040000}"/>
    <cellStyle name="Prozent 9 2" xfId="1031" xr:uid="{00000000-0005-0000-0000-000008040000}"/>
    <cellStyle name="Prozent 9 3" xfId="1032" xr:uid="{00000000-0005-0000-0000-000009040000}"/>
    <cellStyle name="Prozent 9 4" xfId="1033" xr:uid="{00000000-0005-0000-0000-00000A040000}"/>
    <cellStyle name="Schlecht 2" xfId="1034" xr:uid="{00000000-0005-0000-0000-00000B040000}"/>
    <cellStyle name="Schlecht 3" xfId="1035" xr:uid="{00000000-0005-0000-0000-00000C040000}"/>
    <cellStyle name="Schlecht 4" xfId="1036" xr:uid="{00000000-0005-0000-0000-00000D040000}"/>
    <cellStyle name="Standard 2" xfId="1037" xr:uid="{00000000-0005-0000-0000-00000F040000}"/>
    <cellStyle name="Standard 2 2" xfId="1038" xr:uid="{00000000-0005-0000-0000-000010040000}"/>
    <cellStyle name="Standard 2 2 2" xfId="1039" xr:uid="{00000000-0005-0000-0000-000011040000}"/>
    <cellStyle name="Standard 2 2 3" xfId="1040" xr:uid="{00000000-0005-0000-0000-000012040000}"/>
    <cellStyle name="Standard 2 3" xfId="1041" xr:uid="{00000000-0005-0000-0000-000013040000}"/>
    <cellStyle name="Standard 2 4" xfId="1042" xr:uid="{00000000-0005-0000-0000-000014040000}"/>
    <cellStyle name="Standard 2 5" xfId="1043" xr:uid="{00000000-0005-0000-0000-000015040000}"/>
    <cellStyle name="Standard 2 6" xfId="1044" xr:uid="{00000000-0005-0000-0000-000016040000}"/>
    <cellStyle name="Standard 3" xfId="1045" xr:uid="{00000000-0005-0000-0000-000017040000}"/>
    <cellStyle name="Standard 3 2" xfId="1046" xr:uid="{00000000-0005-0000-0000-000018040000}"/>
    <cellStyle name="Standard 3 2 2" xfId="1047" xr:uid="{00000000-0005-0000-0000-000019040000}"/>
    <cellStyle name="Standard 3 2 2 2" xfId="1048" xr:uid="{00000000-0005-0000-0000-00001A040000}"/>
    <cellStyle name="Standard 3 2 2 2 2" xfId="1049" xr:uid="{00000000-0005-0000-0000-00001B040000}"/>
    <cellStyle name="Standard 3 2 2 2 2 2" xfId="1050" xr:uid="{00000000-0005-0000-0000-00001C040000}"/>
    <cellStyle name="Standard 3 2 2 2 2 3" xfId="1051" xr:uid="{00000000-0005-0000-0000-00001D040000}"/>
    <cellStyle name="Standard 3 2 2 2 2 4" xfId="1052" xr:uid="{00000000-0005-0000-0000-00001E040000}"/>
    <cellStyle name="Standard 3 2 2 2 3" xfId="1053" xr:uid="{00000000-0005-0000-0000-00001F040000}"/>
    <cellStyle name="Standard 3 2 2 2 4" xfId="1054" xr:uid="{00000000-0005-0000-0000-000020040000}"/>
    <cellStyle name="Standard 3 2 2 2 5" xfId="1055" xr:uid="{00000000-0005-0000-0000-000021040000}"/>
    <cellStyle name="Standard 3 2 2 3" xfId="1056" xr:uid="{00000000-0005-0000-0000-000022040000}"/>
    <cellStyle name="Standard 3 2 2 3 2" xfId="1057" xr:uid="{00000000-0005-0000-0000-000023040000}"/>
    <cellStyle name="Standard 3 2 2 3 3" xfId="1058" xr:uid="{00000000-0005-0000-0000-000024040000}"/>
    <cellStyle name="Standard 3 2 2 3 4" xfId="1059" xr:uid="{00000000-0005-0000-0000-000025040000}"/>
    <cellStyle name="Standard 3 2 2 4" xfId="1060" xr:uid="{00000000-0005-0000-0000-000026040000}"/>
    <cellStyle name="Standard 3 2 2 5" xfId="1061" xr:uid="{00000000-0005-0000-0000-000027040000}"/>
    <cellStyle name="Standard 3 2 2 6" xfId="1062" xr:uid="{00000000-0005-0000-0000-000028040000}"/>
    <cellStyle name="Standard 3 2 3" xfId="1063" xr:uid="{00000000-0005-0000-0000-000029040000}"/>
    <cellStyle name="Standard 3 2 3 2" xfId="1064" xr:uid="{00000000-0005-0000-0000-00002A040000}"/>
    <cellStyle name="Standard 3 2 3 2 2" xfId="1065" xr:uid="{00000000-0005-0000-0000-00002B040000}"/>
    <cellStyle name="Standard 3 2 3 2 3" xfId="1066" xr:uid="{00000000-0005-0000-0000-00002C040000}"/>
    <cellStyle name="Standard 3 2 3 2 4" xfId="1067" xr:uid="{00000000-0005-0000-0000-00002D040000}"/>
    <cellStyle name="Standard 3 2 3 3" xfId="1068" xr:uid="{00000000-0005-0000-0000-00002E040000}"/>
    <cellStyle name="Standard 3 2 3 4" xfId="1069" xr:uid="{00000000-0005-0000-0000-00002F040000}"/>
    <cellStyle name="Standard 3 2 3 5" xfId="1070" xr:uid="{00000000-0005-0000-0000-000030040000}"/>
    <cellStyle name="Standard 3 2 4" xfId="1071" xr:uid="{00000000-0005-0000-0000-000031040000}"/>
    <cellStyle name="Standard 3 2 4 2" xfId="1072" xr:uid="{00000000-0005-0000-0000-000032040000}"/>
    <cellStyle name="Standard 3 2 4 2 2" xfId="1073" xr:uid="{00000000-0005-0000-0000-000033040000}"/>
    <cellStyle name="Standard 3 2 4 3" xfId="1074" xr:uid="{00000000-0005-0000-0000-000034040000}"/>
    <cellStyle name="Standard 3 2 4 4" xfId="1075" xr:uid="{00000000-0005-0000-0000-000035040000}"/>
    <cellStyle name="Standard 3 2 4 5" xfId="1076" xr:uid="{00000000-0005-0000-0000-000036040000}"/>
    <cellStyle name="Standard 3 2 5" xfId="1077" xr:uid="{00000000-0005-0000-0000-000037040000}"/>
    <cellStyle name="Standard 3 2 6" xfId="1078" xr:uid="{00000000-0005-0000-0000-000038040000}"/>
    <cellStyle name="Standard 3 2 7" xfId="1079" xr:uid="{00000000-0005-0000-0000-000039040000}"/>
    <cellStyle name="Standard 3 3" xfId="1080" xr:uid="{00000000-0005-0000-0000-00003A040000}"/>
    <cellStyle name="Standard 3 3 2" xfId="1081" xr:uid="{00000000-0005-0000-0000-00003B040000}"/>
    <cellStyle name="Standard 3 3 2 2" xfId="1082" xr:uid="{00000000-0005-0000-0000-00003C040000}"/>
    <cellStyle name="Standard 3 3 2 2 2" xfId="1083" xr:uid="{00000000-0005-0000-0000-00003D040000}"/>
    <cellStyle name="Standard 3 3 2 2 3" xfId="1084" xr:uid="{00000000-0005-0000-0000-00003E040000}"/>
    <cellStyle name="Standard 3 3 2 2 4" xfId="1085" xr:uid="{00000000-0005-0000-0000-00003F040000}"/>
    <cellStyle name="Standard 3 3 2 3" xfId="1086" xr:uid="{00000000-0005-0000-0000-000040040000}"/>
    <cellStyle name="Standard 3 3 2 4" xfId="1087" xr:uid="{00000000-0005-0000-0000-000041040000}"/>
    <cellStyle name="Standard 3 3 2 5" xfId="1088" xr:uid="{00000000-0005-0000-0000-000042040000}"/>
    <cellStyle name="Standard 3 3 3" xfId="1089" xr:uid="{00000000-0005-0000-0000-000043040000}"/>
    <cellStyle name="Standard 3 3 3 2" xfId="1090" xr:uid="{00000000-0005-0000-0000-000044040000}"/>
    <cellStyle name="Standard 3 3 3 3" xfId="1091" xr:uid="{00000000-0005-0000-0000-000045040000}"/>
    <cellStyle name="Standard 3 3 3 4" xfId="1092" xr:uid="{00000000-0005-0000-0000-000046040000}"/>
    <cellStyle name="Standard 3 3 4" xfId="1093" xr:uid="{00000000-0005-0000-0000-000047040000}"/>
    <cellStyle name="Standard 3 3 5" xfId="1094" xr:uid="{00000000-0005-0000-0000-000048040000}"/>
    <cellStyle name="Standard 3 3 6" xfId="1095" xr:uid="{00000000-0005-0000-0000-000049040000}"/>
    <cellStyle name="Standard 3 4" xfId="1096" xr:uid="{00000000-0005-0000-0000-00004A040000}"/>
    <cellStyle name="Standard 3 4 2" xfId="1097" xr:uid="{00000000-0005-0000-0000-00004B040000}"/>
    <cellStyle name="Standard 3 4 2 2" xfId="1098" xr:uid="{00000000-0005-0000-0000-00004C040000}"/>
    <cellStyle name="Standard 3 4 2 3" xfId="1099" xr:uid="{00000000-0005-0000-0000-00004D040000}"/>
    <cellStyle name="Standard 3 4 2 4" xfId="1100" xr:uid="{00000000-0005-0000-0000-00004E040000}"/>
    <cellStyle name="Standard 3 4 3" xfId="1101" xr:uid="{00000000-0005-0000-0000-00004F040000}"/>
    <cellStyle name="Standard 3 4 4" xfId="1102" xr:uid="{00000000-0005-0000-0000-000050040000}"/>
    <cellStyle name="Standard 3 4 5" xfId="1103" xr:uid="{00000000-0005-0000-0000-000051040000}"/>
    <cellStyle name="Standard 3 5" xfId="1104" xr:uid="{00000000-0005-0000-0000-000052040000}"/>
    <cellStyle name="Standard 3 5 2" xfId="1105" xr:uid="{00000000-0005-0000-0000-000053040000}"/>
    <cellStyle name="Standard 3 5 3" xfId="1106" xr:uid="{00000000-0005-0000-0000-000054040000}"/>
    <cellStyle name="Standard 3 5 4" xfId="1107" xr:uid="{00000000-0005-0000-0000-000055040000}"/>
    <cellStyle name="Standard 3 6" xfId="1108" xr:uid="{00000000-0005-0000-0000-000056040000}"/>
    <cellStyle name="Standard 3 6 2" xfId="1109" xr:uid="{00000000-0005-0000-0000-000057040000}"/>
    <cellStyle name="Standard 3 7" xfId="1110" xr:uid="{00000000-0005-0000-0000-000058040000}"/>
    <cellStyle name="Standard 3 8" xfId="1111" xr:uid="{00000000-0005-0000-0000-000059040000}"/>
    <cellStyle name="Standard 4" xfId="1112" xr:uid="{00000000-0005-0000-0000-00005A040000}"/>
    <cellStyle name="Standard 5" xfId="1113" xr:uid="{00000000-0005-0000-0000-00005B040000}"/>
    <cellStyle name="Standard 5 2" xfId="1114" xr:uid="{00000000-0005-0000-0000-00005C040000}"/>
    <cellStyle name="Standard_Werte" xfId="1115" xr:uid="{00000000-0005-0000-0000-00005D040000}"/>
    <cellStyle name="Title" xfId="1116" xr:uid="{00000000-0005-0000-0000-00005E040000}"/>
    <cellStyle name="Title 2" xfId="1117" xr:uid="{00000000-0005-0000-0000-00005F040000}"/>
    <cellStyle name="Title 2 2" xfId="1118" xr:uid="{00000000-0005-0000-0000-000060040000}"/>
    <cellStyle name="Title 2 2 2" xfId="1119" xr:uid="{00000000-0005-0000-0000-000061040000}"/>
    <cellStyle name="Title 2 3" xfId="1120" xr:uid="{00000000-0005-0000-0000-000062040000}"/>
    <cellStyle name="Title 3" xfId="1121" xr:uid="{00000000-0005-0000-0000-000063040000}"/>
    <cellStyle name="Title 3 2" xfId="1122" xr:uid="{00000000-0005-0000-0000-000064040000}"/>
    <cellStyle name="Title 4" xfId="1123" xr:uid="{00000000-0005-0000-0000-000065040000}"/>
    <cellStyle name="Total 2" xfId="1124" xr:uid="{00000000-0005-0000-0000-000066040000}"/>
    <cellStyle name="Überschrift 1 2" xfId="1125" xr:uid="{00000000-0005-0000-0000-000067040000}"/>
    <cellStyle name="Überschrift 1 3" xfId="1126" xr:uid="{00000000-0005-0000-0000-000068040000}"/>
    <cellStyle name="Überschrift 1 4" xfId="1127" xr:uid="{00000000-0005-0000-0000-000069040000}"/>
    <cellStyle name="Überschrift 1 5" xfId="1128" xr:uid="{00000000-0005-0000-0000-00006A040000}"/>
    <cellStyle name="Überschrift 2 2" xfId="1129" xr:uid="{00000000-0005-0000-0000-00006B040000}"/>
    <cellStyle name="Überschrift 2 3" xfId="1130" xr:uid="{00000000-0005-0000-0000-00006C040000}"/>
    <cellStyle name="Überschrift 2 4" xfId="1131" xr:uid="{00000000-0005-0000-0000-00006D040000}"/>
    <cellStyle name="Überschrift 2 5" xfId="1132" xr:uid="{00000000-0005-0000-0000-00006E040000}"/>
    <cellStyle name="Überschrift 3 2" xfId="1133" xr:uid="{00000000-0005-0000-0000-00006F040000}"/>
    <cellStyle name="Überschrift 3 3" xfId="1134" xr:uid="{00000000-0005-0000-0000-000070040000}"/>
    <cellStyle name="Überschrift 3 4" xfId="1135" xr:uid="{00000000-0005-0000-0000-000071040000}"/>
    <cellStyle name="Überschrift 3 5" xfId="1136" xr:uid="{00000000-0005-0000-0000-000072040000}"/>
    <cellStyle name="Überschrift 4 2" xfId="1137" xr:uid="{00000000-0005-0000-0000-000073040000}"/>
    <cellStyle name="Überschrift 4 3" xfId="1138" xr:uid="{00000000-0005-0000-0000-000074040000}"/>
    <cellStyle name="Überschrift 4 4" xfId="1139" xr:uid="{00000000-0005-0000-0000-000075040000}"/>
    <cellStyle name="Überschrift 4 5" xfId="1140" xr:uid="{00000000-0005-0000-0000-000076040000}"/>
    <cellStyle name="Überschrift 5" xfId="1141" xr:uid="{00000000-0005-0000-0000-000077040000}"/>
    <cellStyle name="Überschrift 6" xfId="1142" xr:uid="{00000000-0005-0000-0000-000078040000}"/>
    <cellStyle name="Überschrift 7" xfId="1143" xr:uid="{00000000-0005-0000-0000-000079040000}"/>
    <cellStyle name="Überschrift 8" xfId="1144" xr:uid="{00000000-0005-0000-0000-00007A040000}"/>
    <cellStyle name="Verknüpfte Zelle 2" xfId="1145" xr:uid="{00000000-0005-0000-0000-00007B040000}"/>
    <cellStyle name="Verknüpfte Zelle 3" xfId="1146" xr:uid="{00000000-0005-0000-0000-00007C040000}"/>
    <cellStyle name="Verknüpfte Zelle 4" xfId="1147" xr:uid="{00000000-0005-0000-0000-00007D040000}"/>
    <cellStyle name="Warnender Text 2" xfId="1148" xr:uid="{00000000-0005-0000-0000-00007E040000}"/>
    <cellStyle name="Warnender Text 2 2" xfId="1149" xr:uid="{00000000-0005-0000-0000-00007F040000}"/>
    <cellStyle name="Warnender Text 2 3" xfId="1150" xr:uid="{00000000-0005-0000-0000-000080040000}"/>
    <cellStyle name="Warnender Text 2 3 2" xfId="1151" xr:uid="{00000000-0005-0000-0000-000081040000}"/>
    <cellStyle name="Warnender Text 2 3 2 2" xfId="1152" xr:uid="{00000000-0005-0000-0000-000082040000}"/>
    <cellStyle name="Warnender Text 3" xfId="1153" xr:uid="{00000000-0005-0000-0000-000083040000}"/>
    <cellStyle name="Warnender Text 4" xfId="1154" xr:uid="{00000000-0005-0000-0000-000084040000}"/>
    <cellStyle name="Warnender Text 5" xfId="1155" xr:uid="{00000000-0005-0000-0000-000085040000}"/>
    <cellStyle name="Warnender Text 6" xfId="1156" xr:uid="{00000000-0005-0000-0000-000086040000}"/>
    <cellStyle name="Zelle überprüfen 2" xfId="1157" xr:uid="{00000000-0005-0000-0000-000087040000}"/>
    <cellStyle name="Zelle überprüfen 2 2" xfId="1158" xr:uid="{00000000-0005-0000-0000-000088040000}"/>
    <cellStyle name="Zelle überprüfen 2 3" xfId="1159" xr:uid="{00000000-0005-0000-0000-000089040000}"/>
    <cellStyle name="Zelle überprüfen 3" xfId="1160" xr:uid="{00000000-0005-0000-0000-00008A040000}"/>
    <cellStyle name="Zelle überprüfen 3 2" xfId="1161" xr:uid="{00000000-0005-0000-0000-00008B040000}"/>
    <cellStyle name="Zelle überprüfen 4" xfId="1162" xr:uid="{00000000-0005-0000-0000-00008C040000}"/>
  </cellStyles>
  <dxfs count="123">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CE6F1"/>
        </patternFill>
      </fill>
    </dxf>
    <dxf>
      <fill>
        <patternFill>
          <bgColor rgb="FFC0C0C0"/>
        </patternFill>
      </fill>
    </dxf>
    <dxf>
      <fill>
        <patternFill>
          <bgColor rgb="FFDCE6F1"/>
        </patternFill>
      </fill>
    </dxf>
    <dxf>
      <fill>
        <patternFill>
          <bgColor rgb="FFC0C0C0"/>
        </patternFill>
      </fill>
    </dxf>
    <dxf>
      <fill>
        <patternFill>
          <bgColor rgb="FFC0C0C0"/>
        </patternFill>
      </fill>
    </dxf>
    <dxf>
      <fill>
        <patternFill>
          <bgColor rgb="FFDCE6F1"/>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CCFFCC"/>
        </patternFill>
      </fill>
    </dxf>
    <dxf>
      <fill>
        <patternFill>
          <bgColor rgb="FFCCFFCC"/>
        </patternFill>
      </fill>
    </dxf>
    <dxf>
      <fill>
        <patternFill>
          <bgColor rgb="FFCCFFCC"/>
        </patternFill>
      </fill>
    </dxf>
    <dxf>
      <fill>
        <patternFill>
          <bgColor rgb="FF99FF66"/>
        </patternFill>
      </fill>
    </dxf>
    <dxf>
      <fill>
        <patternFill>
          <bgColor rgb="FF99FF66"/>
        </patternFill>
      </fill>
    </dxf>
    <dxf>
      <fill>
        <patternFill>
          <bgColor rgb="FFFF7C80"/>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99FF66"/>
        </patternFill>
      </fill>
    </dxf>
    <dxf>
      <fill>
        <patternFill>
          <bgColor rgb="FFCCFFCC"/>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CCFFCC"/>
        </patternFill>
      </fill>
    </dxf>
    <dxf>
      <fill>
        <patternFill>
          <bgColor rgb="FFFF7C80"/>
        </patternFill>
      </fill>
    </dxf>
    <dxf>
      <fill>
        <patternFill>
          <bgColor rgb="FF99FF66"/>
        </patternFill>
      </fill>
    </dxf>
    <dxf>
      <fill>
        <patternFill>
          <bgColor rgb="FF99FF66"/>
        </patternFill>
      </fill>
    </dxf>
    <dxf>
      <fill>
        <patternFill>
          <bgColor rgb="FFCCFFCC"/>
        </patternFill>
      </fill>
    </dxf>
    <dxf>
      <fill>
        <patternFill>
          <bgColor rgb="FFFF7C80"/>
        </patternFill>
      </fill>
    </dxf>
    <dxf>
      <fill>
        <patternFill>
          <bgColor rgb="FFFF7C80"/>
        </patternFill>
      </fill>
    </dxf>
    <dxf>
      <fill>
        <patternFill>
          <bgColor rgb="FF99FF66"/>
        </patternFill>
      </fill>
    </dxf>
    <dxf>
      <fill>
        <patternFill>
          <bgColor rgb="FFCCFFCC"/>
        </patternFill>
      </fill>
    </dxf>
    <dxf>
      <fill>
        <patternFill>
          <bgColor rgb="FFFF7C80"/>
        </patternFill>
      </fill>
    </dxf>
    <dxf>
      <fill>
        <patternFill>
          <bgColor rgb="FFCCFFCC"/>
        </patternFill>
      </fill>
    </dxf>
    <dxf>
      <fill>
        <patternFill>
          <bgColor rgb="FF99FF66"/>
        </patternFill>
      </fill>
    </dxf>
    <dxf>
      <fill>
        <patternFill>
          <bgColor rgb="FF99FF66"/>
        </patternFill>
      </fill>
    </dxf>
    <dxf>
      <fill>
        <patternFill>
          <bgColor rgb="FFFFFF99"/>
        </patternFill>
      </fill>
    </dxf>
    <dxf>
      <fill>
        <patternFill>
          <bgColor rgb="FFFF7C80"/>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FFFF99"/>
        </patternFill>
      </fill>
    </dxf>
    <dxf>
      <fill>
        <patternFill>
          <bgColor rgb="FFC0C0C0"/>
        </patternFill>
      </fill>
    </dxf>
    <dxf>
      <fill>
        <patternFill>
          <bgColor rgb="FFDCE6F1"/>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FF7C80"/>
        </patternFill>
      </fill>
    </dxf>
    <dxf>
      <fill>
        <patternFill>
          <bgColor theme="0"/>
        </patternFill>
      </fill>
    </dxf>
    <dxf>
      <fill>
        <patternFill>
          <bgColor rgb="FFC0C0C0"/>
        </patternFill>
      </fill>
    </dxf>
    <dxf>
      <fill>
        <patternFill>
          <bgColor rgb="FFC0C0C0"/>
        </patternFill>
      </fill>
    </dxf>
    <dxf>
      <fill>
        <patternFill patternType="lightDown">
          <bgColor rgb="FFC0C0C0"/>
        </patternFill>
      </fill>
    </dxf>
    <dxf>
      <fill>
        <patternFill patternType="lightDown">
          <bgColor rgb="FFC0C0C0"/>
        </patternFill>
      </fill>
    </dxf>
    <dxf>
      <fill>
        <patternFill>
          <bgColor rgb="FFC0C0C0"/>
        </patternFill>
      </fill>
    </dxf>
    <dxf>
      <fill>
        <patternFill>
          <bgColor rgb="FFFF7C80"/>
        </patternFill>
      </fill>
    </dxf>
    <dxf>
      <fill>
        <patternFill>
          <bgColor rgb="FFC0C0C0"/>
        </patternFill>
      </fill>
    </dxf>
    <dxf>
      <fill>
        <patternFill>
          <bgColor rgb="FFC0C0C0"/>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Medium9"/>
  <colors>
    <mruColors>
      <color rgb="FFFCD5B4"/>
      <color rgb="FFC0C0C0"/>
      <color rgb="FFFF7C80"/>
      <color rgb="FFDCE6F1"/>
      <color rgb="FF969696"/>
      <color rgb="FFCCFFCC"/>
      <color rgb="FFFFFF99"/>
      <color rgb="FF99FF66"/>
      <color rgb="FFFFCC9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257175</xdr:colOff>
      <xdr:row>0</xdr:row>
      <xdr:rowOff>19050</xdr:rowOff>
    </xdr:from>
    <xdr:to>
      <xdr:col>15</xdr:col>
      <xdr:colOff>9525</xdr:colOff>
      <xdr:row>4</xdr:row>
      <xdr:rowOff>19050</xdr:rowOff>
    </xdr:to>
    <xdr:pic>
      <xdr:nvPicPr>
        <xdr:cNvPr id="1164" name="Grafik 1">
          <a:extLst>
            <a:ext uri="{FF2B5EF4-FFF2-40B4-BE49-F238E27FC236}">
              <a16:creationId xmlns:a16="http://schemas.microsoft.com/office/drawing/2014/main" id="{00000000-0008-0000-0000-00008C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53350" y="19050"/>
          <a:ext cx="14382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390525</xdr:colOff>
      <xdr:row>15</xdr:row>
      <xdr:rowOff>9525</xdr:rowOff>
    </xdr:from>
    <xdr:to>
      <xdr:col>7</xdr:col>
      <xdr:colOff>9525</xdr:colOff>
      <xdr:row>15</xdr:row>
      <xdr:rowOff>104775</xdr:rowOff>
    </xdr:to>
    <xdr:pic>
      <xdr:nvPicPr>
        <xdr:cNvPr id="1165" name="Grafik 23">
          <a:extLst>
            <a:ext uri="{FF2B5EF4-FFF2-40B4-BE49-F238E27FC236}">
              <a16:creationId xmlns:a16="http://schemas.microsoft.com/office/drawing/2014/main" id="{00000000-0008-0000-0000-00008D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0425" y="18764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409575</xdr:colOff>
      <xdr:row>5</xdr:row>
      <xdr:rowOff>9525</xdr:rowOff>
    </xdr:from>
    <xdr:to>
      <xdr:col>5</xdr:col>
      <xdr:colOff>0</xdr:colOff>
      <xdr:row>5</xdr:row>
      <xdr:rowOff>104775</xdr:rowOff>
    </xdr:to>
    <xdr:pic>
      <xdr:nvPicPr>
        <xdr:cNvPr id="1166" name="Grafik 23">
          <a:extLst>
            <a:ext uri="{FF2B5EF4-FFF2-40B4-BE49-F238E27FC236}">
              <a16:creationId xmlns:a16="http://schemas.microsoft.com/office/drawing/2014/main" id="{00000000-0008-0000-0000-00008E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47925" y="781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600075</xdr:colOff>
      <xdr:row>11</xdr:row>
      <xdr:rowOff>9525</xdr:rowOff>
    </xdr:from>
    <xdr:to>
      <xdr:col>15</xdr:col>
      <xdr:colOff>9525</xdr:colOff>
      <xdr:row>11</xdr:row>
      <xdr:rowOff>104775</xdr:rowOff>
    </xdr:to>
    <xdr:pic>
      <xdr:nvPicPr>
        <xdr:cNvPr id="1167" name="Grafik 23">
          <a:extLst>
            <a:ext uri="{FF2B5EF4-FFF2-40B4-BE49-F238E27FC236}">
              <a16:creationId xmlns:a16="http://schemas.microsoft.com/office/drawing/2014/main" id="{00000000-0008-0000-0000-00008F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18764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13</xdr:row>
      <xdr:rowOff>0</xdr:rowOff>
    </xdr:from>
    <xdr:to>
      <xdr:col>15</xdr:col>
      <xdr:colOff>0</xdr:colOff>
      <xdr:row>13</xdr:row>
      <xdr:rowOff>95250</xdr:rowOff>
    </xdr:to>
    <xdr:pic>
      <xdr:nvPicPr>
        <xdr:cNvPr id="1168" name="Grafik 24">
          <a:extLst>
            <a:ext uri="{FF2B5EF4-FFF2-40B4-BE49-F238E27FC236}">
              <a16:creationId xmlns:a16="http://schemas.microsoft.com/office/drawing/2014/main" id="{00000000-0008-0000-0000-000090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39225" y="2143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381000</xdr:colOff>
      <xdr:row>22</xdr:row>
      <xdr:rowOff>9525</xdr:rowOff>
    </xdr:from>
    <xdr:to>
      <xdr:col>7</xdr:col>
      <xdr:colOff>0</xdr:colOff>
      <xdr:row>22</xdr:row>
      <xdr:rowOff>104775</xdr:rowOff>
    </xdr:to>
    <xdr:pic>
      <xdr:nvPicPr>
        <xdr:cNvPr id="1171" name="Grafik 27">
          <a:extLst>
            <a:ext uri="{FF2B5EF4-FFF2-40B4-BE49-F238E27FC236}">
              <a16:creationId xmlns:a16="http://schemas.microsoft.com/office/drawing/2014/main" id="{00000000-0008-0000-0000-000093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3505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409575</xdr:colOff>
      <xdr:row>29</xdr:row>
      <xdr:rowOff>0</xdr:rowOff>
    </xdr:from>
    <xdr:to>
      <xdr:col>5</xdr:col>
      <xdr:colOff>0</xdr:colOff>
      <xdr:row>29</xdr:row>
      <xdr:rowOff>95250</xdr:rowOff>
    </xdr:to>
    <xdr:pic>
      <xdr:nvPicPr>
        <xdr:cNvPr id="13" name="Grafik 27">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47925" y="51244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409575</xdr:colOff>
      <xdr:row>29</xdr:row>
      <xdr:rowOff>0</xdr:rowOff>
    </xdr:from>
    <xdr:to>
      <xdr:col>6</xdr:col>
      <xdr:colOff>0</xdr:colOff>
      <xdr:row>29</xdr:row>
      <xdr:rowOff>95250</xdr:rowOff>
    </xdr:to>
    <xdr:pic>
      <xdr:nvPicPr>
        <xdr:cNvPr id="14" name="Grafik 27">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62275" y="51244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390525</xdr:colOff>
      <xdr:row>29</xdr:row>
      <xdr:rowOff>9525</xdr:rowOff>
    </xdr:from>
    <xdr:to>
      <xdr:col>7</xdr:col>
      <xdr:colOff>9525</xdr:colOff>
      <xdr:row>29</xdr:row>
      <xdr:rowOff>104775</xdr:rowOff>
    </xdr:to>
    <xdr:pic>
      <xdr:nvPicPr>
        <xdr:cNvPr id="15" name="Grafik 27">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0425" y="56388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857250</xdr:colOff>
      <xdr:row>29</xdr:row>
      <xdr:rowOff>9525</xdr:rowOff>
    </xdr:from>
    <xdr:to>
      <xdr:col>12</xdr:col>
      <xdr:colOff>9525</xdr:colOff>
      <xdr:row>29</xdr:row>
      <xdr:rowOff>104775</xdr:rowOff>
    </xdr:to>
    <xdr:pic>
      <xdr:nvPicPr>
        <xdr:cNvPr id="17" name="Grafik 27">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76875" y="5924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29</xdr:row>
      <xdr:rowOff>9525</xdr:rowOff>
    </xdr:from>
    <xdr:to>
      <xdr:col>14</xdr:col>
      <xdr:colOff>685800</xdr:colOff>
      <xdr:row>29</xdr:row>
      <xdr:rowOff>104775</xdr:rowOff>
    </xdr:to>
    <xdr:pic>
      <xdr:nvPicPr>
        <xdr:cNvPr id="18" name="Grafik 2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56388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30</xdr:row>
      <xdr:rowOff>9525</xdr:rowOff>
    </xdr:from>
    <xdr:to>
      <xdr:col>14</xdr:col>
      <xdr:colOff>685800</xdr:colOff>
      <xdr:row>30</xdr:row>
      <xdr:rowOff>104775</xdr:rowOff>
    </xdr:to>
    <xdr:pic>
      <xdr:nvPicPr>
        <xdr:cNvPr id="19" name="Grafik 27">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5924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514350</xdr:colOff>
      <xdr:row>30</xdr:row>
      <xdr:rowOff>9525</xdr:rowOff>
    </xdr:from>
    <xdr:to>
      <xdr:col>10</xdr:col>
      <xdr:colOff>9525</xdr:colOff>
      <xdr:row>30</xdr:row>
      <xdr:rowOff>104775</xdr:rowOff>
    </xdr:to>
    <xdr:pic>
      <xdr:nvPicPr>
        <xdr:cNvPr id="21" name="Grafik 27">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81575" y="5924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514350</xdr:colOff>
      <xdr:row>29</xdr:row>
      <xdr:rowOff>9525</xdr:rowOff>
    </xdr:from>
    <xdr:to>
      <xdr:col>3</xdr:col>
      <xdr:colOff>0</xdr:colOff>
      <xdr:row>29</xdr:row>
      <xdr:rowOff>104775</xdr:rowOff>
    </xdr:to>
    <xdr:pic>
      <xdr:nvPicPr>
        <xdr:cNvPr id="22" name="Grafik 27">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81175" y="56388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600075</xdr:colOff>
      <xdr:row>31</xdr:row>
      <xdr:rowOff>9525</xdr:rowOff>
    </xdr:from>
    <xdr:to>
      <xdr:col>15</xdr:col>
      <xdr:colOff>0</xdr:colOff>
      <xdr:row>31</xdr:row>
      <xdr:rowOff>114300</xdr:rowOff>
    </xdr:to>
    <xdr:pic>
      <xdr:nvPicPr>
        <xdr:cNvPr id="20" name="Grafik 29">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77325" y="62103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38</xdr:row>
      <xdr:rowOff>9525</xdr:rowOff>
    </xdr:from>
    <xdr:to>
      <xdr:col>14</xdr:col>
      <xdr:colOff>685800</xdr:colOff>
      <xdr:row>38</xdr:row>
      <xdr:rowOff>104775</xdr:rowOff>
    </xdr:to>
    <xdr:pic>
      <xdr:nvPicPr>
        <xdr:cNvPr id="23" name="Grafik 27">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58275" y="80010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40</xdr:row>
      <xdr:rowOff>9525</xdr:rowOff>
    </xdr:from>
    <xdr:to>
      <xdr:col>14</xdr:col>
      <xdr:colOff>685800</xdr:colOff>
      <xdr:row>40</xdr:row>
      <xdr:rowOff>104775</xdr:rowOff>
    </xdr:to>
    <xdr:pic>
      <xdr:nvPicPr>
        <xdr:cNvPr id="2" name="Grafik 27">
          <a:extLst>
            <a:ext uri="{FF2B5EF4-FFF2-40B4-BE49-F238E27FC236}">
              <a16:creationId xmlns:a16="http://schemas.microsoft.com/office/drawing/2014/main" id="{4596EE55-A54F-43B8-9C64-05A30D9A23C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39225" y="75152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504825</xdr:colOff>
      <xdr:row>33</xdr:row>
      <xdr:rowOff>9525</xdr:rowOff>
    </xdr:from>
    <xdr:to>
      <xdr:col>2</xdr:col>
      <xdr:colOff>609600</xdr:colOff>
      <xdr:row>33</xdr:row>
      <xdr:rowOff>104775</xdr:rowOff>
    </xdr:to>
    <xdr:pic>
      <xdr:nvPicPr>
        <xdr:cNvPr id="3" name="Grafik 27">
          <a:extLst>
            <a:ext uri="{FF2B5EF4-FFF2-40B4-BE49-F238E27FC236}">
              <a16:creationId xmlns:a16="http://schemas.microsoft.com/office/drawing/2014/main" id="{DFCEAECA-CC2F-4925-A448-31964205D7E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7165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504825</xdr:colOff>
      <xdr:row>34</xdr:row>
      <xdr:rowOff>9525</xdr:rowOff>
    </xdr:from>
    <xdr:to>
      <xdr:col>10</xdr:col>
      <xdr:colOff>0</xdr:colOff>
      <xdr:row>34</xdr:row>
      <xdr:rowOff>104775</xdr:rowOff>
    </xdr:to>
    <xdr:pic>
      <xdr:nvPicPr>
        <xdr:cNvPr id="4" name="Grafik 27">
          <a:extLst>
            <a:ext uri="{FF2B5EF4-FFF2-40B4-BE49-F238E27FC236}">
              <a16:creationId xmlns:a16="http://schemas.microsoft.com/office/drawing/2014/main" id="{83AEB423-F903-4E73-851D-15C6CF120A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72050" y="6429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34</xdr:row>
      <xdr:rowOff>9525</xdr:rowOff>
    </xdr:from>
    <xdr:to>
      <xdr:col>14</xdr:col>
      <xdr:colOff>685800</xdr:colOff>
      <xdr:row>34</xdr:row>
      <xdr:rowOff>104775</xdr:rowOff>
    </xdr:to>
    <xdr:pic>
      <xdr:nvPicPr>
        <xdr:cNvPr id="5" name="Grafik 27">
          <a:extLst>
            <a:ext uri="{FF2B5EF4-FFF2-40B4-BE49-F238E27FC236}">
              <a16:creationId xmlns:a16="http://schemas.microsoft.com/office/drawing/2014/main" id="{EBEFB7C6-DAD1-4655-8C1E-D31D8794924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39225" y="6429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33</xdr:row>
      <xdr:rowOff>9525</xdr:rowOff>
    </xdr:from>
    <xdr:to>
      <xdr:col>15</xdr:col>
      <xdr:colOff>0</xdr:colOff>
      <xdr:row>33</xdr:row>
      <xdr:rowOff>104775</xdr:rowOff>
    </xdr:to>
    <xdr:pic>
      <xdr:nvPicPr>
        <xdr:cNvPr id="6" name="Grafik 27">
          <a:extLst>
            <a:ext uri="{FF2B5EF4-FFF2-40B4-BE49-F238E27FC236}">
              <a16:creationId xmlns:a16="http://schemas.microsoft.com/office/drawing/2014/main" id="{9C515FA1-7282-423D-B85A-F6256B901E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4875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35</xdr:row>
      <xdr:rowOff>9525</xdr:rowOff>
    </xdr:from>
    <xdr:to>
      <xdr:col>14</xdr:col>
      <xdr:colOff>685800</xdr:colOff>
      <xdr:row>35</xdr:row>
      <xdr:rowOff>114300</xdr:rowOff>
    </xdr:to>
    <xdr:pic>
      <xdr:nvPicPr>
        <xdr:cNvPr id="7" name="Grafik 29">
          <a:extLst>
            <a:ext uri="{FF2B5EF4-FFF2-40B4-BE49-F238E27FC236}">
              <a16:creationId xmlns:a16="http://schemas.microsoft.com/office/drawing/2014/main" id="{C3621907-3392-4298-AA60-E1BBBC0BABC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48750" y="67056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847725</xdr:colOff>
      <xdr:row>33</xdr:row>
      <xdr:rowOff>9525</xdr:rowOff>
    </xdr:from>
    <xdr:to>
      <xdr:col>12</xdr:col>
      <xdr:colOff>0</xdr:colOff>
      <xdr:row>33</xdr:row>
      <xdr:rowOff>104775</xdr:rowOff>
    </xdr:to>
    <xdr:pic>
      <xdr:nvPicPr>
        <xdr:cNvPr id="8" name="Grafik 27">
          <a:extLst>
            <a:ext uri="{FF2B5EF4-FFF2-40B4-BE49-F238E27FC236}">
              <a16:creationId xmlns:a16="http://schemas.microsoft.com/office/drawing/2014/main" id="{11CAC6C2-2183-480E-A79D-959FDDEBDD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9140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104775</xdr:colOff>
      <xdr:row>33</xdr:row>
      <xdr:rowOff>9525</xdr:rowOff>
    </xdr:from>
    <xdr:to>
      <xdr:col>14</xdr:col>
      <xdr:colOff>0</xdr:colOff>
      <xdr:row>33</xdr:row>
      <xdr:rowOff>104775</xdr:rowOff>
    </xdr:to>
    <xdr:pic>
      <xdr:nvPicPr>
        <xdr:cNvPr id="9" name="Grafik 27">
          <a:extLst>
            <a:ext uri="{FF2B5EF4-FFF2-40B4-BE49-F238E27FC236}">
              <a16:creationId xmlns:a16="http://schemas.microsoft.com/office/drawing/2014/main" id="{495881EB-E3E1-4046-9489-87536D9C60D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53425"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419100</xdr:colOff>
      <xdr:row>29</xdr:row>
      <xdr:rowOff>9525</xdr:rowOff>
    </xdr:from>
    <xdr:to>
      <xdr:col>2</xdr:col>
      <xdr:colOff>507464</xdr:colOff>
      <xdr:row>29</xdr:row>
      <xdr:rowOff>106725</xdr:rowOff>
    </xdr:to>
    <xdr:pic>
      <xdr:nvPicPr>
        <xdr:cNvPr id="10" name="Grafik 29">
          <a:extLst>
            <a:ext uri="{FF2B5EF4-FFF2-40B4-BE49-F238E27FC236}">
              <a16:creationId xmlns:a16="http://schemas.microsoft.com/office/drawing/2014/main" id="{796C6BF6-019C-4BCD-BD69-367777A53AB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85925" y="5133975"/>
          <a:ext cx="88364" cy="9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409575</xdr:colOff>
      <xdr:row>33</xdr:row>
      <xdr:rowOff>9525</xdr:rowOff>
    </xdr:from>
    <xdr:to>
      <xdr:col>2</xdr:col>
      <xdr:colOff>497939</xdr:colOff>
      <xdr:row>33</xdr:row>
      <xdr:rowOff>106725</xdr:rowOff>
    </xdr:to>
    <xdr:pic>
      <xdr:nvPicPr>
        <xdr:cNvPr id="16" name="Grafik 29">
          <a:extLst>
            <a:ext uri="{FF2B5EF4-FFF2-40B4-BE49-F238E27FC236}">
              <a16:creationId xmlns:a16="http://schemas.microsoft.com/office/drawing/2014/main" id="{816C9538-97D5-4BEF-93A8-C92A99B2F7C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76400" y="6153150"/>
          <a:ext cx="88364" cy="9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409575</xdr:colOff>
      <xdr:row>33</xdr:row>
      <xdr:rowOff>9525</xdr:rowOff>
    </xdr:from>
    <xdr:to>
      <xdr:col>5</xdr:col>
      <xdr:colOff>0</xdr:colOff>
      <xdr:row>33</xdr:row>
      <xdr:rowOff>104775</xdr:rowOff>
    </xdr:to>
    <xdr:pic>
      <xdr:nvPicPr>
        <xdr:cNvPr id="11" name="Grafik 27">
          <a:extLst>
            <a:ext uri="{FF2B5EF4-FFF2-40B4-BE49-F238E27FC236}">
              <a16:creationId xmlns:a16="http://schemas.microsoft.com/office/drawing/2014/main" id="{A95D8471-1AAB-4A5B-BB16-1B88C14FDB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47925"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409575</xdr:colOff>
      <xdr:row>33</xdr:row>
      <xdr:rowOff>9525</xdr:rowOff>
    </xdr:from>
    <xdr:to>
      <xdr:col>6</xdr:col>
      <xdr:colOff>0</xdr:colOff>
      <xdr:row>33</xdr:row>
      <xdr:rowOff>104775</xdr:rowOff>
    </xdr:to>
    <xdr:pic>
      <xdr:nvPicPr>
        <xdr:cNvPr id="24" name="Grafik 27">
          <a:extLst>
            <a:ext uri="{FF2B5EF4-FFF2-40B4-BE49-F238E27FC236}">
              <a16:creationId xmlns:a16="http://schemas.microsoft.com/office/drawing/2014/main" id="{B29D256B-EFD0-4339-AE0C-D547AC1A052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62275"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381000</xdr:colOff>
      <xdr:row>33</xdr:row>
      <xdr:rowOff>9525</xdr:rowOff>
    </xdr:from>
    <xdr:to>
      <xdr:col>7</xdr:col>
      <xdr:colOff>0</xdr:colOff>
      <xdr:row>33</xdr:row>
      <xdr:rowOff>104775</xdr:rowOff>
    </xdr:to>
    <xdr:pic>
      <xdr:nvPicPr>
        <xdr:cNvPr id="25" name="Grafik 27">
          <a:extLst>
            <a:ext uri="{FF2B5EF4-FFF2-40B4-BE49-F238E27FC236}">
              <a16:creationId xmlns:a16="http://schemas.microsoft.com/office/drawing/2014/main" id="{8BEBA15E-BDDB-4B3F-A48E-B1976FB17CE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6153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41</xdr:row>
      <xdr:rowOff>9525</xdr:rowOff>
    </xdr:from>
    <xdr:to>
      <xdr:col>14</xdr:col>
      <xdr:colOff>685800</xdr:colOff>
      <xdr:row>41</xdr:row>
      <xdr:rowOff>104775</xdr:rowOff>
    </xdr:to>
    <xdr:pic>
      <xdr:nvPicPr>
        <xdr:cNvPr id="26" name="Grafik 27">
          <a:extLst>
            <a:ext uri="{FF2B5EF4-FFF2-40B4-BE49-F238E27FC236}">
              <a16:creationId xmlns:a16="http://schemas.microsoft.com/office/drawing/2014/main" id="{B74A3FD2-0413-4AA4-A600-9FBFE0ACF3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67800" y="7858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581025</xdr:colOff>
      <xdr:row>42</xdr:row>
      <xdr:rowOff>9525</xdr:rowOff>
    </xdr:from>
    <xdr:to>
      <xdr:col>14</xdr:col>
      <xdr:colOff>685800</xdr:colOff>
      <xdr:row>42</xdr:row>
      <xdr:rowOff>104775</xdr:rowOff>
    </xdr:to>
    <xdr:pic>
      <xdr:nvPicPr>
        <xdr:cNvPr id="27" name="Grafik 27">
          <a:extLst>
            <a:ext uri="{FF2B5EF4-FFF2-40B4-BE49-F238E27FC236}">
              <a16:creationId xmlns:a16="http://schemas.microsoft.com/office/drawing/2014/main" id="{FF5A3DE9-9C40-4B37-9991-5ABED227992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67800" y="82010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390525</xdr:colOff>
      <xdr:row>13</xdr:row>
      <xdr:rowOff>9525</xdr:rowOff>
    </xdr:from>
    <xdr:ext cx="104775" cy="95250"/>
    <xdr:pic>
      <xdr:nvPicPr>
        <xdr:cNvPr id="29" name="Grafik 23">
          <a:extLst>
            <a:ext uri="{FF2B5EF4-FFF2-40B4-BE49-F238E27FC236}">
              <a16:creationId xmlns:a16="http://schemas.microsoft.com/office/drawing/2014/main" id="{CC8CC60A-479D-421B-A134-4F1BE56140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0425" y="21621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381000</xdr:colOff>
      <xdr:row>11</xdr:row>
      <xdr:rowOff>0</xdr:rowOff>
    </xdr:from>
    <xdr:ext cx="104775" cy="95250"/>
    <xdr:pic>
      <xdr:nvPicPr>
        <xdr:cNvPr id="12" name="Grafik 23">
          <a:extLst>
            <a:ext uri="{FF2B5EF4-FFF2-40B4-BE49-F238E27FC236}">
              <a16:creationId xmlns:a16="http://schemas.microsoft.com/office/drawing/2014/main" id="{4F9739CB-9BDA-4074-A7B1-01D93A45484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48050" y="1600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581025</xdr:colOff>
      <xdr:row>39</xdr:row>
      <xdr:rowOff>9525</xdr:rowOff>
    </xdr:from>
    <xdr:to>
      <xdr:col>14</xdr:col>
      <xdr:colOff>685800</xdr:colOff>
      <xdr:row>39</xdr:row>
      <xdr:rowOff>104775</xdr:rowOff>
    </xdr:to>
    <xdr:pic>
      <xdr:nvPicPr>
        <xdr:cNvPr id="28" name="Grafik 27">
          <a:extLst>
            <a:ext uri="{FF2B5EF4-FFF2-40B4-BE49-F238E27FC236}">
              <a16:creationId xmlns:a16="http://schemas.microsoft.com/office/drawing/2014/main" id="{4E7DB6B4-3BD9-4BA7-880A-962540A9E6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24950" y="7858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8B8DD27C-F728-4059-8C49-F4CC82CF47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8F8B37C0-686E-4FAE-8A6E-1BA6FD14C0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ADE064A4-AAAC-4D74-AF7B-608DBF8F496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2E4273EE-6A17-426C-8882-306EED7D5DD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D5E219FF-C2E9-4BFE-9984-31B321B57A7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800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2124075</xdr:colOff>
      <xdr:row>0</xdr:row>
      <xdr:rowOff>9525</xdr:rowOff>
    </xdr:from>
    <xdr:to>
      <xdr:col>6</xdr:col>
      <xdr:colOff>85725</xdr:colOff>
      <xdr:row>3</xdr:row>
      <xdr:rowOff>38100</xdr:rowOff>
    </xdr:to>
    <xdr:pic>
      <xdr:nvPicPr>
        <xdr:cNvPr id="2" name="Grafik 1">
          <a:extLst>
            <a:ext uri="{FF2B5EF4-FFF2-40B4-BE49-F238E27FC236}">
              <a16:creationId xmlns:a16="http://schemas.microsoft.com/office/drawing/2014/main" id="{EFBDA2E7-2BA4-44E0-948F-BF7505B9B8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348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800100</xdr:colOff>
      <xdr:row>5</xdr:row>
      <xdr:rowOff>9525</xdr:rowOff>
    </xdr:from>
    <xdr:to>
      <xdr:col>4</xdr:col>
      <xdr:colOff>9525</xdr:colOff>
      <xdr:row>5</xdr:row>
      <xdr:rowOff>114300</xdr:rowOff>
    </xdr:to>
    <xdr:pic>
      <xdr:nvPicPr>
        <xdr:cNvPr id="5" name="Grafik 15">
          <a:extLst>
            <a:ext uri="{FF2B5EF4-FFF2-40B4-BE49-F238E27FC236}">
              <a16:creationId xmlns:a16="http://schemas.microsoft.com/office/drawing/2014/main" id="{D898BEB0-4C3C-4E21-8564-80307A1D0C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828675</xdr:colOff>
      <xdr:row>5</xdr:row>
      <xdr:rowOff>9525</xdr:rowOff>
    </xdr:from>
    <xdr:to>
      <xdr:col>5</xdr:col>
      <xdr:colOff>0</xdr:colOff>
      <xdr:row>5</xdr:row>
      <xdr:rowOff>114300</xdr:rowOff>
    </xdr:to>
    <xdr:pic>
      <xdr:nvPicPr>
        <xdr:cNvPr id="7" name="Grafik 15">
          <a:extLst>
            <a:ext uri="{FF2B5EF4-FFF2-40B4-BE49-F238E27FC236}">
              <a16:creationId xmlns:a16="http://schemas.microsoft.com/office/drawing/2014/main" id="{47517F77-D2EF-473D-96F9-F1A9E97130C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2124075</xdr:colOff>
      <xdr:row>0</xdr:row>
      <xdr:rowOff>9525</xdr:rowOff>
    </xdr:from>
    <xdr:to>
      <xdr:col>7</xdr:col>
      <xdr:colOff>85725</xdr:colOff>
      <xdr:row>3</xdr:row>
      <xdr:rowOff>38100</xdr:rowOff>
    </xdr:to>
    <xdr:pic>
      <xdr:nvPicPr>
        <xdr:cNvPr id="2" name="Grafik 1">
          <a:extLst>
            <a:ext uri="{FF2B5EF4-FFF2-40B4-BE49-F238E27FC236}">
              <a16:creationId xmlns:a16="http://schemas.microsoft.com/office/drawing/2014/main" id="{85681D42-E283-417F-B679-CEFBB9850D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348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CBEF9D4D-3CFC-4FC4-BEFF-D3191F449F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493938A2-90CC-40D6-951A-4BC8DC343FE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29550" y="781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D4BA74A9-A946-4CA1-BD88-66A7763992C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1247775</xdr:colOff>
      <xdr:row>22</xdr:row>
      <xdr:rowOff>0</xdr:rowOff>
    </xdr:from>
    <xdr:to>
      <xdr:col>5</xdr:col>
      <xdr:colOff>1352550</xdr:colOff>
      <xdr:row>22</xdr:row>
      <xdr:rowOff>104775</xdr:rowOff>
    </xdr:to>
    <xdr:pic>
      <xdr:nvPicPr>
        <xdr:cNvPr id="6" name="Grafik 15">
          <a:extLst>
            <a:ext uri="{FF2B5EF4-FFF2-40B4-BE49-F238E27FC236}">
              <a16:creationId xmlns:a16="http://schemas.microsoft.com/office/drawing/2014/main" id="{F0D10AA1-5279-426C-986F-78EEC91F10A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67925" y="6619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1257300</xdr:colOff>
      <xdr:row>5</xdr:row>
      <xdr:rowOff>9525</xdr:rowOff>
    </xdr:from>
    <xdr:to>
      <xdr:col>6</xdr:col>
      <xdr:colOff>0</xdr:colOff>
      <xdr:row>5</xdr:row>
      <xdr:rowOff>114300</xdr:rowOff>
    </xdr:to>
    <xdr:pic>
      <xdr:nvPicPr>
        <xdr:cNvPr id="7" name="Grafik 15">
          <a:extLst>
            <a:ext uri="{FF2B5EF4-FFF2-40B4-BE49-F238E27FC236}">
              <a16:creationId xmlns:a16="http://schemas.microsoft.com/office/drawing/2014/main" id="{132C9305-E574-427F-BC78-303BC8B6CC3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7745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1181100</xdr:colOff>
      <xdr:row>3</xdr:row>
      <xdr:rowOff>9525</xdr:rowOff>
    </xdr:from>
    <xdr:to>
      <xdr:col>4</xdr:col>
      <xdr:colOff>9525</xdr:colOff>
      <xdr:row>3</xdr:row>
      <xdr:rowOff>114300</xdr:rowOff>
    </xdr:to>
    <xdr:pic>
      <xdr:nvPicPr>
        <xdr:cNvPr id="3242" name="Grafik 18">
          <a:extLst>
            <a:ext uri="{FF2B5EF4-FFF2-40B4-BE49-F238E27FC236}">
              <a16:creationId xmlns:a16="http://schemas.microsoft.com/office/drawing/2014/main" id="{00000000-0008-0000-0400-0000AA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5950" y="504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285750</xdr:colOff>
      <xdr:row>3</xdr:row>
      <xdr:rowOff>9525</xdr:rowOff>
    </xdr:from>
    <xdr:to>
      <xdr:col>14</xdr:col>
      <xdr:colOff>0</xdr:colOff>
      <xdr:row>3</xdr:row>
      <xdr:rowOff>114300</xdr:rowOff>
    </xdr:to>
    <xdr:pic>
      <xdr:nvPicPr>
        <xdr:cNvPr id="3243" name="Grafik 18">
          <a:extLst>
            <a:ext uri="{FF2B5EF4-FFF2-40B4-BE49-F238E27FC236}">
              <a16:creationId xmlns:a16="http://schemas.microsoft.com/office/drawing/2014/main" id="{00000000-0008-0000-0400-0000AB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48625" y="504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85725</xdr:colOff>
      <xdr:row>5</xdr:row>
      <xdr:rowOff>9525</xdr:rowOff>
    </xdr:from>
    <xdr:to>
      <xdr:col>1</xdr:col>
      <xdr:colOff>200025</xdr:colOff>
      <xdr:row>5</xdr:row>
      <xdr:rowOff>114300</xdr:rowOff>
    </xdr:to>
    <xdr:pic>
      <xdr:nvPicPr>
        <xdr:cNvPr id="3245" name="Grafik 6">
          <a:extLst>
            <a:ext uri="{FF2B5EF4-FFF2-40B4-BE49-F238E27FC236}">
              <a16:creationId xmlns:a16="http://schemas.microsoft.com/office/drawing/2014/main" id="{00000000-0008-0000-0400-0000AD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437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171450</xdr:colOff>
      <xdr:row>5</xdr:row>
      <xdr:rowOff>9525</xdr:rowOff>
    </xdr:from>
    <xdr:to>
      <xdr:col>2</xdr:col>
      <xdr:colOff>285750</xdr:colOff>
      <xdr:row>5</xdr:row>
      <xdr:rowOff>114300</xdr:rowOff>
    </xdr:to>
    <xdr:pic>
      <xdr:nvPicPr>
        <xdr:cNvPr id="3246" name="Grafik 6">
          <a:extLst>
            <a:ext uri="{FF2B5EF4-FFF2-40B4-BE49-F238E27FC236}">
              <a16:creationId xmlns:a16="http://schemas.microsoft.com/office/drawing/2014/main" id="{00000000-0008-0000-0400-0000AE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3990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7</xdr:row>
      <xdr:rowOff>9525</xdr:rowOff>
    </xdr:from>
    <xdr:to>
      <xdr:col>15</xdr:col>
      <xdr:colOff>523875</xdr:colOff>
      <xdr:row>7</xdr:row>
      <xdr:rowOff>114300</xdr:rowOff>
    </xdr:to>
    <xdr:pic>
      <xdr:nvPicPr>
        <xdr:cNvPr id="3247" name="Grafik 18">
          <a:extLst>
            <a:ext uri="{FF2B5EF4-FFF2-40B4-BE49-F238E27FC236}">
              <a16:creationId xmlns:a16="http://schemas.microsoft.com/office/drawing/2014/main" id="{00000000-0008-0000-0400-0000AF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452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14</xdr:row>
      <xdr:rowOff>9525</xdr:rowOff>
    </xdr:from>
    <xdr:to>
      <xdr:col>15</xdr:col>
      <xdr:colOff>523875</xdr:colOff>
      <xdr:row>14</xdr:row>
      <xdr:rowOff>114300</xdr:rowOff>
    </xdr:to>
    <xdr:pic>
      <xdr:nvPicPr>
        <xdr:cNvPr id="3248" name="Grafik 18">
          <a:extLst>
            <a:ext uri="{FF2B5EF4-FFF2-40B4-BE49-F238E27FC236}">
              <a16:creationId xmlns:a16="http://schemas.microsoft.com/office/drawing/2014/main" id="{00000000-0008-0000-0400-0000B0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604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17</xdr:row>
      <xdr:rowOff>9525</xdr:rowOff>
    </xdr:from>
    <xdr:to>
      <xdr:col>15</xdr:col>
      <xdr:colOff>523875</xdr:colOff>
      <xdr:row>17</xdr:row>
      <xdr:rowOff>114300</xdr:rowOff>
    </xdr:to>
    <xdr:pic>
      <xdr:nvPicPr>
        <xdr:cNvPr id="3249" name="Grafik 18">
          <a:extLst>
            <a:ext uri="{FF2B5EF4-FFF2-40B4-BE49-F238E27FC236}">
              <a16:creationId xmlns:a16="http://schemas.microsoft.com/office/drawing/2014/main" id="{00000000-0008-0000-0400-0000B1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7191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65</xdr:row>
      <xdr:rowOff>9525</xdr:rowOff>
    </xdr:from>
    <xdr:to>
      <xdr:col>15</xdr:col>
      <xdr:colOff>523875</xdr:colOff>
      <xdr:row>65</xdr:row>
      <xdr:rowOff>114300</xdr:rowOff>
    </xdr:to>
    <xdr:pic>
      <xdr:nvPicPr>
        <xdr:cNvPr id="3252" name="Grafik 18">
          <a:extLst>
            <a:ext uri="{FF2B5EF4-FFF2-40B4-BE49-F238E27FC236}">
              <a16:creationId xmlns:a16="http://schemas.microsoft.com/office/drawing/2014/main" id="{00000000-0008-0000-0400-0000B4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20907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29</xdr:row>
      <xdr:rowOff>9525</xdr:rowOff>
    </xdr:from>
    <xdr:to>
      <xdr:col>15</xdr:col>
      <xdr:colOff>523875</xdr:colOff>
      <xdr:row>29</xdr:row>
      <xdr:rowOff>114300</xdr:rowOff>
    </xdr:to>
    <xdr:pic>
      <xdr:nvPicPr>
        <xdr:cNvPr id="3254" name="Grafik 18">
          <a:extLst>
            <a:ext uri="{FF2B5EF4-FFF2-40B4-BE49-F238E27FC236}">
              <a16:creationId xmlns:a16="http://schemas.microsoft.com/office/drawing/2014/main" id="{00000000-0008-0000-0400-0000B6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0620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32</xdr:row>
      <xdr:rowOff>9525</xdr:rowOff>
    </xdr:from>
    <xdr:to>
      <xdr:col>15</xdr:col>
      <xdr:colOff>523875</xdr:colOff>
      <xdr:row>32</xdr:row>
      <xdr:rowOff>114300</xdr:rowOff>
    </xdr:to>
    <xdr:pic>
      <xdr:nvPicPr>
        <xdr:cNvPr id="3255" name="Grafik 18">
          <a:extLst>
            <a:ext uri="{FF2B5EF4-FFF2-40B4-BE49-F238E27FC236}">
              <a16:creationId xmlns:a16="http://schemas.microsoft.com/office/drawing/2014/main" id="{00000000-0008-0000-0400-0000B7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1763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26</xdr:row>
      <xdr:rowOff>9525</xdr:rowOff>
    </xdr:from>
    <xdr:to>
      <xdr:col>15</xdr:col>
      <xdr:colOff>523875</xdr:colOff>
      <xdr:row>26</xdr:row>
      <xdr:rowOff>114300</xdr:rowOff>
    </xdr:to>
    <xdr:pic>
      <xdr:nvPicPr>
        <xdr:cNvPr id="3256" name="Grafik 18">
          <a:extLst>
            <a:ext uri="{FF2B5EF4-FFF2-40B4-BE49-F238E27FC236}">
              <a16:creationId xmlns:a16="http://schemas.microsoft.com/office/drawing/2014/main" id="{00000000-0008-0000-0400-0000B8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9477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161925</xdr:colOff>
      <xdr:row>0</xdr:row>
      <xdr:rowOff>28575</xdr:rowOff>
    </xdr:from>
    <xdr:to>
      <xdr:col>17</xdr:col>
      <xdr:colOff>57150</xdr:colOff>
      <xdr:row>3</xdr:row>
      <xdr:rowOff>133350</xdr:rowOff>
    </xdr:to>
    <xdr:pic>
      <xdr:nvPicPr>
        <xdr:cNvPr id="3257" name="Grafik 1">
          <a:extLst>
            <a:ext uri="{FF2B5EF4-FFF2-40B4-BE49-F238E27FC236}">
              <a16:creationId xmlns:a16="http://schemas.microsoft.com/office/drawing/2014/main" id="{00000000-0008-0000-0400-0000B90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24850" y="28575"/>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4752975</xdr:colOff>
      <xdr:row>6</xdr:row>
      <xdr:rowOff>9525</xdr:rowOff>
    </xdr:from>
    <xdr:to>
      <xdr:col>17</xdr:col>
      <xdr:colOff>4857750</xdr:colOff>
      <xdr:row>6</xdr:row>
      <xdr:rowOff>114300</xdr:rowOff>
    </xdr:to>
    <xdr:pic>
      <xdr:nvPicPr>
        <xdr:cNvPr id="3258" name="Grafik 18">
          <a:extLst>
            <a:ext uri="{FF2B5EF4-FFF2-40B4-BE49-F238E27FC236}">
              <a16:creationId xmlns:a16="http://schemas.microsoft.com/office/drawing/2014/main" id="{00000000-0008-0000-0400-0000BA0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4200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31</xdr:row>
      <xdr:rowOff>9525</xdr:rowOff>
    </xdr:from>
    <xdr:to>
      <xdr:col>15</xdr:col>
      <xdr:colOff>523875</xdr:colOff>
      <xdr:row>31</xdr:row>
      <xdr:rowOff>95250</xdr:rowOff>
    </xdr:to>
    <xdr:pic>
      <xdr:nvPicPr>
        <xdr:cNvPr id="19" name="Grafik 29">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58300" y="113823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5</xdr:row>
      <xdr:rowOff>9525</xdr:rowOff>
    </xdr:from>
    <xdr:to>
      <xdr:col>15</xdr:col>
      <xdr:colOff>523875</xdr:colOff>
      <xdr:row>5</xdr:row>
      <xdr:rowOff>114300</xdr:rowOff>
    </xdr:to>
    <xdr:pic>
      <xdr:nvPicPr>
        <xdr:cNvPr id="20" name="Grafik 18">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3990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44</xdr:row>
      <xdr:rowOff>9525</xdr:rowOff>
    </xdr:from>
    <xdr:to>
      <xdr:col>15</xdr:col>
      <xdr:colOff>523875</xdr:colOff>
      <xdr:row>44</xdr:row>
      <xdr:rowOff>114300</xdr:rowOff>
    </xdr:to>
    <xdr:pic>
      <xdr:nvPicPr>
        <xdr:cNvPr id="21" name="Grafik 18">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7792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15</xdr:col>
      <xdr:colOff>409575</xdr:colOff>
      <xdr:row>20</xdr:row>
      <xdr:rowOff>9525</xdr:rowOff>
    </xdr:from>
    <xdr:ext cx="114300" cy="104775"/>
    <xdr:pic>
      <xdr:nvPicPr>
        <xdr:cNvPr id="22" name="Grafik 18">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7505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32</xdr:row>
      <xdr:rowOff>9525</xdr:rowOff>
    </xdr:from>
    <xdr:ext cx="114300" cy="104775"/>
    <xdr:pic>
      <xdr:nvPicPr>
        <xdr:cNvPr id="23" name="Grafik 18">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6362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38</xdr:row>
      <xdr:rowOff>9525</xdr:rowOff>
    </xdr:from>
    <xdr:ext cx="114300" cy="104775"/>
    <xdr:pic>
      <xdr:nvPicPr>
        <xdr:cNvPr id="24" name="Grafik 18">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7505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44</xdr:row>
      <xdr:rowOff>9525</xdr:rowOff>
    </xdr:from>
    <xdr:ext cx="114300" cy="104775"/>
    <xdr:pic>
      <xdr:nvPicPr>
        <xdr:cNvPr id="27" name="Grafik 18">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6849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44</xdr:row>
      <xdr:rowOff>9525</xdr:rowOff>
    </xdr:from>
    <xdr:ext cx="114300" cy="104775"/>
    <xdr:pic>
      <xdr:nvPicPr>
        <xdr:cNvPr id="28" name="Grafik 18">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6849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44</xdr:row>
      <xdr:rowOff>9525</xdr:rowOff>
    </xdr:from>
    <xdr:ext cx="114300" cy="104775"/>
    <xdr:pic>
      <xdr:nvPicPr>
        <xdr:cNvPr id="29" name="Grafik 18">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6849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4" name="Grafik 18">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5" name="Grafik 18">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6" name="Grafik 18">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50</xdr:row>
      <xdr:rowOff>9525</xdr:rowOff>
    </xdr:from>
    <xdr:ext cx="114300" cy="104775"/>
    <xdr:pic>
      <xdr:nvPicPr>
        <xdr:cNvPr id="37" name="Grafik 18">
          <a:extLst>
            <a:ext uri="{FF2B5EF4-FFF2-40B4-BE49-F238E27FC236}">
              <a16:creationId xmlns:a16="http://schemas.microsoft.com/office/drawing/2014/main" id="{00000000-0008-0000-0400-00002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19135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32</xdr:row>
      <xdr:rowOff>9525</xdr:rowOff>
    </xdr:from>
    <xdr:ext cx="114300" cy="104775"/>
    <xdr:pic>
      <xdr:nvPicPr>
        <xdr:cNvPr id="42" name="Grafik 18">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7350" y="6429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52</xdr:row>
      <xdr:rowOff>0</xdr:rowOff>
    </xdr:from>
    <xdr:ext cx="114300" cy="104775"/>
    <xdr:pic>
      <xdr:nvPicPr>
        <xdr:cNvPr id="46" name="Grafik 18">
          <a:extLst>
            <a:ext uri="{FF2B5EF4-FFF2-40B4-BE49-F238E27FC236}">
              <a16:creationId xmlns:a16="http://schemas.microsoft.com/office/drawing/2014/main" id="{00000000-0008-0000-04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86875" y="20869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47</xdr:row>
      <xdr:rowOff>9525</xdr:rowOff>
    </xdr:from>
    <xdr:ext cx="114300" cy="104775"/>
    <xdr:pic>
      <xdr:nvPicPr>
        <xdr:cNvPr id="47" name="Grafik 18">
          <a:extLst>
            <a:ext uri="{FF2B5EF4-FFF2-40B4-BE49-F238E27FC236}">
              <a16:creationId xmlns:a16="http://schemas.microsoft.com/office/drawing/2014/main" id="{ACD6642C-A561-4166-8A7A-1DFCA4CF6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86875" y="20116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23</xdr:row>
      <xdr:rowOff>9525</xdr:rowOff>
    </xdr:from>
    <xdr:ext cx="114300" cy="104775"/>
    <xdr:pic>
      <xdr:nvPicPr>
        <xdr:cNvPr id="48" name="Grafik 18">
          <a:extLst>
            <a:ext uri="{FF2B5EF4-FFF2-40B4-BE49-F238E27FC236}">
              <a16:creationId xmlns:a16="http://schemas.microsoft.com/office/drawing/2014/main" id="{3564D02F-3C7E-4588-82F4-9F636C930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86875" y="10525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1162050</xdr:colOff>
      <xdr:row>25</xdr:row>
      <xdr:rowOff>0</xdr:rowOff>
    </xdr:from>
    <xdr:to>
      <xdr:col>3</xdr:col>
      <xdr:colOff>1276350</xdr:colOff>
      <xdr:row>25</xdr:row>
      <xdr:rowOff>104775</xdr:rowOff>
    </xdr:to>
    <xdr:pic>
      <xdr:nvPicPr>
        <xdr:cNvPr id="2" name="Grafik 18">
          <a:extLst>
            <a:ext uri="{FF2B5EF4-FFF2-40B4-BE49-F238E27FC236}">
              <a16:creationId xmlns:a16="http://schemas.microsoft.com/office/drawing/2014/main" id="{71C3A3E5-1783-4EE9-8EBF-5E15A7C62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7848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885825</xdr:colOff>
      <xdr:row>25</xdr:row>
      <xdr:rowOff>9525</xdr:rowOff>
    </xdr:from>
    <xdr:to>
      <xdr:col>7</xdr:col>
      <xdr:colOff>1000125</xdr:colOff>
      <xdr:row>25</xdr:row>
      <xdr:rowOff>114300</xdr:rowOff>
    </xdr:to>
    <xdr:pic>
      <xdr:nvPicPr>
        <xdr:cNvPr id="3" name="Grafik 18">
          <a:extLst>
            <a:ext uri="{FF2B5EF4-FFF2-40B4-BE49-F238E27FC236}">
              <a16:creationId xmlns:a16="http://schemas.microsoft.com/office/drawing/2014/main" id="{9857D98B-768F-44B6-8ADC-D210DD768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86375" y="7934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15</xdr:col>
      <xdr:colOff>409575</xdr:colOff>
      <xdr:row>41</xdr:row>
      <xdr:rowOff>9525</xdr:rowOff>
    </xdr:from>
    <xdr:ext cx="114300" cy="104775"/>
    <xdr:pic>
      <xdr:nvPicPr>
        <xdr:cNvPr id="4" name="Grafik 18">
          <a:extLst>
            <a:ext uri="{FF2B5EF4-FFF2-40B4-BE49-F238E27FC236}">
              <a16:creationId xmlns:a16="http://schemas.microsoft.com/office/drawing/2014/main" id="{40A4664E-F783-41CC-B58E-A3FA8F3AB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14182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419100</xdr:colOff>
      <xdr:row>55</xdr:row>
      <xdr:rowOff>9525</xdr:rowOff>
    </xdr:from>
    <xdr:ext cx="114300" cy="104775"/>
    <xdr:pic>
      <xdr:nvPicPr>
        <xdr:cNvPr id="5" name="Grafik 18">
          <a:extLst>
            <a:ext uri="{FF2B5EF4-FFF2-40B4-BE49-F238E27FC236}">
              <a16:creationId xmlns:a16="http://schemas.microsoft.com/office/drawing/2014/main" id="{574CC4DD-6986-4338-A40D-4EA34F59F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39225" y="20421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61</xdr:row>
      <xdr:rowOff>9525</xdr:rowOff>
    </xdr:from>
    <xdr:ext cx="114300" cy="104775"/>
    <xdr:pic>
      <xdr:nvPicPr>
        <xdr:cNvPr id="6" name="Grafik 18">
          <a:extLst>
            <a:ext uri="{FF2B5EF4-FFF2-40B4-BE49-F238E27FC236}">
              <a16:creationId xmlns:a16="http://schemas.microsoft.com/office/drawing/2014/main" id="{5F407E02-E0DD-4468-A64B-1A10C41B6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1564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1162050</xdr:colOff>
      <xdr:row>16</xdr:row>
      <xdr:rowOff>0</xdr:rowOff>
    </xdr:from>
    <xdr:to>
      <xdr:col>3</xdr:col>
      <xdr:colOff>1276350</xdr:colOff>
      <xdr:row>16</xdr:row>
      <xdr:rowOff>104775</xdr:rowOff>
    </xdr:to>
    <xdr:pic>
      <xdr:nvPicPr>
        <xdr:cNvPr id="8" name="Grafik 6">
          <a:extLst>
            <a:ext uri="{FF2B5EF4-FFF2-40B4-BE49-F238E27FC236}">
              <a16:creationId xmlns:a16="http://schemas.microsoft.com/office/drawing/2014/main" id="{13D19E31-0D14-4E03-8092-202C9F43A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4419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1162050</xdr:colOff>
      <xdr:row>19</xdr:row>
      <xdr:rowOff>9525</xdr:rowOff>
    </xdr:from>
    <xdr:to>
      <xdr:col>3</xdr:col>
      <xdr:colOff>1276350</xdr:colOff>
      <xdr:row>19</xdr:row>
      <xdr:rowOff>114300</xdr:rowOff>
    </xdr:to>
    <xdr:pic>
      <xdr:nvPicPr>
        <xdr:cNvPr id="9" name="Grafik 6">
          <a:extLst>
            <a:ext uri="{FF2B5EF4-FFF2-40B4-BE49-F238E27FC236}">
              <a16:creationId xmlns:a16="http://schemas.microsoft.com/office/drawing/2014/main" id="{694045A4-9EAF-4773-BAB9-BB19CE941A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5572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1162050</xdr:colOff>
      <xdr:row>31</xdr:row>
      <xdr:rowOff>9525</xdr:rowOff>
    </xdr:from>
    <xdr:to>
      <xdr:col>3</xdr:col>
      <xdr:colOff>1276350</xdr:colOff>
      <xdr:row>31</xdr:row>
      <xdr:rowOff>114300</xdr:rowOff>
    </xdr:to>
    <xdr:pic>
      <xdr:nvPicPr>
        <xdr:cNvPr id="10" name="Grafik 18">
          <a:extLst>
            <a:ext uri="{FF2B5EF4-FFF2-40B4-BE49-F238E27FC236}">
              <a16:creationId xmlns:a16="http://schemas.microsoft.com/office/drawing/2014/main" id="{FE8D713D-1A67-4BF3-BD2C-A7D2A3DA8F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0144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1162050</xdr:colOff>
      <xdr:row>43</xdr:row>
      <xdr:rowOff>9525</xdr:rowOff>
    </xdr:from>
    <xdr:ext cx="114300" cy="104775"/>
    <xdr:pic>
      <xdr:nvPicPr>
        <xdr:cNvPr id="11" name="Grafik 18">
          <a:extLst>
            <a:ext uri="{FF2B5EF4-FFF2-40B4-BE49-F238E27FC236}">
              <a16:creationId xmlns:a16="http://schemas.microsoft.com/office/drawing/2014/main" id="{FAA29215-2D31-41DB-9EC5-97A0A7EFC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5116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1162050</xdr:colOff>
      <xdr:row>49</xdr:row>
      <xdr:rowOff>9525</xdr:rowOff>
    </xdr:from>
    <xdr:ext cx="114300" cy="104775"/>
    <xdr:pic>
      <xdr:nvPicPr>
        <xdr:cNvPr id="12" name="Grafik 18">
          <a:extLst>
            <a:ext uri="{FF2B5EF4-FFF2-40B4-BE49-F238E27FC236}">
              <a16:creationId xmlns:a16="http://schemas.microsoft.com/office/drawing/2014/main" id="{FB16E29B-F8FD-449A-8C6F-4ADEAE4F7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7716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1162050</xdr:colOff>
      <xdr:row>52</xdr:row>
      <xdr:rowOff>9525</xdr:rowOff>
    </xdr:from>
    <xdr:ext cx="114300" cy="104775"/>
    <xdr:pic>
      <xdr:nvPicPr>
        <xdr:cNvPr id="13" name="Grafik 18">
          <a:extLst>
            <a:ext uri="{FF2B5EF4-FFF2-40B4-BE49-F238E27FC236}">
              <a16:creationId xmlns:a16="http://schemas.microsoft.com/office/drawing/2014/main" id="{650C9567-9AEA-47C0-8A0C-F8BCFEBD7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19202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409575</xdr:colOff>
      <xdr:row>58</xdr:row>
      <xdr:rowOff>9525</xdr:rowOff>
    </xdr:from>
    <xdr:ext cx="114300" cy="104775"/>
    <xdr:pic>
      <xdr:nvPicPr>
        <xdr:cNvPr id="14" name="Grafik 18">
          <a:extLst>
            <a:ext uri="{FF2B5EF4-FFF2-40B4-BE49-F238E27FC236}">
              <a16:creationId xmlns:a16="http://schemas.microsoft.com/office/drawing/2014/main" id="{C427E349-DA8A-4E7B-9B2E-5E7081CF8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1488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15</xdr:col>
      <xdr:colOff>409575</xdr:colOff>
      <xdr:row>77</xdr:row>
      <xdr:rowOff>9525</xdr:rowOff>
    </xdr:from>
    <xdr:to>
      <xdr:col>15</xdr:col>
      <xdr:colOff>523875</xdr:colOff>
      <xdr:row>77</xdr:row>
      <xdr:rowOff>114300</xdr:rowOff>
    </xdr:to>
    <xdr:pic>
      <xdr:nvPicPr>
        <xdr:cNvPr id="15" name="Grafik 18">
          <a:extLst>
            <a:ext uri="{FF2B5EF4-FFF2-40B4-BE49-F238E27FC236}">
              <a16:creationId xmlns:a16="http://schemas.microsoft.com/office/drawing/2014/main" id="{8D1ECFAA-E83E-4CC6-B4F2-94F4E4ACE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8727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80</xdr:row>
      <xdr:rowOff>9525</xdr:rowOff>
    </xdr:from>
    <xdr:to>
      <xdr:col>15</xdr:col>
      <xdr:colOff>523875</xdr:colOff>
      <xdr:row>80</xdr:row>
      <xdr:rowOff>114300</xdr:rowOff>
    </xdr:to>
    <xdr:pic>
      <xdr:nvPicPr>
        <xdr:cNvPr id="16" name="Grafik 18">
          <a:extLst>
            <a:ext uri="{FF2B5EF4-FFF2-40B4-BE49-F238E27FC236}">
              <a16:creationId xmlns:a16="http://schemas.microsoft.com/office/drawing/2014/main" id="{1728068E-2A7C-4353-A882-D6342A03C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29870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409575</xdr:colOff>
      <xdr:row>83</xdr:row>
      <xdr:rowOff>9525</xdr:rowOff>
    </xdr:from>
    <xdr:to>
      <xdr:col>15</xdr:col>
      <xdr:colOff>523875</xdr:colOff>
      <xdr:row>83</xdr:row>
      <xdr:rowOff>114300</xdr:rowOff>
    </xdr:to>
    <xdr:pic>
      <xdr:nvPicPr>
        <xdr:cNvPr id="17" name="Grafik 18">
          <a:extLst>
            <a:ext uri="{FF2B5EF4-FFF2-40B4-BE49-F238E27FC236}">
              <a16:creationId xmlns:a16="http://schemas.microsoft.com/office/drawing/2014/main" id="{DD297356-9F66-4FFA-9289-44745636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9700" y="3104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714375</xdr:colOff>
      <xdr:row>1</xdr:row>
      <xdr:rowOff>85725</xdr:rowOff>
    </xdr:from>
    <xdr:to>
      <xdr:col>10</xdr:col>
      <xdr:colOff>2066925</xdr:colOff>
      <xdr:row>2</xdr:row>
      <xdr:rowOff>85725</xdr:rowOff>
    </xdr:to>
    <xdr:pic>
      <xdr:nvPicPr>
        <xdr:cNvPr id="5160" name="Grafik 1">
          <a:extLst>
            <a:ext uri="{FF2B5EF4-FFF2-40B4-BE49-F238E27FC236}">
              <a16:creationId xmlns:a16="http://schemas.microsoft.com/office/drawing/2014/main" id="{00000000-0008-0000-0700-0000281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857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1952625</xdr:colOff>
      <xdr:row>5</xdr:row>
      <xdr:rowOff>9525</xdr:rowOff>
    </xdr:from>
    <xdr:to>
      <xdr:col>10</xdr:col>
      <xdr:colOff>0</xdr:colOff>
      <xdr:row>5</xdr:row>
      <xdr:rowOff>114300</xdr:rowOff>
    </xdr:to>
    <xdr:pic>
      <xdr:nvPicPr>
        <xdr:cNvPr id="5161" name="Grafik 18">
          <a:extLst>
            <a:ext uri="{FF2B5EF4-FFF2-40B4-BE49-F238E27FC236}">
              <a16:creationId xmlns:a16="http://schemas.microsoft.com/office/drawing/2014/main" id="{00000000-0008-0000-0700-000029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43700" y="78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1952625</xdr:colOff>
      <xdr:row>7</xdr:row>
      <xdr:rowOff>9525</xdr:rowOff>
    </xdr:from>
    <xdr:to>
      <xdr:col>10</xdr:col>
      <xdr:colOff>0</xdr:colOff>
      <xdr:row>7</xdr:row>
      <xdr:rowOff>114300</xdr:rowOff>
    </xdr:to>
    <xdr:pic>
      <xdr:nvPicPr>
        <xdr:cNvPr id="5162" name="Grafik 18">
          <a:extLst>
            <a:ext uri="{FF2B5EF4-FFF2-40B4-BE49-F238E27FC236}">
              <a16:creationId xmlns:a16="http://schemas.microsoft.com/office/drawing/2014/main" id="{00000000-0008-0000-0700-00002A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43700"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5163" name="Grafik 18">
          <a:extLst>
            <a:ext uri="{FF2B5EF4-FFF2-40B4-BE49-F238E27FC236}">
              <a16:creationId xmlns:a16="http://schemas.microsoft.com/office/drawing/2014/main" id="{00000000-0008-0000-0700-00002B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Y47"/>
  <sheetViews>
    <sheetView showGridLines="0" tabSelected="1" zoomScaleNormal="100" zoomScaleSheetLayoutView="106" workbookViewId="0">
      <selection activeCell="C6" sqref="C6:E6"/>
    </sheetView>
  </sheetViews>
  <sheetFormatPr defaultColWidth="9.140625" defaultRowHeight="12.75" x14ac:dyDescent="0.2"/>
  <cols>
    <col min="1" max="1" width="1.140625" style="2" customWidth="1"/>
    <col min="2" max="2" width="17.85546875" style="2" customWidth="1"/>
    <col min="3" max="3" width="9.28515625" style="2" customWidth="1"/>
    <col min="4" max="4" width="2.28515625" style="2" customWidth="1"/>
    <col min="5" max="6" width="7.7109375" style="2" customWidth="1"/>
    <col min="7" max="9" width="7.28515625" style="2" customWidth="1"/>
    <col min="10" max="10" width="9.140625" style="2" customWidth="1"/>
    <col min="11" max="11" width="22" style="2" customWidth="1"/>
    <col min="12" max="12" width="14.28515625" style="2" customWidth="1"/>
    <col min="13" max="13" width="11.7109375" style="2" customWidth="1"/>
    <col min="14" max="14" width="3.140625" style="2" customWidth="1"/>
    <col min="15" max="15" width="10.42578125" style="2" customWidth="1"/>
    <col min="16" max="16" width="2.28515625" style="2" customWidth="1"/>
    <col min="17" max="17" width="10.140625" style="2" hidden="1" customWidth="1"/>
    <col min="18" max="18" width="2.85546875" style="2" customWidth="1"/>
    <col min="19" max="16384" width="9.140625" style="2"/>
  </cols>
  <sheetData>
    <row r="1" spans="2:18" ht="6.75" customHeight="1" x14ac:dyDescent="0.2"/>
    <row r="2" spans="2:18" ht="12.75" customHeight="1" x14ac:dyDescent="0.2">
      <c r="B2" s="108" t="s">
        <v>523</v>
      </c>
      <c r="C2" s="108"/>
    </row>
    <row r="3" spans="2:18" ht="15.75" customHeight="1" x14ac:dyDescent="0.2">
      <c r="B3" s="3" t="s">
        <v>172</v>
      </c>
      <c r="C3" s="3"/>
      <c r="D3" s="3"/>
    </row>
    <row r="4" spans="2:18" ht="9" customHeight="1" x14ac:dyDescent="0.2"/>
    <row r="5" spans="2:18" ht="16.5" customHeight="1" x14ac:dyDescent="0.2"/>
    <row r="6" spans="2:18" ht="15" customHeight="1" x14ac:dyDescent="0.2">
      <c r="B6" s="2" t="s">
        <v>9</v>
      </c>
      <c r="C6" s="294"/>
      <c r="D6" s="295"/>
      <c r="E6" s="296"/>
      <c r="H6" s="99"/>
      <c r="I6" s="99"/>
      <c r="J6" s="65"/>
      <c r="K6" s="65"/>
      <c r="M6" s="283"/>
      <c r="N6" s="283"/>
      <c r="O6" s="283"/>
      <c r="P6" s="175"/>
      <c r="Q6" s="175"/>
      <c r="R6" s="175"/>
    </row>
    <row r="7" spans="2:18" ht="6.75" customHeight="1" x14ac:dyDescent="0.2">
      <c r="E7" s="65"/>
      <c r="F7" s="65"/>
      <c r="G7" s="65"/>
      <c r="H7" s="65"/>
      <c r="I7" s="65"/>
      <c r="J7" s="65"/>
      <c r="K7" s="65"/>
      <c r="L7" s="65"/>
      <c r="M7" s="65"/>
      <c r="N7" s="65"/>
      <c r="O7" s="65"/>
    </row>
    <row r="8" spans="2:18" ht="15" customHeight="1" x14ac:dyDescent="0.2">
      <c r="B8" s="2" t="s">
        <v>1</v>
      </c>
      <c r="C8" s="297" t="str">
        <f>IF($C$6="","",Datenquelle!B71)</f>
        <v/>
      </c>
      <c r="D8" s="297"/>
      <c r="E8" s="297"/>
      <c r="F8" s="297"/>
      <c r="G8" s="297"/>
      <c r="H8" s="297"/>
      <c r="I8" s="297"/>
      <c r="J8" s="297"/>
      <c r="K8" s="297"/>
      <c r="L8" s="297"/>
      <c r="M8" s="297"/>
      <c r="N8" s="297"/>
      <c r="O8" s="297"/>
      <c r="P8" s="65"/>
      <c r="Q8" s="65"/>
      <c r="R8" s="65"/>
    </row>
    <row r="9" spans="2:18" ht="6.75" customHeight="1" x14ac:dyDescent="0.2">
      <c r="E9" s="65"/>
      <c r="F9" s="65"/>
      <c r="G9" s="65"/>
      <c r="H9" s="65"/>
      <c r="I9" s="65"/>
      <c r="J9" s="65"/>
      <c r="K9" s="65"/>
      <c r="L9" s="65"/>
      <c r="M9" s="65"/>
      <c r="N9" s="65"/>
      <c r="O9" s="65"/>
    </row>
    <row r="10" spans="2:18" ht="15" customHeight="1" x14ac:dyDescent="0.2">
      <c r="B10" s="2" t="s">
        <v>2</v>
      </c>
      <c r="C10" s="297" t="str">
        <f>IF($C$6="","",Datenquelle!C71)</f>
        <v/>
      </c>
      <c r="D10" s="297"/>
      <c r="E10" s="297"/>
      <c r="F10" s="297"/>
      <c r="G10" s="297"/>
      <c r="H10" s="297"/>
      <c r="I10" s="297"/>
      <c r="J10" s="297"/>
      <c r="K10" s="297"/>
      <c r="L10" s="297"/>
      <c r="M10" s="297"/>
      <c r="N10" s="297"/>
      <c r="O10" s="297"/>
      <c r="P10" s="65"/>
      <c r="Q10" s="65"/>
      <c r="R10" s="65"/>
    </row>
    <row r="11" spans="2:18" ht="6.75" customHeight="1" x14ac:dyDescent="0.2">
      <c r="E11" s="65"/>
      <c r="F11" s="65"/>
      <c r="G11" s="65"/>
      <c r="H11" s="65"/>
      <c r="I11" s="65"/>
      <c r="J11" s="65"/>
      <c r="K11" s="65"/>
      <c r="L11" s="65"/>
      <c r="M11" s="65"/>
      <c r="N11" s="65"/>
      <c r="O11" s="65"/>
    </row>
    <row r="12" spans="2:18" ht="15" customHeight="1" x14ac:dyDescent="0.2">
      <c r="B12" s="108" t="s">
        <v>346</v>
      </c>
      <c r="C12" s="251"/>
      <c r="D12" s="252"/>
      <c r="E12" s="252"/>
      <c r="F12" s="252"/>
      <c r="G12" s="253"/>
      <c r="H12" s="65"/>
      <c r="I12" s="65"/>
      <c r="J12" s="65"/>
      <c r="L12" s="163" t="s">
        <v>4</v>
      </c>
      <c r="N12" s="272"/>
      <c r="O12" s="272"/>
    </row>
    <row r="13" spans="2:18" ht="6.75" customHeight="1" x14ac:dyDescent="0.2">
      <c r="K13" s="179"/>
    </row>
    <row r="14" spans="2:18" ht="15" customHeight="1" x14ac:dyDescent="0.2">
      <c r="B14" s="108" t="s">
        <v>347</v>
      </c>
      <c r="C14" s="251"/>
      <c r="D14" s="252"/>
      <c r="E14" s="252"/>
      <c r="F14" s="252"/>
      <c r="G14" s="253"/>
      <c r="L14" s="108" t="s">
        <v>5</v>
      </c>
      <c r="N14" s="273" t="str">
        <f>IF(C6="","",Datenquelle!F71)</f>
        <v/>
      </c>
      <c r="O14" s="274"/>
    </row>
    <row r="15" spans="2:18" ht="6.75" customHeight="1" x14ac:dyDescent="0.2">
      <c r="K15" s="179"/>
    </row>
    <row r="16" spans="2:18" ht="15" customHeight="1" x14ac:dyDescent="0.2">
      <c r="B16" s="2" t="s">
        <v>3</v>
      </c>
      <c r="C16" s="251"/>
      <c r="D16" s="252"/>
      <c r="E16" s="252"/>
      <c r="F16" s="252"/>
      <c r="G16" s="253"/>
      <c r="L16" s="108" t="s">
        <v>304</v>
      </c>
      <c r="N16" s="270">
        <v>2025</v>
      </c>
      <c r="O16" s="270"/>
      <c r="P16" s="65"/>
    </row>
    <row r="17" spans="2:25" ht="9.75" customHeight="1" x14ac:dyDescent="0.2">
      <c r="K17" s="100"/>
      <c r="L17" s="100"/>
      <c r="M17" s="100"/>
      <c r="N17" s="100"/>
      <c r="O17" s="100"/>
    </row>
    <row r="18" spans="2:25" s="65" customFormat="1" ht="3" customHeight="1" x14ac:dyDescent="0.25"/>
    <row r="19" spans="2:25" s="65" customFormat="1" ht="3" customHeight="1" x14ac:dyDescent="0.25"/>
    <row r="20" spans="2:25" s="65" customFormat="1" ht="15" customHeight="1" x14ac:dyDescent="0.25">
      <c r="B20" s="289" t="s">
        <v>6</v>
      </c>
      <c r="C20" s="287"/>
      <c r="D20" s="287"/>
      <c r="E20" s="287"/>
      <c r="F20" s="287"/>
      <c r="G20" s="288"/>
      <c r="H20" s="298" t="s">
        <v>303</v>
      </c>
      <c r="I20" s="298"/>
      <c r="J20" s="298"/>
      <c r="K20" s="298"/>
      <c r="L20" s="298"/>
      <c r="M20" s="298"/>
      <c r="N20" s="298"/>
      <c r="O20" s="298"/>
      <c r="P20" s="176"/>
      <c r="Q20" s="176"/>
      <c r="R20" s="176"/>
    </row>
    <row r="21" spans="2:25" s="65" customFormat="1" ht="15" customHeight="1" x14ac:dyDescent="0.25">
      <c r="B21" s="289" t="str">
        <f>IF($C$6="","",Datenquelle!D71)</f>
        <v/>
      </c>
      <c r="C21" s="287"/>
      <c r="D21" s="287"/>
      <c r="E21" s="287"/>
      <c r="F21" s="287"/>
      <c r="G21" s="288"/>
      <c r="H21" s="271"/>
      <c r="I21" s="271"/>
      <c r="J21" s="271"/>
      <c r="K21" s="271"/>
      <c r="L21" s="271"/>
      <c r="M21" s="271"/>
      <c r="N21" s="271"/>
      <c r="O21" s="271"/>
    </row>
    <row r="22" spans="2:25" s="65" customFormat="1" ht="15" customHeight="1" x14ac:dyDescent="0.25"/>
    <row r="23" spans="2:25" s="65" customFormat="1" ht="15" customHeight="1" x14ac:dyDescent="0.25">
      <c r="B23" s="289" t="s">
        <v>8</v>
      </c>
      <c r="C23" s="287"/>
      <c r="D23" s="287"/>
      <c r="E23" s="287"/>
      <c r="F23" s="287"/>
      <c r="G23" s="287"/>
      <c r="H23" s="270" t="s">
        <v>7</v>
      </c>
      <c r="I23" s="270"/>
      <c r="J23" s="270"/>
      <c r="K23" s="270"/>
      <c r="L23" s="270"/>
      <c r="M23" s="270"/>
      <c r="N23" s="270"/>
      <c r="O23" s="270"/>
      <c r="P23" s="177"/>
    </row>
    <row r="24" spans="2:25" ht="15" customHeight="1" x14ac:dyDescent="0.2">
      <c r="B24" s="289" t="s">
        <v>10</v>
      </c>
      <c r="C24" s="287"/>
      <c r="D24" s="287"/>
      <c r="E24" s="287"/>
      <c r="F24" s="287"/>
      <c r="G24" s="287"/>
      <c r="H24" s="271"/>
      <c r="I24" s="271"/>
      <c r="J24" s="271"/>
      <c r="K24" s="271"/>
      <c r="L24" s="271"/>
      <c r="M24" s="271"/>
      <c r="N24" s="271"/>
      <c r="O24" s="271"/>
      <c r="P24" s="177"/>
      <c r="Q24" s="65"/>
      <c r="R24" s="65"/>
    </row>
    <row r="25" spans="2:25" ht="12" customHeight="1" x14ac:dyDescent="0.2"/>
    <row r="26" spans="2:25" ht="11.25" customHeight="1" thickBot="1" x14ac:dyDescent="0.25">
      <c r="B26" s="275"/>
      <c r="C26" s="275"/>
      <c r="D26" s="275"/>
      <c r="E26" s="276"/>
      <c r="F26" s="276"/>
      <c r="G26" s="276"/>
      <c r="H26" s="276"/>
      <c r="I26" s="276"/>
      <c r="J26" s="276"/>
      <c r="K26" s="276"/>
      <c r="L26" s="276"/>
      <c r="M26" s="276"/>
      <c r="N26" s="276"/>
      <c r="O26" s="276"/>
    </row>
    <row r="27" spans="2:25" ht="32.25" customHeight="1" x14ac:dyDescent="0.2">
      <c r="B27" s="277" t="s">
        <v>296</v>
      </c>
      <c r="C27" s="278"/>
      <c r="D27" s="104"/>
      <c r="E27" s="311" t="s">
        <v>415</v>
      </c>
      <c r="F27" s="312"/>
      <c r="G27" s="312"/>
      <c r="H27" s="312"/>
      <c r="I27" s="312"/>
      <c r="J27" s="312"/>
      <c r="K27" s="312" t="s">
        <v>416</v>
      </c>
      <c r="L27" s="312"/>
      <c r="M27" s="313"/>
      <c r="N27" s="313"/>
      <c r="O27" s="314"/>
      <c r="Q27" s="309"/>
      <c r="R27" s="309"/>
    </row>
    <row r="28" spans="2:25" ht="26.25" customHeight="1" x14ac:dyDescent="0.2">
      <c r="B28" s="279"/>
      <c r="C28" s="280"/>
      <c r="D28" s="104"/>
      <c r="E28" s="299" t="s">
        <v>186</v>
      </c>
      <c r="F28" s="300"/>
      <c r="G28" s="300"/>
      <c r="H28" s="300"/>
      <c r="I28" s="301"/>
      <c r="J28" s="98" t="s">
        <v>299</v>
      </c>
      <c r="K28" s="304" t="s">
        <v>187</v>
      </c>
      <c r="L28" s="305"/>
      <c r="M28" s="305"/>
      <c r="N28" s="306"/>
      <c r="O28" s="315" t="s">
        <v>206</v>
      </c>
      <c r="Q28" s="309"/>
      <c r="R28" s="309"/>
      <c r="T28" s="178"/>
    </row>
    <row r="29" spans="2:25" ht="46.5" customHeight="1" thickBot="1" x14ac:dyDescent="0.25">
      <c r="B29" s="281"/>
      <c r="C29" s="282"/>
      <c r="D29" s="104"/>
      <c r="E29" s="101" t="s">
        <v>348</v>
      </c>
      <c r="F29" s="96" t="s">
        <v>349</v>
      </c>
      <c r="G29" s="96" t="s">
        <v>204</v>
      </c>
      <c r="H29" s="96" t="s">
        <v>417</v>
      </c>
      <c r="I29" s="96" t="s">
        <v>298</v>
      </c>
      <c r="J29" s="96" t="s">
        <v>205</v>
      </c>
      <c r="K29" s="96" t="s">
        <v>279</v>
      </c>
      <c r="L29" s="96" t="s">
        <v>280</v>
      </c>
      <c r="M29" s="302" t="s">
        <v>345</v>
      </c>
      <c r="N29" s="303"/>
      <c r="O29" s="316"/>
      <c r="Q29" s="309"/>
      <c r="R29" s="309"/>
      <c r="U29" s="108"/>
      <c r="V29" s="108"/>
      <c r="W29" s="108"/>
      <c r="Y29" s="108"/>
    </row>
    <row r="30" spans="2:25" ht="21.95" customHeight="1" thickBot="1" x14ac:dyDescent="0.25">
      <c r="B30" s="320" t="s">
        <v>300</v>
      </c>
      <c r="C30" s="293"/>
      <c r="D30" s="99"/>
      <c r="E30" s="102"/>
      <c r="F30" s="81"/>
      <c r="G30" s="81"/>
      <c r="H30" s="154"/>
      <c r="I30" s="154"/>
      <c r="J30" s="81"/>
      <c r="K30" s="81"/>
      <c r="L30" s="81"/>
      <c r="M30" s="307"/>
      <c r="N30" s="308"/>
      <c r="O30" s="103"/>
      <c r="Q30" s="310"/>
      <c r="R30" s="310"/>
    </row>
    <row r="31" spans="2:25" ht="21.95" customHeight="1" thickBot="1" x14ac:dyDescent="0.25">
      <c r="B31" s="321"/>
      <c r="C31" s="293"/>
      <c r="D31" s="99"/>
      <c r="E31" s="286" t="str">
        <f>IF(AND(E30="",F30="",G30="",J30=""),"",SUM(E30:J30))</f>
        <v/>
      </c>
      <c r="F31" s="287"/>
      <c r="G31" s="287"/>
      <c r="H31" s="287"/>
      <c r="I31" s="287"/>
      <c r="J31" s="288"/>
      <c r="K31" s="289" t="str">
        <f>IF(AND(K30="",L30="",O30=""),"",SUM(K30:O30))</f>
        <v/>
      </c>
      <c r="L31" s="287"/>
      <c r="M31" s="287"/>
      <c r="N31" s="287"/>
      <c r="O31" s="290"/>
      <c r="Q31" s="310"/>
      <c r="R31" s="310"/>
    </row>
    <row r="32" spans="2:25" ht="27.95" customHeight="1" thickBot="1" x14ac:dyDescent="0.25">
      <c r="B32" s="150" t="s">
        <v>297</v>
      </c>
      <c r="C32" s="105"/>
      <c r="D32" s="99"/>
      <c r="E32" s="255" t="str">
        <f>IF(OR(E31="",K31=""),"",(E31+K31))</f>
        <v/>
      </c>
      <c r="F32" s="256"/>
      <c r="G32" s="256"/>
      <c r="H32" s="256"/>
      <c r="I32" s="256"/>
      <c r="J32" s="256"/>
      <c r="K32" s="256"/>
      <c r="L32" s="256"/>
      <c r="M32" s="256"/>
      <c r="N32" s="256"/>
      <c r="O32" s="257"/>
      <c r="Q32" s="310"/>
      <c r="R32" s="310"/>
    </row>
    <row r="33" spans="2:18" ht="9" customHeight="1" thickBot="1" x14ac:dyDescent="0.25">
      <c r="B33" s="99"/>
      <c r="C33" s="99"/>
      <c r="D33" s="99"/>
      <c r="E33" s="99"/>
      <c r="F33" s="99"/>
      <c r="G33" s="99"/>
      <c r="H33" s="99"/>
      <c r="I33" s="99"/>
      <c r="J33" s="99"/>
      <c r="K33" s="99"/>
      <c r="L33" s="99"/>
      <c r="M33" s="99"/>
      <c r="N33" s="99"/>
      <c r="O33" s="99"/>
    </row>
    <row r="34" spans="2:18" ht="21.95" customHeight="1" thickBot="1" x14ac:dyDescent="0.25">
      <c r="B34" s="291" t="s">
        <v>301</v>
      </c>
      <c r="C34" s="293"/>
      <c r="D34" s="99"/>
      <c r="E34" s="152"/>
      <c r="F34" s="162"/>
      <c r="G34" s="162"/>
      <c r="H34" s="162"/>
      <c r="I34" s="162"/>
      <c r="J34" s="153"/>
      <c r="K34" s="162"/>
      <c r="L34" s="162"/>
      <c r="M34" s="284"/>
      <c r="N34" s="285"/>
      <c r="O34" s="161"/>
    </row>
    <row r="35" spans="2:18" ht="21.95" customHeight="1" thickBot="1" x14ac:dyDescent="0.25">
      <c r="B35" s="292"/>
      <c r="C35" s="293"/>
      <c r="D35" s="99"/>
      <c r="E35" s="286" t="str">
        <f>IF(AND(E34="",F34="",G34="",H34="",I34=""),"",SUM(E34:I34))</f>
        <v/>
      </c>
      <c r="F35" s="287"/>
      <c r="G35" s="287"/>
      <c r="H35" s="287"/>
      <c r="I35" s="287"/>
      <c r="J35" s="288"/>
      <c r="K35" s="289" t="str">
        <f>IF(AND(K34="",L34="",M34="",O34=""),"",SUM(K34:O34))</f>
        <v/>
      </c>
      <c r="L35" s="287"/>
      <c r="M35" s="287"/>
      <c r="N35" s="287"/>
      <c r="O35" s="290"/>
    </row>
    <row r="36" spans="2:18" ht="27.95" customHeight="1" thickBot="1" x14ac:dyDescent="0.25">
      <c r="B36" s="150" t="s">
        <v>297</v>
      </c>
      <c r="C36" s="105"/>
      <c r="D36" s="99"/>
      <c r="E36" s="255" t="str">
        <f>IF(OR(E35="",K35=""),"",(E35+K35))</f>
        <v/>
      </c>
      <c r="F36" s="256"/>
      <c r="G36" s="256"/>
      <c r="H36" s="256"/>
      <c r="I36" s="256"/>
      <c r="J36" s="256"/>
      <c r="K36" s="256"/>
      <c r="L36" s="256"/>
      <c r="M36" s="256"/>
      <c r="N36" s="256"/>
      <c r="O36" s="257"/>
    </row>
    <row r="37" spans="2:18" ht="9" customHeight="1" thickBot="1" x14ac:dyDescent="0.25">
      <c r="B37" s="99"/>
      <c r="C37" s="99"/>
      <c r="D37" s="99"/>
      <c r="E37" s="99"/>
      <c r="F37" s="99"/>
      <c r="G37" s="99"/>
      <c r="H37" s="99"/>
      <c r="I37" s="99"/>
      <c r="J37" s="99"/>
      <c r="K37" s="99"/>
      <c r="L37" s="99"/>
      <c r="M37" s="99"/>
      <c r="N37" s="99"/>
      <c r="O37" s="99"/>
    </row>
    <row r="38" spans="2:18" ht="27" customHeight="1" thickBot="1" x14ac:dyDescent="0.25">
      <c r="B38" s="317" t="s">
        <v>317</v>
      </c>
      <c r="C38" s="318"/>
      <c r="D38" s="318"/>
      <c r="E38" s="318"/>
      <c r="F38" s="318"/>
      <c r="G38" s="318"/>
      <c r="H38" s="318"/>
      <c r="I38" s="318"/>
      <c r="J38" s="318"/>
      <c r="K38" s="318"/>
      <c r="L38" s="318"/>
      <c r="M38" s="318"/>
      <c r="N38" s="318"/>
      <c r="O38" s="319"/>
    </row>
    <row r="39" spans="2:18" ht="27" customHeight="1" thickBot="1" x14ac:dyDescent="0.25">
      <c r="B39" s="267" t="s">
        <v>333</v>
      </c>
      <c r="C39" s="268"/>
      <c r="D39" s="268"/>
      <c r="E39" s="268"/>
      <c r="F39" s="268"/>
      <c r="G39" s="268"/>
      <c r="H39" s="268"/>
      <c r="I39" s="268"/>
      <c r="J39" s="268"/>
      <c r="K39" s="268"/>
      <c r="L39" s="268"/>
      <c r="M39" s="268"/>
      <c r="N39" s="269"/>
      <c r="O39" s="160"/>
    </row>
    <row r="40" spans="2:18" ht="27" customHeight="1" thickBot="1" x14ac:dyDescent="0.25">
      <c r="B40" s="267" t="s">
        <v>418</v>
      </c>
      <c r="C40" s="268"/>
      <c r="D40" s="268"/>
      <c r="E40" s="268"/>
      <c r="F40" s="268"/>
      <c r="G40" s="268"/>
      <c r="H40" s="268"/>
      <c r="I40" s="268"/>
      <c r="J40" s="268"/>
      <c r="K40" s="268"/>
      <c r="L40" s="268"/>
      <c r="M40" s="268"/>
      <c r="N40" s="269"/>
      <c r="O40" s="160"/>
    </row>
    <row r="41" spans="2:18" ht="27" customHeight="1" thickBot="1" x14ac:dyDescent="0.25">
      <c r="B41" s="258" t="s">
        <v>350</v>
      </c>
      <c r="C41" s="259"/>
      <c r="D41" s="259"/>
      <c r="E41" s="259"/>
      <c r="F41" s="259"/>
      <c r="G41" s="259"/>
      <c r="H41" s="259"/>
      <c r="I41" s="259"/>
      <c r="J41" s="259"/>
      <c r="K41" s="259"/>
      <c r="L41" s="259"/>
      <c r="M41" s="259"/>
      <c r="N41" s="260"/>
      <c r="O41" s="160"/>
      <c r="Q41" s="163"/>
    </row>
    <row r="42" spans="2:18" ht="27" customHeight="1" thickBot="1" x14ac:dyDescent="0.25">
      <c r="B42" s="261" t="s">
        <v>419</v>
      </c>
      <c r="C42" s="262"/>
      <c r="D42" s="262"/>
      <c r="E42" s="262"/>
      <c r="F42" s="262"/>
      <c r="G42" s="262"/>
      <c r="H42" s="262"/>
      <c r="I42" s="262"/>
      <c r="J42" s="262"/>
      <c r="K42" s="262"/>
      <c r="L42" s="262"/>
      <c r="M42" s="262"/>
      <c r="N42" s="263"/>
      <c r="O42" s="164" t="str">
        <f>Q42</f>
        <v/>
      </c>
      <c r="Q42" s="151" t="str">
        <f>IF(O41="","",IF(O41+O40&gt;15,15,O41+O40))</f>
        <v/>
      </c>
    </row>
    <row r="43" spans="2:18" ht="27" customHeight="1" thickBot="1" x14ac:dyDescent="0.25">
      <c r="B43" s="264" t="s">
        <v>420</v>
      </c>
      <c r="C43" s="265"/>
      <c r="D43" s="265"/>
      <c r="E43" s="265"/>
      <c r="F43" s="265"/>
      <c r="G43" s="265"/>
      <c r="H43" s="265"/>
      <c r="I43" s="265"/>
      <c r="J43" s="265"/>
      <c r="K43" s="265"/>
      <c r="L43" s="265"/>
      <c r="M43" s="265"/>
      <c r="N43" s="266"/>
      <c r="O43" s="164" t="str">
        <f>IF(OR(O39="",O42=""),"",(O39+O42))</f>
        <v/>
      </c>
      <c r="Q43" s="163"/>
    </row>
    <row r="44" spans="2:18" ht="9" customHeight="1" x14ac:dyDescent="0.2">
      <c r="B44" s="99"/>
      <c r="C44" s="99"/>
      <c r="D44" s="99"/>
      <c r="E44" s="99"/>
      <c r="F44" s="99"/>
      <c r="G44" s="99"/>
      <c r="H44" s="99"/>
      <c r="I44" s="99"/>
      <c r="J44" s="99"/>
      <c r="K44" s="99"/>
      <c r="L44" s="99"/>
      <c r="M44" s="99"/>
      <c r="N44" s="99"/>
      <c r="O44" s="99"/>
    </row>
    <row r="45" spans="2:18" ht="21.75" customHeight="1" x14ac:dyDescent="0.2">
      <c r="B45" s="254" t="s">
        <v>421</v>
      </c>
      <c r="C45" s="254"/>
      <c r="D45" s="254"/>
      <c r="E45" s="254"/>
      <c r="F45" s="254"/>
      <c r="G45" s="254"/>
      <c r="H45" s="254"/>
      <c r="I45" s="254"/>
      <c r="J45" s="254"/>
      <c r="K45" s="254"/>
      <c r="L45" s="254"/>
      <c r="M45" s="254"/>
      <c r="N45" s="254"/>
      <c r="O45" s="254"/>
      <c r="P45" s="159"/>
      <c r="Q45" s="159"/>
      <c r="R45" s="159"/>
    </row>
    <row r="46" spans="2:18" ht="4.5" customHeight="1" x14ac:dyDescent="0.2"/>
    <row r="47" spans="2:18" ht="138.75" customHeight="1" x14ac:dyDescent="0.2">
      <c r="B47" s="254" t="s">
        <v>422</v>
      </c>
      <c r="C47" s="254"/>
      <c r="D47" s="254"/>
      <c r="E47" s="254"/>
      <c r="F47" s="254"/>
      <c r="G47" s="254"/>
      <c r="H47" s="254"/>
      <c r="I47" s="254"/>
      <c r="J47" s="254"/>
      <c r="K47" s="254"/>
      <c r="L47" s="254"/>
      <c r="M47" s="254"/>
      <c r="N47" s="254"/>
      <c r="O47" s="254"/>
      <c r="P47" s="159"/>
      <c r="Q47" s="159"/>
      <c r="R47" s="159"/>
    </row>
  </sheetData>
  <sheetProtection algorithmName="SHA-512" hashValue="Q9OBAk7kM1jYa9islNVDw78gQZ/9L8/NPC9y1w+WMnZZmyegkY/GTFis7nFjMMRfzFA+Nc48//TR79q6jOCWNw==" saltValue="7swE6YNgYmsHOYDiuw3vPA==" spinCount="100000" sheet="1" objects="1" scenarios="1" selectLockedCells="1"/>
  <dataConsolidate/>
  <mergeCells count="48">
    <mergeCell ref="B38:O38"/>
    <mergeCell ref="B40:N40"/>
    <mergeCell ref="B30:B31"/>
    <mergeCell ref="C30:C31"/>
    <mergeCell ref="E32:O32"/>
    <mergeCell ref="E28:I28"/>
    <mergeCell ref="M29:N29"/>
    <mergeCell ref="K28:N28"/>
    <mergeCell ref="M30:N30"/>
    <mergeCell ref="Q27:R29"/>
    <mergeCell ref="Q30:R32"/>
    <mergeCell ref="E27:J27"/>
    <mergeCell ref="K27:O27"/>
    <mergeCell ref="O28:O29"/>
    <mergeCell ref="E31:J31"/>
    <mergeCell ref="K31:O31"/>
    <mergeCell ref="M6:O6"/>
    <mergeCell ref="M34:N34"/>
    <mergeCell ref="E35:J35"/>
    <mergeCell ref="K35:O35"/>
    <mergeCell ref="B21:G21"/>
    <mergeCell ref="B20:G20"/>
    <mergeCell ref="C16:G16"/>
    <mergeCell ref="B34:B35"/>
    <mergeCell ref="C34:C35"/>
    <mergeCell ref="C6:E6"/>
    <mergeCell ref="C8:O8"/>
    <mergeCell ref="C10:O10"/>
    <mergeCell ref="H21:O21"/>
    <mergeCell ref="H20:O20"/>
    <mergeCell ref="B23:G23"/>
    <mergeCell ref="B24:G24"/>
    <mergeCell ref="C12:G12"/>
    <mergeCell ref="C14:G14"/>
    <mergeCell ref="B47:O47"/>
    <mergeCell ref="E36:O36"/>
    <mergeCell ref="B41:N41"/>
    <mergeCell ref="B42:N42"/>
    <mergeCell ref="B43:N43"/>
    <mergeCell ref="B45:O45"/>
    <mergeCell ref="B39:N39"/>
    <mergeCell ref="H23:O23"/>
    <mergeCell ref="H24:O24"/>
    <mergeCell ref="N12:O12"/>
    <mergeCell ref="N14:O14"/>
    <mergeCell ref="N16:O16"/>
    <mergeCell ref="B26:O26"/>
    <mergeCell ref="B27:C29"/>
  </mergeCells>
  <conditionalFormatting sqref="C6">
    <cfRule type="expression" dxfId="122" priority="26" stopIfTrue="1">
      <formula>LEN(TRIM(C6))=0</formula>
    </cfRule>
  </conditionalFormatting>
  <conditionalFormatting sqref="C12">
    <cfRule type="expression" dxfId="121" priority="4" stopIfTrue="1">
      <formula>LEN(TRIM(C12))=0</formula>
    </cfRule>
  </conditionalFormatting>
  <conditionalFormatting sqref="C14">
    <cfRule type="expression" dxfId="120" priority="3" stopIfTrue="1">
      <formula>LEN(TRIM(C14))=0</formula>
    </cfRule>
  </conditionalFormatting>
  <conditionalFormatting sqref="C30">
    <cfRule type="expression" dxfId="119" priority="10" stopIfTrue="1">
      <formula>LEN(TRIM(C30))=0</formula>
    </cfRule>
    <cfRule type="cellIs" dxfId="118" priority="18" operator="greaterThan">
      <formula>$C$32+$E$32</formula>
    </cfRule>
  </conditionalFormatting>
  <conditionalFormatting sqref="C32">
    <cfRule type="expression" dxfId="117" priority="6" stopIfTrue="1">
      <formula>LEN(TRIM(C32))=0</formula>
    </cfRule>
  </conditionalFormatting>
  <conditionalFormatting sqref="C34">
    <cfRule type="expression" dxfId="116" priority="7" stopIfTrue="1">
      <formula>LEN(TRIM(C34))=0</formula>
    </cfRule>
    <cfRule type="cellIs" dxfId="115" priority="8" operator="greaterThan">
      <formula>$C$36+$E$36</formula>
    </cfRule>
  </conditionalFormatting>
  <conditionalFormatting sqref="C36">
    <cfRule type="expression" dxfId="114" priority="5" stopIfTrue="1">
      <formula>LEN(TRIM(C36))=0</formula>
    </cfRule>
  </conditionalFormatting>
  <conditionalFormatting sqref="C12:G12">
    <cfRule type="expression" dxfId="113" priority="2">
      <formula>IF(OR($B$21="Österreich",$B$21="Schweiz",$B$21="Italien",$B$21="Luxemburg",$B$21="Polen",$B$21="Rumänien",$B$21="China",$B$21="Russland"),TRUE,FALSE)</formula>
    </cfRule>
  </conditionalFormatting>
  <conditionalFormatting sqref="C14:G14">
    <cfRule type="expression" dxfId="112" priority="1">
      <formula>IF(OR($B$21="Österreich",$B$21="Schweiz",$B$21="Italien",$B$21="Luxemburg",$B$21="Polen",$B$21="Rumänien",$B$21="China",$B$21="Russland"),TRUE,FALSE)</formula>
    </cfRule>
  </conditionalFormatting>
  <conditionalFormatting sqref="E30:M30 O30">
    <cfRule type="expression" dxfId="111" priority="19" stopIfTrue="1">
      <formula>LEN(TRIM(E30))=0</formula>
    </cfRule>
  </conditionalFormatting>
  <conditionalFormatting sqref="E34:M34 O34">
    <cfRule type="expression" dxfId="110" priority="9" stopIfTrue="1">
      <formula>LEN(TRIM(E34))=0</formula>
    </cfRule>
  </conditionalFormatting>
  <conditionalFormatting sqref="E33:O33 E37:O37 E44:O44">
    <cfRule type="containsBlanks" dxfId="109" priority="15">
      <formula>LEN(TRIM(E33))=0</formula>
    </cfRule>
    <cfRule type="cellIs" dxfId="108" priority="17" operator="greaterThan">
      <formula>$B$30</formula>
    </cfRule>
  </conditionalFormatting>
  <conditionalFormatting sqref="H21">
    <cfRule type="expression" dxfId="107" priority="22" stopIfTrue="1">
      <formula>LEN(TRIM(H21))=0</formula>
    </cfRule>
  </conditionalFormatting>
  <conditionalFormatting sqref="N12 C16 H24">
    <cfRule type="expression" dxfId="106" priority="21" stopIfTrue="1">
      <formula>LEN(TRIM(C12))=0</formula>
    </cfRule>
  </conditionalFormatting>
  <conditionalFormatting sqref="O39:O41">
    <cfRule type="expression" dxfId="105" priority="11" stopIfTrue="1">
      <formula>LEN(TRIM(O39))=0</formula>
    </cfRule>
  </conditionalFormatting>
  <dataValidations count="18">
    <dataValidation type="textLength" allowBlank="1" showInputMessage="1" showErrorMessage="1" errorTitle="Eingabefehler" error="Nur Texteingabe bis 100 Zeichen möglich." sqref="J12 C16 B21" xr:uid="{00000000-0002-0000-0000-000000000000}">
      <formula1>0</formula1>
      <formula2>100</formula2>
    </dataValidation>
    <dataValidation type="whole" allowBlank="1" showInputMessage="1" showErrorMessage="1" errorTitle="Eingabefehler" error="Ganze Zahl zwischen 0-5000." sqref="H30:I30 M30 O42" xr:uid="{00000000-0002-0000-0000-000001000000}">
      <formula1>0</formula1>
      <formula2>5000</formula2>
    </dataValidation>
    <dataValidation allowBlank="1" showInputMessage="1" showErrorMessage="1" errorTitle="Eingabefehler" error="Anzahl der Primärfälle kann nicht kleiner sein als die Anzahl der &quot;davon Operative Primärfälle&quot;." sqref="E44:O44 E32 E31:J31 J33:J37 E33:I33 K35:O37 K33:O33 E35:I37" xr:uid="{00000000-0002-0000-0000-000002000000}"/>
    <dataValidation type="whole" allowBlank="1" showInputMessage="1" showErrorMessage="1" errorTitle="Eingabefehler" error="Ganze Zahl zwisschen 0-5000." sqref="B44:D44 C37 B33:C33 D30:D37 B37" xr:uid="{00000000-0002-0000-0000-000003000000}">
      <formula1>0</formula1>
      <formula2>5000</formula2>
    </dataValidation>
    <dataValidation type="list" allowBlank="1" showInputMessage="1" showErrorMessage="1" errorTitle="Hinweis" error="Auswahl treffen über Dropdown-Liste." sqref="H21:O21" xr:uid="{00000000-0002-0000-0000-000004000000}">
      <formula1>KrebsregisterZusammenarbeit</formula1>
    </dataValidation>
    <dataValidation allowBlank="1" showInputMessage="1" showErrorMessage="1" errorTitle="Eingabefehler" error="Ganze Zahl zwisschen 0-5000." sqref="Q27 B34:B36 B39:B43 B38:O38" xr:uid="{00000000-0002-0000-0000-000005000000}"/>
    <dataValidation allowBlank="1" showInputMessage="1" showErrorMessage="1" errorTitle="Eingabefehler" error="Ganze Zahl zwischen 0-5000." sqref="B30:B32 O43" xr:uid="{00000000-0002-0000-0000-000006000000}"/>
    <dataValidation type="whole" allowBlank="1" showInputMessage="1" showErrorMessage="1" errorTitle="Eingabefehler" error="„Nicht operative Primärfälle“ können nicht größer als Anzahl der Primärfälle Leber sein." sqref="Q30:R32" xr:uid="{00000000-0002-0000-0000-000007000000}">
      <formula1>0</formula1>
      <formula2>B30</formula2>
    </dataValidation>
    <dataValidation type="whole" allowBlank="1" showInputMessage="1" showErrorMessage="1" errorTitle="Eingabefehler" error="Ganze Zahl zwischen 0 - 5000." sqref="C30:C31 E30:G30 J30:L30 O30 E34:I34 K34:O34 O39:O41" xr:uid="{00000000-0002-0000-0000-000008000000}">
      <formula1>0</formula1>
      <formula2>5000</formula2>
    </dataValidation>
    <dataValidation type="whole" showInputMessage="1" showErrorMessage="1" errorTitle="Eingabefehler" error="&quot;davon nicht operative Primärfälle&quot; kann nicht größer sein als Primärfälle HCC" sqref="C32" xr:uid="{00000000-0002-0000-0000-000009000000}">
      <formula1>0</formula1>
      <formula2>C30</formula2>
    </dataValidation>
    <dataValidation type="whole" showInputMessage="1" showErrorMessage="1" errorTitle="Eingabefehler" error="&quot;davon nicht operative Primärfälle&quot; kann nicht größer sein als Primärfälle biliäre Karzinome" sqref="C36" xr:uid="{00000000-0002-0000-0000-00000A000000}">
      <formula1>0</formula1>
      <formula2>C34</formula2>
    </dataValidation>
    <dataValidation allowBlank="1" showInputMessage="1" showErrorMessage="1" errorTitle="Eingabefehler" error="Der Wert in dem Feld „davon Operative Primärfälle Leber“ kann nicht größer sein als die Anzahl der Primärfälle Leber." sqref="K31:O31" xr:uid="{00000000-0002-0000-0000-00000B000000}"/>
    <dataValidation type="whole" allowBlank="1" showInputMessage="1" showErrorMessage="1" errorTitle="Eingabefehler" error="Ganze Zahl zwisschen 0 - 5000." sqref="C34:C35" xr:uid="{00000000-0002-0000-0000-00000C000000}">
      <formula1>0</formula1>
      <formula2>5000</formula2>
    </dataValidation>
    <dataValidation type="date" allowBlank="1" showErrorMessage="1" errorTitle="Eingabefehler" error="Format: tt.mm.jjjj_x000a__x000a_Zeitraum zwischen 01.10.2025 - 31.01.2027 angeben." sqref="N12:O12" xr:uid="{00000000-0002-0000-0000-00000D000000}">
      <formula1>45931</formula1>
      <formula2>46418</formula2>
    </dataValidation>
    <dataValidation type="list" allowBlank="1" showInputMessage="1" showErrorMessage="1" errorTitle="Hinweis" error="Auswahl treffen über Dropdown-Liste." sqref="C6:E6" xr:uid="{00000000-0002-0000-0000-00000E000000}">
      <formula1>Zentrum</formula1>
    </dataValidation>
    <dataValidation type="list" allowBlank="1" showInputMessage="1" showErrorMessage="1" errorTitle="Hinweis" error="Auswahl treffen über Dropdown-Liste." sqref="H24:O24" xr:uid="{00000000-0002-0000-0000-00000F000000}">
      <formula1>Tumordokumentation</formula1>
    </dataValidation>
    <dataValidation type="whole" allowBlank="1" showInputMessage="1" showErrorMessage="1" errorTitle="Eingabefehler" error="Die IK-Nummer muss eine 9-stellige Ziffernfolge sein, welche mit 26 beginnt." sqref="C12:G12" xr:uid="{00000000-0002-0000-0000-000010000000}">
      <formula1>260000000</formula1>
      <formula2>269999999</formula2>
    </dataValidation>
    <dataValidation type="whole" allowBlank="1" showInputMessage="1" showErrorMessage="1" errorTitle="Eingabefehler" error="Die Standort-Nummer muss eine 9-stellige Ziffernfolge sein, welche mit 77 beginnt." sqref="C14:G14" xr:uid="{00000000-0002-0000-0000-000011000000}">
      <formula1>770000000</formula1>
      <formula2>779999999</formula2>
    </dataValidation>
  </dataValidations>
  <pageMargins left="0.25" right="0.25" top="0.75" bottom="0.75" header="0.3" footer="0.3"/>
  <pageSetup paperSize="9" scale="70" orientation="portrait" r:id="rId1"/>
  <headerFooter>
    <oddFooter xml:space="preserve">&amp;L&amp;"Arial,Standard"&amp;7&amp;F&amp;C&amp;"Arial,Standard"&amp;7 © DKG  Alle Rechte vorbehalten&amp;R&amp;"Arial,Standard"&amp;7&amp;P   </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K37"/>
  <sheetViews>
    <sheetView workbookViewId="0">
      <selection activeCell="B1" sqref="B1"/>
    </sheetView>
  </sheetViews>
  <sheetFormatPr defaultColWidth="9.140625" defaultRowHeight="15" x14ac:dyDescent="0.25"/>
  <cols>
    <col min="1" max="1" width="23" customWidth="1"/>
    <col min="2" max="2" width="23.140625" customWidth="1"/>
    <col min="3" max="5" width="20.7109375" customWidth="1"/>
    <col min="6" max="7" width="39.140625" customWidth="1"/>
    <col min="8" max="8" width="9.140625" customWidth="1"/>
    <col min="9" max="11" width="23" customWidth="1"/>
  </cols>
  <sheetData>
    <row r="1" spans="1:11" x14ac:dyDescent="0.25">
      <c r="A1" s="26" t="s">
        <v>119</v>
      </c>
      <c r="B1" s="250">
        <v>257</v>
      </c>
    </row>
    <row r="2" spans="1:11" x14ac:dyDescent="0.25">
      <c r="A2" s="26" t="s">
        <v>9</v>
      </c>
      <c r="B2" s="27" t="str">
        <f>IF(Basisdaten!C6="","",Basisdaten!C6)</f>
        <v/>
      </c>
    </row>
    <row r="3" spans="1:11" x14ac:dyDescent="0.25">
      <c r="A3" s="26" t="s">
        <v>4</v>
      </c>
      <c r="B3" s="74" t="str">
        <f>IF(Basisdaten!N12="","",Basisdaten!N12)</f>
        <v/>
      </c>
    </row>
    <row r="5" spans="1:11" x14ac:dyDescent="0.25">
      <c r="A5" s="29" t="s">
        <v>120</v>
      </c>
      <c r="B5" s="28"/>
    </row>
    <row r="6" spans="1:11" x14ac:dyDescent="0.25">
      <c r="A6" s="29" t="s">
        <v>121</v>
      </c>
      <c r="B6" s="28"/>
    </row>
    <row r="7" spans="1:11" x14ac:dyDescent="0.25">
      <c r="A7" s="29" t="s">
        <v>122</v>
      </c>
      <c r="B7" s="28"/>
    </row>
    <row r="8" spans="1:11" x14ac:dyDescent="0.25">
      <c r="A8" s="29" t="s">
        <v>123</v>
      </c>
      <c r="B8" s="28"/>
    </row>
    <row r="9" spans="1:11" x14ac:dyDescent="0.25">
      <c r="A9" s="29" t="s">
        <v>124</v>
      </c>
      <c r="B9" s="28"/>
    </row>
    <row r="11" spans="1:11" x14ac:dyDescent="0.25">
      <c r="A11" s="30" t="s">
        <v>125</v>
      </c>
      <c r="B11" s="30" t="s">
        <v>126</v>
      </c>
      <c r="C11" s="30" t="s">
        <v>103</v>
      </c>
      <c r="D11" s="30" t="s">
        <v>127</v>
      </c>
      <c r="E11" s="30" t="s">
        <v>128</v>
      </c>
      <c r="F11" s="30" t="s">
        <v>129</v>
      </c>
      <c r="G11" s="30" t="s">
        <v>130</v>
      </c>
      <c r="H11" s="30" t="s">
        <v>131</v>
      </c>
      <c r="I11" s="30" t="s">
        <v>132</v>
      </c>
      <c r="J11" s="30" t="s">
        <v>133</v>
      </c>
      <c r="K11" s="30" t="s">
        <v>134</v>
      </c>
    </row>
    <row r="12" spans="1:11" x14ac:dyDescent="0.25">
      <c r="A12" s="66" t="s">
        <v>250</v>
      </c>
      <c r="B12" s="61" t="str">
        <f>IF('Kennzahlenbogen_(KB)'!P8 =0,"n.d.", 'Kennzahlenbogen_(KB)'!P8)</f>
        <v>n.d.</v>
      </c>
      <c r="C12" s="62"/>
      <c r="D12" s="67"/>
      <c r="E12" s="61">
        <f>Berechnung1!N27</f>
        <v>1</v>
      </c>
      <c r="F12" s="44" t="str">
        <f>IF('Kennzahlenbogen_(KB)'!R8=0,"",'Kennzahlenbogen_(KB)'!R8)</f>
        <v/>
      </c>
      <c r="G12" s="44" t="str">
        <f>IF('Kennzahlenbogen_(KB)'!S8=0,"",'Kennzahlenbogen_(KB)'!S8)</f>
        <v/>
      </c>
      <c r="H12" s="61">
        <f>Berechnung1!O27</f>
        <v>0</v>
      </c>
      <c r="I12" s="44"/>
      <c r="J12" s="44"/>
      <c r="K12" s="44"/>
    </row>
    <row r="13" spans="1:11" x14ac:dyDescent="0.25">
      <c r="A13" s="66" t="s">
        <v>252</v>
      </c>
      <c r="B13" s="119" t="str">
        <f>IF('Kennzahlenbogen_(KB)'!P11 =0,"n.d.", 'Kennzahlenbogen_(KB)'!P11)</f>
        <v>n.d.</v>
      </c>
      <c r="C13" s="62"/>
      <c r="D13" s="67"/>
      <c r="E13" s="61">
        <f>Berechnung1!N30</f>
        <v>1</v>
      </c>
      <c r="F13" s="44" t="str">
        <f>IF('Kennzahlenbogen_(KB)'!R11=0,"",'Kennzahlenbogen_(KB)'!R11)</f>
        <v/>
      </c>
      <c r="G13" s="44" t="str">
        <f>IF('Kennzahlenbogen_(KB)'!S11=0,"",'Kennzahlenbogen_(KB)'!S11)</f>
        <v/>
      </c>
      <c r="H13" s="61">
        <f>Berechnung1!O30</f>
        <v>0</v>
      </c>
      <c r="I13" s="44"/>
      <c r="J13" s="44"/>
      <c r="K13" s="44"/>
    </row>
    <row r="14" spans="1:11" x14ac:dyDescent="0.25">
      <c r="A14" s="66">
        <v>2</v>
      </c>
      <c r="B14" s="61" t="str">
        <f>IF('Kennzahlenbogen_(KB)'!P14 = "", "",'Kennzahlenbogen_(KB)'!P14)</f>
        <v/>
      </c>
      <c r="C14" s="61" t="str">
        <f>IF('Kennzahlenbogen_(KB)'!P15=0,"",'Kennzahlenbogen_(KB)'!P15)</f>
        <v/>
      </c>
      <c r="D14" s="68" t="str">
        <f>IF('Kennzahlenbogen_(KB)'!P16="n.d.","n.d.",'Kennzahlenbogen_(KB)'!P16*100)</f>
        <v>n.d.</v>
      </c>
      <c r="E14" s="61">
        <f>Berechnung1!N33</f>
        <v>1</v>
      </c>
      <c r="F14" s="44" t="str">
        <f>IF('Kennzahlenbogen_(KB)'!R14=0,"",'Kennzahlenbogen_(KB)'!R14)</f>
        <v/>
      </c>
      <c r="G14" s="44" t="str">
        <f>IF('Kennzahlenbogen_(KB)'!S14=0,"",'Kennzahlenbogen_(KB)'!S14)</f>
        <v/>
      </c>
      <c r="H14" s="61">
        <f>Berechnung1!O33</f>
        <v>0</v>
      </c>
      <c r="I14" s="44"/>
      <c r="J14" s="44"/>
      <c r="K14" s="44"/>
    </row>
    <row r="15" spans="1:11" x14ac:dyDescent="0.25">
      <c r="A15" s="66" t="s">
        <v>184</v>
      </c>
      <c r="B15" s="61" t="str">
        <f>IF('Kennzahlenbogen_(KB)'!P17 = "", "",'Kennzahlenbogen_(KB)'!P17)</f>
        <v/>
      </c>
      <c r="C15" s="61" t="str">
        <f>IF('Kennzahlenbogen_(KB)'!P18=0,"",'Kennzahlenbogen_(KB)'!P18)</f>
        <v/>
      </c>
      <c r="D15" s="68" t="str">
        <f>IF('Kennzahlenbogen_(KB)'!P19="n.d.","n.d.",'Kennzahlenbogen_(KB)'!P19*100)</f>
        <v>n.d.</v>
      </c>
      <c r="E15" s="61">
        <f>Berechnung1!N36</f>
        <v>1</v>
      </c>
      <c r="F15" s="44" t="str">
        <f>IF('Kennzahlenbogen_(KB)'!R17=0,"",'Kennzahlenbogen_(KB)'!R17)</f>
        <v/>
      </c>
      <c r="G15" s="44" t="str">
        <f>IF('Kennzahlenbogen_(KB)'!S17=0,"",'Kennzahlenbogen_(KB)'!S17)</f>
        <v/>
      </c>
      <c r="H15" s="61">
        <f>Berechnung1!O36</f>
        <v>0</v>
      </c>
      <c r="I15" s="44"/>
      <c r="J15" s="44"/>
      <c r="K15" s="44"/>
    </row>
    <row r="16" spans="1:11" x14ac:dyDescent="0.25">
      <c r="A16" s="66" t="s">
        <v>185</v>
      </c>
      <c r="B16" s="61" t="str">
        <f>IF('Kennzahlenbogen_(KB)'!P20 = "", "",'Kennzahlenbogen_(KB)'!P20)</f>
        <v/>
      </c>
      <c r="C16" s="61" t="str">
        <f>IF('Kennzahlenbogen_(KB)'!P21=0,"",'Kennzahlenbogen_(KB)'!P21)</f>
        <v/>
      </c>
      <c r="D16" s="68" t="str">
        <f>IF('Kennzahlenbogen_(KB)'!P22="n.d.","n.d.",'Kennzahlenbogen_(KB)'!P22*100)</f>
        <v>n.d.</v>
      </c>
      <c r="E16" s="61">
        <f>Berechnung1!N39</f>
        <v>1</v>
      </c>
      <c r="F16" s="44" t="str">
        <f>IF('Kennzahlenbogen_(KB)'!R20=0,"",'Kennzahlenbogen_(KB)'!R20)</f>
        <v/>
      </c>
      <c r="G16" s="44" t="str">
        <f>IF('Kennzahlenbogen_(KB)'!S20=0,"",'Kennzahlenbogen_(KB)'!S20)</f>
        <v/>
      </c>
      <c r="H16" s="61">
        <f>Berechnung1!O39</f>
        <v>0</v>
      </c>
      <c r="I16" s="44"/>
      <c r="J16" s="44"/>
      <c r="K16" s="44"/>
    </row>
    <row r="17" spans="1:11" x14ac:dyDescent="0.25">
      <c r="A17" s="66">
        <v>4</v>
      </c>
      <c r="B17" s="61" t="str">
        <f>IF('Kennzahlenbogen_(KB)'!P23 = "", "",'Kennzahlenbogen_(KB)'!P23)</f>
        <v/>
      </c>
      <c r="C17" s="61">
        <f>IF('Kennzahlenbogen_(KB)'!P24="","",'Kennzahlenbogen_(KB)'!P24)</f>
        <v>0</v>
      </c>
      <c r="D17" s="95" t="str">
        <f>IF('Kennzahlenbogen_(KB)'!P25="n.d.","n.d.",IF('Kennzahlenbogen_(KB)'!P25="","n.d.",'Kennzahlenbogen_(KB)'!P25*100))</f>
        <v>n.d.</v>
      </c>
      <c r="E17" s="61">
        <f>Berechnung1!N42</f>
        <v>1</v>
      </c>
      <c r="F17" s="44" t="str">
        <f>IF('Kennzahlenbogen_(KB)'!R23=0,"",'Kennzahlenbogen_(KB)'!R23)</f>
        <v/>
      </c>
      <c r="G17" s="44" t="str">
        <f>IF('Kennzahlenbogen_(KB)'!S23=0,"",'Kennzahlenbogen_(KB)'!S23)</f>
        <v/>
      </c>
      <c r="H17" s="61">
        <f>Berechnung1!O42</f>
        <v>0</v>
      </c>
      <c r="I17" s="44"/>
      <c r="J17" s="44"/>
      <c r="K17" s="44"/>
    </row>
    <row r="18" spans="1:11" x14ac:dyDescent="0.25">
      <c r="A18" s="66">
        <v>5</v>
      </c>
      <c r="B18" s="61" t="str">
        <f>IF('Kennzahlenbogen_(KB)'!P26 = "", "",'Kennzahlenbogen_(KB)'!P26)</f>
        <v/>
      </c>
      <c r="C18" s="61">
        <f>IF('Kennzahlenbogen_(KB)'!P27="","",'Kennzahlenbogen_(KB)'!P27)</f>
        <v>0</v>
      </c>
      <c r="D18" s="68" t="str">
        <f>IF('Kennzahlenbogen_(KB)'!P28="n.d.","n.d.",'Kennzahlenbogen_(KB)'!P28*100)</f>
        <v>n.d.</v>
      </c>
      <c r="E18" s="61">
        <f>Berechnung1!N45</f>
        <v>1</v>
      </c>
      <c r="F18" s="44" t="str">
        <f>IF('Kennzahlenbogen_(KB)'!R26=0,"",'Kennzahlenbogen_(KB)'!R26)</f>
        <v/>
      </c>
      <c r="G18" s="44" t="str">
        <f>IF('Kennzahlenbogen_(KB)'!S26=0,"",'Kennzahlenbogen_(KB)'!S26)</f>
        <v/>
      </c>
      <c r="H18" s="61">
        <f>Berechnung1!O45</f>
        <v>0</v>
      </c>
      <c r="I18" s="44"/>
      <c r="J18" s="44"/>
      <c r="K18" s="44"/>
    </row>
    <row r="19" spans="1:11" x14ac:dyDescent="0.25">
      <c r="A19" s="66">
        <v>6</v>
      </c>
      <c r="B19" s="61" t="str">
        <f>IF('Kennzahlenbogen_(KB)'!P29 = "", "",'Kennzahlenbogen_(KB)'!P29)</f>
        <v/>
      </c>
      <c r="C19" s="61">
        <f>IF('Kennzahlenbogen_(KB)'!P30="","",'Kennzahlenbogen_(KB)'!P30)</f>
        <v>0</v>
      </c>
      <c r="D19" s="68" t="str">
        <f>IF('Kennzahlenbogen_(KB)'!P31="n.d.","n.d.",'Kennzahlenbogen_(KB)'!P31*100)</f>
        <v>n.d.</v>
      </c>
      <c r="E19" s="61">
        <f>Berechnung1!N48</f>
        <v>1</v>
      </c>
      <c r="F19" s="44" t="str">
        <f>IF('Kennzahlenbogen_(KB)'!R29=0,"",'Kennzahlenbogen_(KB)'!R29)</f>
        <v/>
      </c>
      <c r="G19" s="44" t="str">
        <f>IF('Kennzahlenbogen_(KB)'!S29=0,"",'Kennzahlenbogen_(KB)'!S29)</f>
        <v/>
      </c>
      <c r="H19" s="61">
        <f>Berechnung1!O48</f>
        <v>0</v>
      </c>
      <c r="I19" s="44"/>
      <c r="J19" s="44"/>
      <c r="K19" s="44"/>
    </row>
    <row r="20" spans="1:11" x14ac:dyDescent="0.25">
      <c r="A20" s="66">
        <v>7</v>
      </c>
      <c r="B20" s="61">
        <f>IF('Kennzahlenbogen_(KB)'!P32 = "", "",'Kennzahlenbogen_(KB)'!P32)</f>
        <v>0</v>
      </c>
      <c r="C20" s="61">
        <f>IF('Kennzahlenbogen_(KB)'!P33="","",'Kennzahlenbogen_(KB)'!P33)</f>
        <v>0</v>
      </c>
      <c r="D20" s="68" t="str">
        <f>IF('Kennzahlenbogen_(KB)'!P34="n.d.","n.d.",'Kennzahlenbogen_(KB)'!P34*100)</f>
        <v>n.d.</v>
      </c>
      <c r="E20" s="61">
        <f>Berechnung1!N51</f>
        <v>1</v>
      </c>
      <c r="F20" s="44" t="str">
        <f>IF('Kennzahlenbogen_(KB)'!R32=0,"",'Kennzahlenbogen_(KB)'!R32)</f>
        <v/>
      </c>
      <c r="G20" s="44" t="str">
        <f>IF('Kennzahlenbogen_(KB)'!S32=0,"",'Kennzahlenbogen_(KB)'!S32)</f>
        <v/>
      </c>
      <c r="H20" s="61">
        <f>Berechnung1!O51</f>
        <v>0</v>
      </c>
      <c r="I20" s="44"/>
      <c r="J20" s="44"/>
      <c r="K20" s="44"/>
    </row>
    <row r="21" spans="1:11" x14ac:dyDescent="0.25">
      <c r="A21" s="66">
        <v>8</v>
      </c>
      <c r="B21" s="61" t="str">
        <f>IF('Kennzahlenbogen_(KB)'!P35 = "", "",'Kennzahlenbogen_(KB)'!P35)</f>
        <v/>
      </c>
      <c r="C21" s="61" t="str">
        <f>IF('Kennzahlenbogen_(KB)'!P36="","",'Kennzahlenbogen_(KB)'!P36)</f>
        <v/>
      </c>
      <c r="D21" s="68" t="str">
        <f>IF('Kennzahlenbogen_(KB)'!P37="n.d.","n.d.",'Kennzahlenbogen_(KB)'!P37*100)</f>
        <v>n.d.</v>
      </c>
      <c r="E21" s="61">
        <f>Berechnung1!N54</f>
        <v>1</v>
      </c>
      <c r="F21" s="44" t="str">
        <f>IF('Kennzahlenbogen_(KB)'!R35=0,"",'Kennzahlenbogen_(KB)'!R35)</f>
        <v/>
      </c>
      <c r="G21" s="44" t="str">
        <f>IF('Kennzahlenbogen_(KB)'!S35=0,"",'Kennzahlenbogen_(KB)'!S35)</f>
        <v/>
      </c>
      <c r="H21" s="61">
        <f>Berechnung1!O54</f>
        <v>0</v>
      </c>
      <c r="I21" s="44"/>
      <c r="J21" s="44"/>
      <c r="K21" s="44"/>
    </row>
    <row r="22" spans="1:11" x14ac:dyDescent="0.25">
      <c r="A22" s="66" t="s">
        <v>322</v>
      </c>
      <c r="B22" s="61" t="str">
        <f>IF('Kennzahlenbogen_(KB)'!P38 = "", "",'Kennzahlenbogen_(KB)'!P38)</f>
        <v/>
      </c>
      <c r="C22" s="61">
        <f>IF('Kennzahlenbogen_(KB)'!P39="","",'Kennzahlenbogen_(KB)'!P39)</f>
        <v>0</v>
      </c>
      <c r="D22" s="95" t="str">
        <f>IF('Kennzahlenbogen_(KB)'!P40="n.d.","n.d.",IF('Kennzahlenbogen_(KB)'!P40="","n.d.",'Kennzahlenbogen_(KB)'!P40*100))</f>
        <v>n.d.</v>
      </c>
      <c r="E22" s="61">
        <f>Berechnung1!N57</f>
        <v>1</v>
      </c>
      <c r="F22" s="44" t="str">
        <f>IF('Kennzahlenbogen_(KB)'!R38=0,"",'Kennzahlenbogen_(KB)'!R38)</f>
        <v/>
      </c>
      <c r="G22" s="44" t="str">
        <f>IF('Kennzahlenbogen_(KB)'!S38=0,"",'Kennzahlenbogen_(KB)'!S38)</f>
        <v/>
      </c>
      <c r="H22" s="61">
        <f>Berechnung1!O57</f>
        <v>0</v>
      </c>
      <c r="I22" s="44"/>
      <c r="J22" s="44"/>
      <c r="K22" s="44"/>
    </row>
    <row r="23" spans="1:11" x14ac:dyDescent="0.25">
      <c r="A23" s="66" t="s">
        <v>323</v>
      </c>
      <c r="B23" s="61" t="str">
        <f>IF('Kennzahlenbogen_(KB)'!P41 = "", "",'Kennzahlenbogen_(KB)'!P41)</f>
        <v/>
      </c>
      <c r="C23" s="61">
        <f>IF('Kennzahlenbogen_(KB)'!P42="","",'Kennzahlenbogen_(KB)'!P42)</f>
        <v>0</v>
      </c>
      <c r="D23" s="95" t="str">
        <f>IF('Kennzahlenbogen_(KB)'!P43="n.d.","n.d.",IF('Kennzahlenbogen_(KB)'!P43="","n.d.",'Kennzahlenbogen_(KB)'!P43*100))</f>
        <v>n.d.</v>
      </c>
      <c r="E23" s="61">
        <f>Berechnung1!N60</f>
        <v>1</v>
      </c>
      <c r="F23" s="44" t="str">
        <f>IF('Kennzahlenbogen_(KB)'!R41=0,"",'Kennzahlenbogen_(KB)'!R41)</f>
        <v/>
      </c>
      <c r="G23" s="44" t="str">
        <f>IF('Kennzahlenbogen_(KB)'!S41=0,"",'Kennzahlenbogen_(KB)'!S41)</f>
        <v/>
      </c>
      <c r="H23" s="61">
        <f>Berechnung1!O60</f>
        <v>0</v>
      </c>
      <c r="I23" s="44"/>
      <c r="J23" s="44"/>
      <c r="K23" s="44"/>
    </row>
    <row r="24" spans="1:11" x14ac:dyDescent="0.25">
      <c r="A24" s="66">
        <v>10</v>
      </c>
      <c r="B24" s="61" t="str">
        <f>IF('Kennzahlenbogen_(KB)'!P44 = "", "", 'Kennzahlenbogen_(KB)'!P44)</f>
        <v/>
      </c>
      <c r="C24" s="61">
        <f>IF('Kennzahlenbogen_(KB)'!P45="","",'Kennzahlenbogen_(KB)'!P45)</f>
        <v>0</v>
      </c>
      <c r="D24" s="149" t="str">
        <f>IF('Kennzahlenbogen_(KB)'!P46="n.d.","n.d.",IF('Kennzahlenbogen_(KB)'!P46="","n.d.",'Kennzahlenbogen_(KB)'!P46*100))</f>
        <v>n.d.</v>
      </c>
      <c r="E24" s="61">
        <f>Berechnung1!N63</f>
        <v>1</v>
      </c>
      <c r="F24" s="44" t="str">
        <f>IF('Kennzahlenbogen_(KB)'!R44=0,"",'Kennzahlenbogen_(KB)'!R44)</f>
        <v/>
      </c>
      <c r="G24" s="44" t="str">
        <f>IF('Kennzahlenbogen_(KB)'!S44=0,"",'Kennzahlenbogen_(KB)'!S44)</f>
        <v/>
      </c>
      <c r="H24" s="61">
        <f>Berechnung1!O63</f>
        <v>0</v>
      </c>
      <c r="I24" s="44"/>
      <c r="J24" s="44"/>
      <c r="K24" s="44"/>
    </row>
    <row r="25" spans="1:11" x14ac:dyDescent="0.25">
      <c r="A25" s="66" t="s">
        <v>268</v>
      </c>
      <c r="B25" s="61" t="str">
        <f>IF('Kennzahlenbogen_(KB)'!P47 = "", "", 'Kennzahlenbogen_(KB)'!P47)</f>
        <v/>
      </c>
      <c r="C25" s="61">
        <f>IF('Kennzahlenbogen_(KB)'!P48="","",'Kennzahlenbogen_(KB)'!P48)</f>
        <v>0</v>
      </c>
      <c r="D25" s="95" t="str">
        <f>IF('Kennzahlenbogen_(KB)'!P49="n.d.","n.d.",IF('Kennzahlenbogen_(KB)'!P49="","n.d.",'Kennzahlenbogen_(KB)'!P49*100))</f>
        <v>n.d.</v>
      </c>
      <c r="E25" s="61">
        <f>Berechnung1!N66</f>
        <v>1</v>
      </c>
      <c r="F25" s="44" t="str">
        <f>IF('Kennzahlenbogen_(KB)'!R47=0,"",'Kennzahlenbogen_(KB)'!R47)</f>
        <v/>
      </c>
      <c r="G25" s="44" t="str">
        <f>IF('Kennzahlenbogen_(KB)'!S47=0,"",'Kennzahlenbogen_(KB)'!S47)</f>
        <v/>
      </c>
      <c r="H25" s="61">
        <f>Berechnung1!O66</f>
        <v>0</v>
      </c>
      <c r="I25" s="44"/>
      <c r="J25" s="44"/>
      <c r="K25" s="44"/>
    </row>
    <row r="26" spans="1:11" x14ac:dyDescent="0.25">
      <c r="A26" s="66" t="s">
        <v>269</v>
      </c>
      <c r="B26" s="61" t="str">
        <f>IF('Kennzahlenbogen_(KB)'!P50 = "", "", 'Kennzahlenbogen_(KB)'!P50)</f>
        <v/>
      </c>
      <c r="C26" s="61">
        <f>IF('Kennzahlenbogen_(KB)'!P51="","",'Kennzahlenbogen_(KB)'!P51)</f>
        <v>0</v>
      </c>
      <c r="D26" s="95" t="str">
        <f>IF('Kennzahlenbogen_(KB)'!P52="n.d.","n.d.",IF('Kennzahlenbogen_(KB)'!P52="","n.d.",'Kennzahlenbogen_(KB)'!P52*100))</f>
        <v>n.d.</v>
      </c>
      <c r="E26" s="61">
        <f>Berechnung1!N69</f>
        <v>1</v>
      </c>
      <c r="F26" s="44" t="str">
        <f>IF('Kennzahlenbogen_(KB)'!R50=0,"",'Kennzahlenbogen_(KB)'!R50)</f>
        <v/>
      </c>
      <c r="G26" s="44" t="str">
        <f>IF('Kennzahlenbogen_(KB)'!S50=0,"",'Kennzahlenbogen_(KB)'!S50)</f>
        <v/>
      </c>
      <c r="H26" s="61">
        <f>Berechnung1!O69</f>
        <v>0</v>
      </c>
      <c r="I26" s="44"/>
      <c r="J26" s="44"/>
      <c r="K26" s="44"/>
    </row>
    <row r="27" spans="1:11" x14ac:dyDescent="0.25">
      <c r="A27" s="66" t="s">
        <v>324</v>
      </c>
      <c r="B27" s="61" t="str">
        <f>IF('Kennzahlenbogen_(KB)'!P53 =0,"n.d.", 'Kennzahlenbogen_(KB)'!P53)</f>
        <v>n.d.</v>
      </c>
      <c r="C27" s="62"/>
      <c r="D27" s="62"/>
      <c r="E27" s="61">
        <f>Berechnung1!N72</f>
        <v>1</v>
      </c>
      <c r="F27" s="44" t="str">
        <f>IF('Kennzahlenbogen_(KB)'!R53=0,"",'Kennzahlenbogen_(KB)'!R53)</f>
        <v/>
      </c>
      <c r="G27" s="44" t="str">
        <f>IF('Kennzahlenbogen_(KB)'!S53=0,"",'Kennzahlenbogen_(KB)'!S53)</f>
        <v/>
      </c>
      <c r="H27" s="61">
        <f>Berechnung1!O72</f>
        <v>0</v>
      </c>
      <c r="I27" s="44"/>
      <c r="J27" s="44"/>
      <c r="K27" s="44"/>
    </row>
    <row r="28" spans="1:11" x14ac:dyDescent="0.25">
      <c r="A28" s="66" t="s">
        <v>325</v>
      </c>
      <c r="B28" s="61" t="str">
        <f>IF('Kennzahlenbogen_(KB)'!P56 =0,"n.d.", 'Kennzahlenbogen_(KB)'!P56)</f>
        <v>n.d.</v>
      </c>
      <c r="C28" s="62"/>
      <c r="D28" s="62"/>
      <c r="E28" s="61">
        <f>Berechnung1!N75</f>
        <v>1</v>
      </c>
      <c r="F28" s="44" t="str">
        <f>IF('Kennzahlenbogen_(KB)'!R56=0,"",'Kennzahlenbogen_(KB)'!R56)</f>
        <v/>
      </c>
      <c r="G28" s="44" t="str">
        <f>IF('Kennzahlenbogen_(KB)'!S56=0,"",'Kennzahlenbogen_(KB)'!S56)</f>
        <v/>
      </c>
      <c r="H28" s="61">
        <f>Berechnung1!O75</f>
        <v>0</v>
      </c>
      <c r="I28" s="44"/>
      <c r="J28" s="44"/>
      <c r="K28" s="44"/>
    </row>
    <row r="29" spans="1:11" x14ac:dyDescent="0.25">
      <c r="A29" s="66" t="s">
        <v>326</v>
      </c>
      <c r="B29" s="247" t="str">
        <f>IF('Kennzahlenbogen_(KB)'!P59 =0,"n.d.", 'Kennzahlenbogen_(KB)'!P59)</f>
        <v>n.d.</v>
      </c>
      <c r="C29" s="62"/>
      <c r="D29" s="62"/>
      <c r="E29" s="61">
        <f>Berechnung1!N78</f>
        <v>1</v>
      </c>
      <c r="F29" s="44" t="str">
        <f>IF('Kennzahlenbogen_(KB)'!R59=0,"",'Kennzahlenbogen_(KB)'!R59)</f>
        <v/>
      </c>
      <c r="G29" s="44" t="str">
        <f>IF('Kennzahlenbogen_(KB)'!S59=0,"",'Kennzahlenbogen_(KB)'!S59)</f>
        <v/>
      </c>
      <c r="H29" s="61">
        <f>Berechnung1!O81</f>
        <v>0</v>
      </c>
      <c r="I29" s="44"/>
      <c r="J29" s="44"/>
      <c r="K29" s="44"/>
    </row>
    <row r="30" spans="1:11" x14ac:dyDescent="0.25">
      <c r="A30" s="66" t="s">
        <v>476</v>
      </c>
      <c r="B30" s="61" t="str">
        <f>IF('Kennzahlenbogen_(KB)'!P62 =0,"n.d.", 'Kennzahlenbogen_(KB)'!P62)</f>
        <v>n.d.</v>
      </c>
      <c r="C30" s="62"/>
      <c r="D30" s="62"/>
      <c r="E30" s="61">
        <f>Berechnung1!N81</f>
        <v>1</v>
      </c>
      <c r="F30" s="44" t="str">
        <f>IF('Kennzahlenbogen_(KB)'!R62=0,"",'Kennzahlenbogen_(KB)'!R62)</f>
        <v/>
      </c>
      <c r="G30" s="44" t="str">
        <f>IF('Kennzahlenbogen_(KB)'!S62=0,"",'Kennzahlenbogen_(KB)'!S62)</f>
        <v/>
      </c>
      <c r="H30" s="61">
        <f>Berechnung1!O81</f>
        <v>0</v>
      </c>
      <c r="I30" s="44"/>
      <c r="J30" s="44"/>
      <c r="K30" s="44"/>
    </row>
    <row r="31" spans="1:11" x14ac:dyDescent="0.25">
      <c r="A31" s="66">
        <v>13</v>
      </c>
      <c r="B31" s="61" t="str">
        <f>IF('Kennzahlenbogen_(KB)'!P65 = "", "", 'Kennzahlenbogen_(KB)'!P65)</f>
        <v/>
      </c>
      <c r="C31" s="61">
        <f>IF('Kennzahlenbogen_(KB)'!P66="","",'Kennzahlenbogen_(KB)'!P66)</f>
        <v>0</v>
      </c>
      <c r="D31" s="68" t="str">
        <f>IF('Kennzahlenbogen_(KB)'!P67="n.d.","n.d.",IF('Kennzahlenbogen_(KB)'!P67="","n.d.",'Kennzahlenbogen_(KB)'!P67*100))</f>
        <v>n.d.</v>
      </c>
      <c r="E31" s="61">
        <f>Berechnung1!N84</f>
        <v>1</v>
      </c>
      <c r="F31" s="44" t="str">
        <f>IF('Kennzahlenbogen_(KB)'!R65=0,"",'Kennzahlenbogen_(KB)'!R65)</f>
        <v/>
      </c>
      <c r="G31" s="44" t="str">
        <f>IF('Kennzahlenbogen_(KB)'!S65=0,"",'Kennzahlenbogen_(KB)'!S65)</f>
        <v/>
      </c>
      <c r="H31" s="61">
        <f>Berechnung1!O84</f>
        <v>0</v>
      </c>
      <c r="I31" s="44"/>
      <c r="J31" s="44"/>
      <c r="K31" s="44"/>
    </row>
    <row r="32" spans="1:11" x14ac:dyDescent="0.25">
      <c r="A32" s="66" t="s">
        <v>477</v>
      </c>
      <c r="B32" s="61" t="str">
        <f>IF('Kennzahlenbogen_(KB)'!P68 = "", "", 'Kennzahlenbogen_(KB)'!P68)</f>
        <v/>
      </c>
      <c r="C32" s="61" t="str">
        <f>IF('Kennzahlenbogen_(KB)'!P69="","",'Kennzahlenbogen_(KB)'!P69)</f>
        <v/>
      </c>
      <c r="D32" s="68" t="str">
        <f>IF('Kennzahlenbogen_(KB)'!P70="n.d.","n.d.",'Kennzahlenbogen_(KB)'!P70*100)</f>
        <v>n.d.</v>
      </c>
      <c r="E32" s="61">
        <f>Berechnung1!N87</f>
        <v>1</v>
      </c>
      <c r="F32" s="44" t="str">
        <f>IF('Kennzahlenbogen_(KB)'!R68=0,"",'Kennzahlenbogen_(KB)'!R68)</f>
        <v/>
      </c>
      <c r="G32" s="44" t="str">
        <f>IF('Kennzahlenbogen_(KB)'!S68=0,"",'Kennzahlenbogen_(KB)'!S68)</f>
        <v/>
      </c>
      <c r="H32" s="61">
        <f>Berechnung1!O87</f>
        <v>0</v>
      </c>
      <c r="I32" s="44"/>
      <c r="J32" s="44"/>
      <c r="K32" s="44"/>
    </row>
    <row r="33" spans="1:11" x14ac:dyDescent="0.25">
      <c r="A33" s="66" t="s">
        <v>478</v>
      </c>
      <c r="B33" s="61" t="str">
        <f>IF('Kennzahlenbogen_(KB)'!P71 = "", "", 'Kennzahlenbogen_(KB)'!P71)</f>
        <v/>
      </c>
      <c r="C33" s="61" t="str">
        <f>IF('Kennzahlenbogen_(KB)'!P72="","",'Kennzahlenbogen_(KB)'!P72)</f>
        <v/>
      </c>
      <c r="D33" s="149" t="str">
        <f>IF('Kennzahlenbogen_(KB)'!P73="n.d.","n.d.",IF('Kennzahlenbogen_(KB)'!P73="","n.d.",'Kennzahlenbogen_(KB)'!P73*100))</f>
        <v>n.d.</v>
      </c>
      <c r="E33" s="61">
        <f>Berechnung1!N90</f>
        <v>1</v>
      </c>
      <c r="F33" s="44" t="str">
        <f>IF('Kennzahlenbogen_(KB)'!R71=0,"",'Kennzahlenbogen_(KB)'!R71)</f>
        <v/>
      </c>
      <c r="G33" s="44" t="str">
        <f>IF('Kennzahlenbogen_(KB)'!S71=0,"",'Kennzahlenbogen_(KB)'!S71)</f>
        <v/>
      </c>
      <c r="H33" s="61">
        <f>Berechnung1!O93</f>
        <v>0</v>
      </c>
      <c r="I33" s="44"/>
      <c r="J33" s="44"/>
      <c r="K33" s="44"/>
    </row>
    <row r="34" spans="1:11" x14ac:dyDescent="0.25">
      <c r="A34" s="66">
        <v>15</v>
      </c>
      <c r="B34" s="61" t="str">
        <f>IF('Kennzahlenbogen_(KB)'!P74 = "", "", 'Kennzahlenbogen_(KB)'!P74)</f>
        <v/>
      </c>
      <c r="C34" s="61" t="str">
        <f>IF('Kennzahlenbogen_(KB)'!P75="","",'Kennzahlenbogen_(KB)'!P75)</f>
        <v/>
      </c>
      <c r="D34" s="95" t="str">
        <f>IF('Kennzahlenbogen_(KB)'!P76="n.d.","n.d.",IF('Kennzahlenbogen_(KB)'!P76="","n.d.",'Kennzahlenbogen_(KB)'!P76*100))</f>
        <v>n.d.</v>
      </c>
      <c r="E34" s="61">
        <f>Berechnung1!N93</f>
        <v>1</v>
      </c>
      <c r="F34" s="44" t="str">
        <f>IF('Kennzahlenbogen_(KB)'!R74=0,"",'Kennzahlenbogen_(KB)'!R74)</f>
        <v/>
      </c>
      <c r="G34" s="44" t="str">
        <f>IF('Kennzahlenbogen_(KB)'!S74=0,"",'Kennzahlenbogen_(KB)'!S74)</f>
        <v/>
      </c>
      <c r="H34" s="61">
        <f>Berechnung1!O93</f>
        <v>0</v>
      </c>
      <c r="I34" s="44"/>
      <c r="J34" s="44"/>
      <c r="K34" s="44"/>
    </row>
    <row r="35" spans="1:11" x14ac:dyDescent="0.25">
      <c r="A35" s="66">
        <v>16</v>
      </c>
      <c r="B35" s="61" t="str">
        <f>IF('Kennzahlenbogen_(KB)'!P77 = "", "", 'Kennzahlenbogen_(KB)'!P77)</f>
        <v/>
      </c>
      <c r="C35" s="61">
        <f>IF('Kennzahlenbogen_(KB)'!P78="","",'Kennzahlenbogen_(KB)'!P78)</f>
        <v>0</v>
      </c>
      <c r="D35" s="149" t="str">
        <f>IF('Kennzahlenbogen_(KB)'!P79="n.d.","n.d.",IF('Kennzahlenbogen_(KB)'!P79="","n.d.",'Kennzahlenbogen_(KB)'!P79*100))</f>
        <v>n.d.</v>
      </c>
      <c r="E35" s="61">
        <f>Berechnung1!N96</f>
        <v>1</v>
      </c>
      <c r="F35" s="44" t="str">
        <f>IF('Kennzahlenbogen_(KB)'!R77=0,"",'Kennzahlenbogen_(KB)'!R77)</f>
        <v/>
      </c>
      <c r="G35" s="44" t="str">
        <f>IF('Kennzahlenbogen_(KB)'!S77=0,"",'Kennzahlenbogen_(KB)'!S77)</f>
        <v/>
      </c>
      <c r="H35" s="61">
        <f>Berechnung1!O96</f>
        <v>0</v>
      </c>
      <c r="I35" s="44"/>
      <c r="J35" s="44"/>
      <c r="K35" s="44"/>
    </row>
    <row r="36" spans="1:11" x14ac:dyDescent="0.25">
      <c r="A36" s="66">
        <v>17</v>
      </c>
      <c r="B36" s="61" t="str">
        <f>IF('Kennzahlenbogen_(KB)'!P80 = "", "", 'Kennzahlenbogen_(KB)'!P80)</f>
        <v/>
      </c>
      <c r="C36" s="61">
        <f>IF('Kennzahlenbogen_(KB)'!P81="","",'Kennzahlenbogen_(KB)'!P81)</f>
        <v>0</v>
      </c>
      <c r="D36" s="149" t="str">
        <f>IF('Kennzahlenbogen_(KB)'!P82="n.d.","n.d.",IF('Kennzahlenbogen_(KB)'!P82="","n.d.",'Kennzahlenbogen_(KB)'!P82*100))</f>
        <v>n.d.</v>
      </c>
      <c r="E36" s="61">
        <f>Berechnung1!N99</f>
        <v>1</v>
      </c>
      <c r="F36" s="44" t="str">
        <f>IF('Kennzahlenbogen_(KB)'!R80=0,"",'Kennzahlenbogen_(KB)'!R80)</f>
        <v/>
      </c>
      <c r="G36" s="44" t="str">
        <f>IF('Kennzahlenbogen_(KB)'!S80=0,"",'Kennzahlenbogen_(KB)'!S80)</f>
        <v/>
      </c>
      <c r="H36" s="61">
        <f>Berechnung1!O99</f>
        <v>0</v>
      </c>
      <c r="I36" s="44"/>
      <c r="J36" s="44"/>
      <c r="K36" s="44"/>
    </row>
    <row r="37" spans="1:11" x14ac:dyDescent="0.25">
      <c r="A37" s="66">
        <v>18</v>
      </c>
      <c r="B37" s="61" t="str">
        <f>IF('Kennzahlenbogen_(KB)'!P83 = "", "", 'Kennzahlenbogen_(KB)'!P83)</f>
        <v/>
      </c>
      <c r="C37" s="61">
        <f>IF('Kennzahlenbogen_(KB)'!P84="","",'Kennzahlenbogen_(KB)'!P84)</f>
        <v>0</v>
      </c>
      <c r="D37" s="149" t="str">
        <f>IF('Kennzahlenbogen_(KB)'!P85="n.d.","n.d.",IF('Kennzahlenbogen_(KB)'!P85="","n.d.",'Kennzahlenbogen_(KB)'!P85*100))</f>
        <v>n.d.</v>
      </c>
      <c r="E37" s="61">
        <f>Berechnung1!N102</f>
        <v>1</v>
      </c>
      <c r="F37" s="44" t="str">
        <f>IF('Kennzahlenbogen_(KB)'!R83=0,"",'Kennzahlenbogen_(KB)'!R83)</f>
        <v/>
      </c>
      <c r="G37" s="44" t="str">
        <f>IF('Kennzahlenbogen_(KB)'!S83=0,"",'Kennzahlenbogen_(KB)'!S83)</f>
        <v/>
      </c>
      <c r="H37" s="61">
        <f>Berechnung1!O102</f>
        <v>0</v>
      </c>
      <c r="I37" s="44"/>
      <c r="J37" s="44"/>
      <c r="K37" s="44"/>
    </row>
  </sheetData>
  <pageMargins left="0.7" right="0.7" top="0.78740157499999996" bottom="0.78740157499999996" header="0.3" footer="0.3"/>
  <pageSetup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B3:O102"/>
  <sheetViews>
    <sheetView topLeftCell="B75" workbookViewId="0">
      <selection activeCell="B90" sqref="A90:XFD90"/>
    </sheetView>
  </sheetViews>
  <sheetFormatPr defaultColWidth="9.140625" defaultRowHeight="11.25" x14ac:dyDescent="0.2"/>
  <cols>
    <col min="1" max="2" width="9.140625" style="15" customWidth="1"/>
    <col min="3" max="5" width="14.28515625" style="15" customWidth="1"/>
    <col min="6" max="6" width="15.42578125" style="15" customWidth="1"/>
    <col min="7" max="7" width="16.7109375" style="15" customWidth="1"/>
    <col min="8" max="8" width="17.28515625" style="15" customWidth="1"/>
    <col min="9" max="10" width="9.140625" style="15" customWidth="1"/>
    <col min="11" max="11" width="16.7109375" style="15" customWidth="1"/>
    <col min="12" max="12" width="9.140625" style="87"/>
    <col min="13" max="16384" width="9.140625" style="15"/>
  </cols>
  <sheetData>
    <row r="3" spans="2:12" x14ac:dyDescent="0.2">
      <c r="C3" s="25" t="s">
        <v>136</v>
      </c>
    </row>
    <row r="4" spans="2:12" x14ac:dyDescent="0.2">
      <c r="D4" s="31" t="s">
        <v>81</v>
      </c>
    </row>
    <row r="5" spans="2:12" ht="22.5" x14ac:dyDescent="0.2">
      <c r="C5" s="32" t="s">
        <v>137</v>
      </c>
      <c r="D5" s="32" t="s">
        <v>138</v>
      </c>
      <c r="E5" s="32" t="s">
        <v>139</v>
      </c>
      <c r="F5" s="32" t="s">
        <v>84</v>
      </c>
      <c r="G5" s="32" t="s">
        <v>83</v>
      </c>
      <c r="H5" s="32" t="s">
        <v>223</v>
      </c>
      <c r="I5" s="32" t="s">
        <v>140</v>
      </c>
      <c r="K5" s="106" t="s">
        <v>224</v>
      </c>
    </row>
    <row r="6" spans="2:12" x14ac:dyDescent="0.2">
      <c r="C6" s="15">
        <f>COUNTIF('Kennzahlenbogen_(KB)'!$Q$8:$Q$76,C5)</f>
        <v>0</v>
      </c>
      <c r="D6" s="15">
        <f>COUNTIF('Kennzahlenbogen_(KB)'!$Q$8:$Q$76,D5)</f>
        <v>0</v>
      </c>
      <c r="E6" s="15">
        <f>COUNTIF('Kennzahlenbogen_(KB)'!$Q$8:$Q$76,E5)</f>
        <v>0</v>
      </c>
      <c r="F6" s="15">
        <f>COUNTIF('Kennzahlenbogen_(KB)'!$Q$8:$Q$76,F5)</f>
        <v>22</v>
      </c>
      <c r="G6" s="15">
        <f>COUNTIF('Kennzahlenbogen_(KB)'!$Q$8:$Q$76,G5)</f>
        <v>0</v>
      </c>
      <c r="H6" s="15">
        <f>COUNTIF('Kennzahlenbogen_(KB)'!$Q$8:$Q$76,H5)</f>
        <v>0</v>
      </c>
      <c r="I6" s="15">
        <f>SUM(D6:H6)</f>
        <v>22</v>
      </c>
      <c r="K6" s="15">
        <f>D6+H6</f>
        <v>0</v>
      </c>
    </row>
    <row r="7" spans="2:12" x14ac:dyDescent="0.2">
      <c r="D7" s="15">
        <f>C6+D6+H6</f>
        <v>0</v>
      </c>
      <c r="E7" s="15">
        <f>E6</f>
        <v>0</v>
      </c>
      <c r="G7" s="15">
        <f>F6+G6</f>
        <v>22</v>
      </c>
      <c r="I7" s="15">
        <f>SUM(D7:G7)</f>
        <v>22</v>
      </c>
    </row>
    <row r="8" spans="2:12" x14ac:dyDescent="0.2">
      <c r="E8" s="15">
        <f>D7+E7</f>
        <v>0</v>
      </c>
      <c r="G8" s="15">
        <f>G7</f>
        <v>22</v>
      </c>
      <c r="I8" s="15">
        <f t="shared" ref="I8" si="0">SUM(D8:H8)</f>
        <v>22</v>
      </c>
    </row>
    <row r="9" spans="2:12" x14ac:dyDescent="0.2">
      <c r="B9" s="107">
        <v>22</v>
      </c>
      <c r="C9" s="42">
        <f t="shared" ref="C9:H9" si="1">ROUND(C6/$B$9,4)</f>
        <v>0</v>
      </c>
      <c r="D9" s="42">
        <f t="shared" si="1"/>
        <v>0</v>
      </c>
      <c r="E9" s="42">
        <f t="shared" si="1"/>
        <v>0</v>
      </c>
      <c r="F9" s="42">
        <f t="shared" si="1"/>
        <v>1</v>
      </c>
      <c r="G9" s="42">
        <f t="shared" si="1"/>
        <v>0</v>
      </c>
      <c r="H9" s="42">
        <f t="shared" si="1"/>
        <v>0</v>
      </c>
      <c r="I9" s="42">
        <f>SUM(C9:H9)</f>
        <v>1</v>
      </c>
      <c r="K9" s="42">
        <f>D9+H9</f>
        <v>0</v>
      </c>
    </row>
    <row r="10" spans="2:12" x14ac:dyDescent="0.2">
      <c r="D10" s="42">
        <f>ROUND((C6+D6+H6)/$B$9,4)</f>
        <v>0</v>
      </c>
      <c r="E10" s="42">
        <f>ROUND((E6)/$B$9,4)</f>
        <v>0</v>
      </c>
      <c r="G10" s="42">
        <f>ROUND((F6+G6)/$B$9,4)</f>
        <v>1</v>
      </c>
      <c r="H10" s="42">
        <f>ROUND((H6+D6+C6)/$B$9,4)</f>
        <v>0</v>
      </c>
      <c r="I10" s="42">
        <f>SUM(D10:G10)</f>
        <v>1</v>
      </c>
      <c r="K10" s="42"/>
    </row>
    <row r="11" spans="2:12" x14ac:dyDescent="0.2">
      <c r="E11" s="42">
        <f>ROUND((C6+D6+E6+H6)/$B$9,4)</f>
        <v>0</v>
      </c>
      <c r="G11" s="42">
        <f>G10</f>
        <v>1</v>
      </c>
      <c r="I11" s="42">
        <f>SUM(D11:H11)</f>
        <v>1</v>
      </c>
      <c r="L11" s="15"/>
    </row>
    <row r="16" spans="2:12" x14ac:dyDescent="0.2">
      <c r="C16" s="25" t="s">
        <v>141</v>
      </c>
    </row>
    <row r="17" spans="2:15" ht="33.75" x14ac:dyDescent="0.2">
      <c r="C17" s="19" t="s">
        <v>142</v>
      </c>
      <c r="D17" s="19" t="s">
        <v>143</v>
      </c>
      <c r="E17" s="19" t="s">
        <v>144</v>
      </c>
      <c r="F17" s="19" t="s">
        <v>145</v>
      </c>
      <c r="G17" s="19" t="s">
        <v>146</v>
      </c>
      <c r="H17" s="15" t="s">
        <v>238</v>
      </c>
    </row>
    <row r="22" spans="2:15" ht="15" x14ac:dyDescent="0.25">
      <c r="C22" s="9" t="s">
        <v>147</v>
      </c>
    </row>
    <row r="24" spans="2:15" x14ac:dyDescent="0.2">
      <c r="C24" s="36" t="s">
        <v>148</v>
      </c>
      <c r="D24" s="36" t="s">
        <v>149</v>
      </c>
      <c r="E24" s="36" t="s">
        <v>150</v>
      </c>
      <c r="F24" s="36" t="s">
        <v>151</v>
      </c>
      <c r="G24" s="36" t="s">
        <v>152</v>
      </c>
      <c r="H24" s="36" t="s">
        <v>153</v>
      </c>
      <c r="I24" s="36"/>
      <c r="J24" s="36" t="s">
        <v>154</v>
      </c>
      <c r="K24" s="36" t="s">
        <v>155</v>
      </c>
      <c r="L24" s="88" t="s">
        <v>156</v>
      </c>
      <c r="M24" s="36" t="s">
        <v>157</v>
      </c>
      <c r="N24" s="36" t="s">
        <v>158</v>
      </c>
      <c r="O24" s="36" t="s">
        <v>159</v>
      </c>
    </row>
    <row r="25" spans="2:15" x14ac:dyDescent="0.2">
      <c r="C25" s="35"/>
      <c r="D25" s="35"/>
      <c r="E25" s="35"/>
      <c r="F25" s="35"/>
      <c r="G25" s="35"/>
      <c r="H25" s="35"/>
      <c r="I25" s="35"/>
      <c r="J25" s="35"/>
      <c r="K25" s="35"/>
      <c r="L25" s="89"/>
      <c r="M25" s="35"/>
      <c r="N25" s="35"/>
      <c r="O25" s="35"/>
    </row>
    <row r="26" spans="2:15" x14ac:dyDescent="0.2">
      <c r="C26" s="35"/>
      <c r="D26" s="35"/>
      <c r="E26" s="35"/>
      <c r="F26" s="35"/>
      <c r="G26" s="35"/>
      <c r="H26" s="35"/>
      <c r="I26" s="35"/>
      <c r="J26" s="35"/>
      <c r="K26" s="35"/>
      <c r="L26" s="89"/>
      <c r="M26" s="35"/>
      <c r="N26" s="35"/>
      <c r="O26" s="35"/>
    </row>
    <row r="27" spans="2:15" s="13" customFormat="1" x14ac:dyDescent="0.2">
      <c r="C27" s="7" t="s">
        <v>250</v>
      </c>
      <c r="D27" s="7">
        <v>0</v>
      </c>
      <c r="E27" s="6">
        <v>0</v>
      </c>
      <c r="F27" s="39">
        <v>100000000</v>
      </c>
      <c r="G27" s="77">
        <v>40</v>
      </c>
      <c r="H27" s="6">
        <v>1000000000000</v>
      </c>
      <c r="I27" s="7"/>
      <c r="J27" s="8">
        <v>-10000</v>
      </c>
      <c r="K27" s="8">
        <v>10000</v>
      </c>
      <c r="L27" s="7">
        <f>'Kennzahlenbogen_(KB)'!P8</f>
        <v>0</v>
      </c>
      <c r="M27" s="7">
        <f>IF('Kennzahlenbogen_(KB)'!Q8=Berechnung1!$G$5,1,IF('Kennzahlenbogen_(KB)'!Q8=Berechnung1!$F$5,1,IF('Kennzahlenbogen_(KB)'!Q8=Berechnung1!$E$5,2,IF('Kennzahlenbogen_(KB)'!Q8=Berechnung1!$D$5,3,IF('Kennzahlenbogen_(KB)'!Q8=Berechnung1!$C$5,4,"")))))</f>
        <v>1</v>
      </c>
      <c r="N27" s="7">
        <f>IF(M27&gt;1,M27+3,M27)</f>
        <v>1</v>
      </c>
      <c r="O27" s="7">
        <f>IF('Kennzahlenbogen_(KB)'!S8="",0,1)</f>
        <v>0</v>
      </c>
    </row>
    <row r="28" spans="2:15" x14ac:dyDescent="0.2">
      <c r="C28" s="14"/>
      <c r="D28" s="14"/>
      <c r="E28" s="90"/>
      <c r="F28" s="111"/>
      <c r="G28" s="14"/>
      <c r="H28" s="90"/>
      <c r="I28" s="14"/>
      <c r="J28" s="117"/>
      <c r="K28" s="117"/>
      <c r="L28" s="14"/>
      <c r="M28" s="14"/>
      <c r="N28" s="14"/>
      <c r="O28" s="14"/>
    </row>
    <row r="29" spans="2:15" x14ac:dyDescent="0.2">
      <c r="C29" s="14"/>
      <c r="D29" s="14"/>
      <c r="E29" s="90"/>
      <c r="F29" s="111"/>
      <c r="G29" s="14"/>
      <c r="H29" s="90"/>
      <c r="I29" s="14"/>
      <c r="J29" s="117"/>
      <c r="K29" s="117"/>
      <c r="L29" s="14"/>
      <c r="M29" s="14"/>
      <c r="N29" s="14"/>
      <c r="O29" s="14"/>
    </row>
    <row r="30" spans="2:15" x14ac:dyDescent="0.2">
      <c r="B30" s="15" t="s">
        <v>202</v>
      </c>
      <c r="C30" s="94" t="s">
        <v>252</v>
      </c>
      <c r="D30" s="94">
        <v>0</v>
      </c>
      <c r="E30" s="93">
        <v>0</v>
      </c>
      <c r="F30" s="92">
        <v>100000000</v>
      </c>
      <c r="G30" s="94">
        <v>-100000000</v>
      </c>
      <c r="H30" s="93">
        <v>1000000000000</v>
      </c>
      <c r="I30" s="94"/>
      <c r="J30" s="118">
        <v>-10000</v>
      </c>
      <c r="K30" s="118">
        <v>10000</v>
      </c>
      <c r="L30" s="94">
        <f>'Kennzahlenbogen_(KB)'!P11</f>
        <v>0</v>
      </c>
      <c r="M30" s="94">
        <f>IF('Kennzahlenbogen_(KB)'!Q11=Berechnung1!$H$5,5,IF('Kennzahlenbogen_(KB)'!Q11=Berechnung1!$G$5,1,IF('Kennzahlenbogen_(KB)'!Q11=Berechnung1!$F$5,1,IF('Kennzahlenbogen_(KB)'!Q11=Berechnung1!$E$5,2,IF('Kennzahlenbogen_(KB)'!Q11=Berechnung1!$D$5,3,IF('Kennzahlenbogen_(KB)'!Q11=Berechnung1!$C$5,4,""))))))</f>
        <v>1</v>
      </c>
      <c r="N30" s="94">
        <f t="shared" ref="N30" si="2">IF(M30&gt;1,M30+3,M30)</f>
        <v>1</v>
      </c>
      <c r="O30" s="94">
        <f>IF('Kennzahlenbogen_(KB)'!S11="",0,1)</f>
        <v>0</v>
      </c>
    </row>
    <row r="31" spans="2:15" x14ac:dyDescent="0.2">
      <c r="C31" s="35"/>
      <c r="D31" s="35"/>
      <c r="E31" s="35"/>
      <c r="F31" s="35"/>
      <c r="G31" s="35"/>
      <c r="H31" s="35"/>
      <c r="I31" s="35"/>
      <c r="J31" s="35"/>
      <c r="K31" s="35"/>
      <c r="L31" s="90"/>
      <c r="M31" s="14"/>
      <c r="N31" s="14"/>
      <c r="O31" s="14"/>
    </row>
    <row r="32" spans="2:15" x14ac:dyDescent="0.2">
      <c r="C32" s="35"/>
      <c r="D32" s="35"/>
      <c r="E32" s="35"/>
      <c r="F32" s="35"/>
      <c r="G32" s="35"/>
      <c r="H32" s="35"/>
      <c r="I32" s="35"/>
      <c r="J32" s="35"/>
      <c r="K32" s="35"/>
      <c r="L32" s="90"/>
      <c r="M32" s="14"/>
      <c r="N32" s="14"/>
      <c r="O32" s="14"/>
    </row>
    <row r="33" spans="2:15" s="13" customFormat="1" x14ac:dyDescent="0.25">
      <c r="C33" s="5">
        <v>2</v>
      </c>
      <c r="D33" s="4" t="s">
        <v>160</v>
      </c>
      <c r="E33" s="8">
        <v>0</v>
      </c>
      <c r="F33" s="8">
        <v>1</v>
      </c>
      <c r="G33" s="78">
        <v>0.95</v>
      </c>
      <c r="H33" s="8">
        <v>10000</v>
      </c>
      <c r="I33" s="8"/>
      <c r="J33" s="8">
        <v>-10000</v>
      </c>
      <c r="K33" s="8">
        <v>10000</v>
      </c>
      <c r="L33" s="6" t="str">
        <f>'Kennzahlenbogen_(KB)'!P16</f>
        <v>n.d.</v>
      </c>
      <c r="M33" s="7">
        <f>IF('Kennzahlenbogen_(KB)'!Q14=Berechnung1!$G$5,1,IF('Kennzahlenbogen_(KB)'!Q14=Berechnung1!$F$5,1,IF('Kennzahlenbogen_(KB)'!Q14=Berechnung1!$E$5,2,IF('Kennzahlenbogen_(KB)'!Q14=Berechnung1!$D$5,3,IF('Kennzahlenbogen_(KB)'!Q14=Berechnung1!$C$5,4,"")))))</f>
        <v>1</v>
      </c>
      <c r="N33" s="7">
        <f>IF(M33&gt;1,M33+3,M33)</f>
        <v>1</v>
      </c>
      <c r="O33" s="7">
        <f>IF('Kennzahlenbogen_(KB)'!S14="",0,1)</f>
        <v>0</v>
      </c>
    </row>
    <row r="34" spans="2:15" x14ac:dyDescent="0.2">
      <c r="C34" s="35"/>
      <c r="D34" s="35"/>
      <c r="E34" s="35"/>
      <c r="F34" s="35"/>
      <c r="G34" s="35"/>
      <c r="H34" s="35"/>
      <c r="I34" s="35"/>
      <c r="J34" s="35"/>
      <c r="K34" s="35"/>
      <c r="L34" s="90"/>
      <c r="M34" s="14"/>
      <c r="N34" s="14"/>
      <c r="O34" s="14"/>
    </row>
    <row r="35" spans="2:15" x14ac:dyDescent="0.2">
      <c r="C35" s="35"/>
      <c r="D35" s="35"/>
      <c r="E35" s="35"/>
      <c r="F35" s="35"/>
      <c r="G35" s="35"/>
      <c r="H35" s="35"/>
      <c r="I35" s="35"/>
      <c r="J35" s="35"/>
      <c r="K35" s="35"/>
      <c r="L35" s="90"/>
      <c r="M35" s="14"/>
      <c r="N35" s="14"/>
      <c r="O35" s="14"/>
    </row>
    <row r="36" spans="2:15" s="13" customFormat="1" x14ac:dyDescent="0.2">
      <c r="C36" s="76" t="s">
        <v>184</v>
      </c>
      <c r="D36" s="38" t="s">
        <v>160</v>
      </c>
      <c r="E36" s="39">
        <v>0</v>
      </c>
      <c r="F36" s="39">
        <v>1</v>
      </c>
      <c r="G36" s="79">
        <v>0.95</v>
      </c>
      <c r="H36" s="39">
        <v>10000</v>
      </c>
      <c r="I36" s="39"/>
      <c r="J36" s="39">
        <v>-10000</v>
      </c>
      <c r="K36" s="39">
        <v>1000000</v>
      </c>
      <c r="L36" s="6" t="str">
        <f>'Kennzahlenbogen_(KB)'!P19</f>
        <v>n.d.</v>
      </c>
      <c r="M36" s="7">
        <f>IF('Kennzahlenbogen_(KB)'!Q17=Berechnung1!$G$5,1,IF('Kennzahlenbogen_(KB)'!Q17=Berechnung1!$F$5,1,IF('Kennzahlenbogen_(KB)'!Q17=Berechnung1!$E$5,2,IF('Kennzahlenbogen_(KB)'!Q17=Berechnung1!$D$5,3,IF('Kennzahlenbogen_(KB)'!Q17=Berechnung1!$C$5,4,"")))))</f>
        <v>1</v>
      </c>
      <c r="N36" s="7">
        <f>IF(M36&gt;1,M36+3,M36)</f>
        <v>1</v>
      </c>
      <c r="O36" s="7">
        <f>IF('Kennzahlenbogen_(KB)'!S17="",0,1)</f>
        <v>0</v>
      </c>
    </row>
    <row r="37" spans="2:15" s="13" customFormat="1" x14ac:dyDescent="0.25">
      <c r="C37" s="14"/>
      <c r="D37" s="14"/>
      <c r="E37" s="14"/>
      <c r="F37" s="14"/>
      <c r="G37" s="14"/>
      <c r="H37" s="14"/>
      <c r="I37" s="14"/>
      <c r="J37" s="14"/>
      <c r="K37" s="14"/>
      <c r="L37" s="90"/>
      <c r="M37" s="14"/>
      <c r="N37" s="14"/>
      <c r="O37" s="14"/>
    </row>
    <row r="38" spans="2:15" s="13" customFormat="1" x14ac:dyDescent="0.25">
      <c r="C38" s="14"/>
      <c r="D38" s="14"/>
      <c r="E38" s="14"/>
      <c r="F38" s="14"/>
      <c r="G38" s="14"/>
      <c r="H38" s="14"/>
      <c r="I38" s="14"/>
      <c r="J38" s="14"/>
      <c r="K38" s="14"/>
      <c r="L38" s="90"/>
      <c r="M38" s="14"/>
      <c r="N38" s="14"/>
      <c r="O38" s="14"/>
    </row>
    <row r="39" spans="2:15" s="13" customFormat="1" x14ac:dyDescent="0.2">
      <c r="C39" s="38" t="s">
        <v>185</v>
      </c>
      <c r="D39" s="38" t="s">
        <v>160</v>
      </c>
      <c r="E39" s="39">
        <v>0</v>
      </c>
      <c r="F39" s="39">
        <v>1</v>
      </c>
      <c r="G39" s="79">
        <v>0.95</v>
      </c>
      <c r="H39" s="39">
        <v>10000</v>
      </c>
      <c r="I39" s="77"/>
      <c r="J39" s="39">
        <v>-10000</v>
      </c>
      <c r="K39" s="39">
        <v>1000000</v>
      </c>
      <c r="L39" s="6" t="str">
        <f>'Kennzahlenbogen_(KB)'!P22</f>
        <v>n.d.</v>
      </c>
      <c r="M39" s="7">
        <f>IF('Kennzahlenbogen_(KB)'!Q20=Berechnung1!$G$5,1,IF('Kennzahlenbogen_(KB)'!Q20=Berechnung1!$F$5,1,IF('Kennzahlenbogen_(KB)'!Q20=Berechnung1!$E$5,2,IF('Kennzahlenbogen_(KB)'!Q20=Berechnung1!$D$5,3,IF('Kennzahlenbogen_(KB)'!Q20=Berechnung1!$C$5,4,"")))))</f>
        <v>1</v>
      </c>
      <c r="N39" s="7">
        <f>IF(M39&gt;1,M39+3,M39)</f>
        <v>1</v>
      </c>
      <c r="O39" s="7">
        <f>IF('Kennzahlenbogen_(KB)'!S20="",0,1)</f>
        <v>0</v>
      </c>
    </row>
    <row r="40" spans="2:15" s="13" customFormat="1" x14ac:dyDescent="0.25">
      <c r="C40" s="14"/>
      <c r="D40" s="14"/>
      <c r="E40" s="14"/>
      <c r="F40" s="14"/>
      <c r="G40" s="14"/>
      <c r="H40" s="14"/>
      <c r="I40" s="14"/>
      <c r="J40" s="14"/>
      <c r="K40" s="14"/>
      <c r="L40" s="90"/>
      <c r="M40" s="14"/>
      <c r="N40" s="14"/>
      <c r="O40" s="14"/>
    </row>
    <row r="41" spans="2:15" s="13" customFormat="1" x14ac:dyDescent="0.25">
      <c r="C41" s="14"/>
      <c r="D41" s="14"/>
      <c r="E41" s="14"/>
      <c r="F41" s="14"/>
      <c r="G41" s="14"/>
      <c r="H41" s="14"/>
      <c r="I41" s="14"/>
      <c r="J41" s="14"/>
      <c r="K41" s="14"/>
      <c r="L41" s="90"/>
      <c r="M41" s="14"/>
      <c r="N41" s="14"/>
      <c r="O41" s="14"/>
    </row>
    <row r="42" spans="2:15" s="13" customFormat="1" x14ac:dyDescent="0.2">
      <c r="B42" s="13" t="s">
        <v>202</v>
      </c>
      <c r="C42" s="91">
        <v>4</v>
      </c>
      <c r="D42" s="91" t="s">
        <v>160</v>
      </c>
      <c r="E42" s="92">
        <v>0</v>
      </c>
      <c r="F42" s="92">
        <v>1</v>
      </c>
      <c r="G42" s="92">
        <v>0.95</v>
      </c>
      <c r="H42" s="92">
        <v>10000</v>
      </c>
      <c r="I42" s="92"/>
      <c r="J42" s="92">
        <v>-10000</v>
      </c>
      <c r="K42" s="92">
        <v>1000000</v>
      </c>
      <c r="L42" s="93" t="str">
        <f>'Kennzahlenbogen_(KB)'!P25</f>
        <v>n.d.</v>
      </c>
      <c r="M42" s="94">
        <f>IF('Kennzahlenbogen_(KB)'!Q23=Berechnung1!$H$5,5,IF('Kennzahlenbogen_(KB)'!Q23=Berechnung1!$G$5,1,IF('Kennzahlenbogen_(KB)'!Q23=Berechnung1!$F$5,1,IF('Kennzahlenbogen_(KB)'!Q23=Berechnung1!$E$5,2,IF('Kennzahlenbogen_(KB)'!Q23=Berechnung1!$D$5,3,IF('Kennzahlenbogen_(KB)'!Q23=Berechnung1!$C$5,4,""))))))</f>
        <v>1</v>
      </c>
      <c r="N42" s="94">
        <f>IF(M42&gt;1,M42+3,M42)</f>
        <v>1</v>
      </c>
      <c r="O42" s="94">
        <f>IF('Kennzahlenbogen_(KB)'!S23="",0,1)</f>
        <v>0</v>
      </c>
    </row>
    <row r="43" spans="2:15" s="13" customFormat="1" x14ac:dyDescent="0.25">
      <c r="C43" s="14"/>
      <c r="D43" s="14"/>
      <c r="E43" s="14"/>
      <c r="F43" s="14"/>
      <c r="G43" s="14"/>
      <c r="H43" s="14"/>
      <c r="I43" s="14"/>
      <c r="J43" s="14"/>
      <c r="K43" s="14"/>
      <c r="L43" s="90"/>
      <c r="M43" s="14"/>
      <c r="N43" s="14"/>
      <c r="O43" s="14"/>
    </row>
    <row r="44" spans="2:15" s="13" customFormat="1" x14ac:dyDescent="0.25">
      <c r="C44" s="14"/>
      <c r="D44" s="14"/>
      <c r="E44" s="14"/>
      <c r="F44" s="14"/>
      <c r="G44" s="14"/>
      <c r="H44" s="14"/>
      <c r="I44" s="14"/>
      <c r="J44" s="14"/>
      <c r="K44" s="14"/>
      <c r="L44" s="90"/>
      <c r="M44" s="14"/>
      <c r="N44" s="14"/>
      <c r="O44" s="14"/>
    </row>
    <row r="45" spans="2:15" s="13" customFormat="1" x14ac:dyDescent="0.2">
      <c r="C45" s="38">
        <v>5</v>
      </c>
      <c r="D45" s="38" t="s">
        <v>160</v>
      </c>
      <c r="E45" s="39">
        <v>0</v>
      </c>
      <c r="F45" s="39">
        <v>1</v>
      </c>
      <c r="G45" s="79">
        <v>0.65</v>
      </c>
      <c r="H45" s="39">
        <v>10000</v>
      </c>
      <c r="I45" s="39"/>
      <c r="J45" s="39">
        <v>-10000</v>
      </c>
      <c r="K45" s="39">
        <v>1000000</v>
      </c>
      <c r="L45" s="6" t="str">
        <f>'Kennzahlenbogen_(KB)'!P28</f>
        <v>n.d.</v>
      </c>
      <c r="M45" s="7">
        <f>IF('Kennzahlenbogen_(KB)'!Q26=Berechnung1!$G$5,1,IF('Kennzahlenbogen_(KB)'!Q26=Berechnung1!$F$5,1,IF('Kennzahlenbogen_(KB)'!Q26=Berechnung1!$E$5,2,IF('Kennzahlenbogen_(KB)'!Q26=Berechnung1!$D$5,3,IF('Kennzahlenbogen_(KB)'!Q26=Berechnung1!$C$5,4,"")))))</f>
        <v>1</v>
      </c>
      <c r="N45" s="7">
        <f>IF(M45&gt;1,M45+3,M45)</f>
        <v>1</v>
      </c>
      <c r="O45" s="7">
        <f>IF('Kennzahlenbogen_(KB)'!S26="",0,1)</f>
        <v>0</v>
      </c>
    </row>
    <row r="46" spans="2:15" s="13" customFormat="1" x14ac:dyDescent="0.25">
      <c r="C46" s="14"/>
      <c r="D46" s="14"/>
      <c r="E46" s="14"/>
      <c r="F46" s="14"/>
      <c r="G46" s="14"/>
      <c r="H46" s="14"/>
      <c r="I46" s="14"/>
      <c r="J46" s="14"/>
      <c r="K46" s="14"/>
      <c r="L46" s="90"/>
      <c r="M46" s="14"/>
      <c r="N46" s="14"/>
      <c r="O46" s="14"/>
    </row>
    <row r="47" spans="2:15" s="13" customFormat="1" x14ac:dyDescent="0.25">
      <c r="C47" s="14"/>
      <c r="D47" s="14"/>
      <c r="E47" s="14"/>
      <c r="F47" s="14"/>
      <c r="G47" s="14"/>
      <c r="H47" s="14"/>
      <c r="I47" s="14"/>
      <c r="J47" s="14"/>
      <c r="K47" s="14"/>
      <c r="L47" s="90"/>
      <c r="M47" s="14"/>
      <c r="N47" s="14"/>
      <c r="O47" s="14"/>
    </row>
    <row r="48" spans="2:15" s="13" customFormat="1" x14ac:dyDescent="0.2">
      <c r="C48" s="38">
        <v>6</v>
      </c>
      <c r="D48" s="38" t="s">
        <v>160</v>
      </c>
      <c r="E48" s="39">
        <v>0</v>
      </c>
      <c r="F48" s="39">
        <v>1</v>
      </c>
      <c r="G48" s="79">
        <v>-10000</v>
      </c>
      <c r="H48" s="39">
        <v>10000</v>
      </c>
      <c r="I48" s="39"/>
      <c r="J48" s="39">
        <v>0.3</v>
      </c>
      <c r="K48" s="39">
        <v>1000000</v>
      </c>
      <c r="L48" s="6" t="str">
        <f>'Kennzahlenbogen_(KB)'!P31</f>
        <v>n.d.</v>
      </c>
      <c r="M48" s="7">
        <f>IF('Kennzahlenbogen_(KB)'!Q29=Berechnung1!$G$5,1,IF('Kennzahlenbogen_(KB)'!Q29=Berechnung1!$F$5,1,IF('Kennzahlenbogen_(KB)'!Q29=Berechnung1!$E$5,2,IF('Kennzahlenbogen_(KB)'!Q29=Berechnung1!$D$5,3,IF('Kennzahlenbogen_(KB)'!Q29=Berechnung1!$C$5,4,"")))))</f>
        <v>1</v>
      </c>
      <c r="N48" s="7">
        <f>IF(M48&gt;1,M48+3,M48)</f>
        <v>1</v>
      </c>
      <c r="O48" s="7">
        <f>IF('Kennzahlenbogen_(KB)'!S29="",0,1)</f>
        <v>0</v>
      </c>
    </row>
    <row r="49" spans="2:15" s="13" customFormat="1" x14ac:dyDescent="0.25">
      <c r="C49" s="14"/>
      <c r="D49" s="14"/>
      <c r="E49" s="14"/>
      <c r="F49" s="14"/>
      <c r="G49" s="14"/>
      <c r="H49" s="14"/>
      <c r="I49" s="14"/>
      <c r="J49" s="14"/>
      <c r="K49" s="14"/>
      <c r="L49" s="90"/>
      <c r="M49" s="14"/>
      <c r="N49" s="14"/>
      <c r="O49" s="14"/>
    </row>
    <row r="50" spans="2:15" s="13" customFormat="1" x14ac:dyDescent="0.25">
      <c r="C50" s="14"/>
      <c r="D50" s="14"/>
      <c r="E50" s="14"/>
      <c r="F50" s="14"/>
      <c r="G50" s="14"/>
      <c r="H50" s="14"/>
      <c r="I50" s="14"/>
      <c r="J50" s="14"/>
      <c r="K50" s="14"/>
      <c r="L50" s="90"/>
      <c r="M50" s="14"/>
      <c r="N50" s="14"/>
      <c r="O50" s="14"/>
    </row>
    <row r="51" spans="2:15" s="13" customFormat="1" x14ac:dyDescent="0.2">
      <c r="C51" s="38">
        <v>7</v>
      </c>
      <c r="D51" s="38" t="s">
        <v>160</v>
      </c>
      <c r="E51" s="39">
        <v>0</v>
      </c>
      <c r="F51" s="39">
        <v>100000000</v>
      </c>
      <c r="G51" s="79">
        <v>0.05</v>
      </c>
      <c r="H51" s="39">
        <v>10000</v>
      </c>
      <c r="I51" s="39"/>
      <c r="J51" s="39">
        <v>-10000</v>
      </c>
      <c r="K51" s="39">
        <v>1000000</v>
      </c>
      <c r="L51" s="6" t="str">
        <f>'Kennzahlenbogen_(KB)'!P34</f>
        <v>n.d.</v>
      </c>
      <c r="M51" s="7">
        <f>IF('Kennzahlenbogen_(KB)'!Q32=Berechnung1!$G$5,1,IF('Kennzahlenbogen_(KB)'!Q32=Berechnung1!$F$5,1,IF('Kennzahlenbogen_(KB)'!Q32=Berechnung1!$E$5,2,IF('Kennzahlenbogen_(KB)'!Q32=Berechnung1!$D$5,3,IF('Kennzahlenbogen_(KB)'!Q32=Berechnung1!$C$5,4,"")))))</f>
        <v>1</v>
      </c>
      <c r="N51" s="7">
        <f>IF(M51&gt;1,M51+3,M51)</f>
        <v>1</v>
      </c>
      <c r="O51" s="7">
        <f>IF('Kennzahlenbogen_(KB)'!S32="",0,1)</f>
        <v>0</v>
      </c>
    </row>
    <row r="52" spans="2:15" s="13" customFormat="1" x14ac:dyDescent="0.25">
      <c r="C52" s="14"/>
      <c r="D52" s="14"/>
      <c r="E52" s="14"/>
      <c r="F52" s="14"/>
      <c r="G52" s="14"/>
      <c r="H52" s="14"/>
      <c r="I52" s="14"/>
      <c r="J52" s="14"/>
      <c r="K52" s="14"/>
      <c r="L52" s="90"/>
      <c r="M52" s="14"/>
      <c r="N52" s="14"/>
      <c r="O52" s="14"/>
    </row>
    <row r="53" spans="2:15" s="13" customFormat="1" x14ac:dyDescent="0.25">
      <c r="C53" s="14"/>
      <c r="D53" s="14"/>
      <c r="E53" s="14"/>
      <c r="F53" s="14"/>
      <c r="G53" s="14"/>
      <c r="H53" s="14"/>
      <c r="I53" s="14"/>
      <c r="J53" s="14"/>
      <c r="K53" s="14"/>
      <c r="L53" s="90"/>
      <c r="M53" s="14"/>
      <c r="N53" s="14"/>
      <c r="O53" s="14"/>
    </row>
    <row r="54" spans="2:15" s="13" customFormat="1" x14ac:dyDescent="0.2">
      <c r="C54" s="38">
        <v>8</v>
      </c>
      <c r="D54" s="38" t="s">
        <v>160</v>
      </c>
      <c r="E54" s="39">
        <v>0</v>
      </c>
      <c r="F54" s="39">
        <v>1</v>
      </c>
      <c r="G54" s="79">
        <v>0.95</v>
      </c>
      <c r="H54" s="39">
        <v>10000</v>
      </c>
      <c r="I54" s="39"/>
      <c r="J54" s="39">
        <v>-10000</v>
      </c>
      <c r="K54" s="39">
        <v>1000000</v>
      </c>
      <c r="L54" s="6" t="str">
        <f>'Kennzahlenbogen_(KB)'!P37</f>
        <v>n.d.</v>
      </c>
      <c r="M54" s="7">
        <f>IF('Kennzahlenbogen_(KB)'!Q35=Berechnung1!$G$5,1,IF('Kennzahlenbogen_(KB)'!Q35=Berechnung1!$F$5,1,IF('Kennzahlenbogen_(KB)'!Q35=Berechnung1!$E$5,2,IF('Kennzahlenbogen_(KB)'!Q35=Berechnung1!$D$5,3,IF('Kennzahlenbogen_(KB)'!Q35=Berechnung1!$C$5,4,"")))))</f>
        <v>1</v>
      </c>
      <c r="N54" s="7">
        <f>IF(M54&gt;1,M54+3,M54)</f>
        <v>1</v>
      </c>
      <c r="O54" s="7">
        <f>IF('Kennzahlenbogen_(KB)'!S35="",0,1)</f>
        <v>0</v>
      </c>
    </row>
    <row r="55" spans="2:15" s="13" customFormat="1" x14ac:dyDescent="0.25">
      <c r="C55" s="14"/>
      <c r="D55" s="14"/>
      <c r="E55" s="14"/>
      <c r="F55" s="14"/>
      <c r="G55" s="14"/>
      <c r="H55" s="14"/>
      <c r="I55" s="14"/>
      <c r="J55" s="14"/>
      <c r="K55" s="14"/>
      <c r="L55" s="90"/>
      <c r="M55" s="14"/>
      <c r="N55" s="14"/>
      <c r="O55" s="14"/>
    </row>
    <row r="56" spans="2:15" s="13" customFormat="1" x14ac:dyDescent="0.25">
      <c r="C56" s="14"/>
      <c r="D56" s="14"/>
      <c r="E56" s="14"/>
      <c r="F56" s="14"/>
      <c r="G56" s="14"/>
      <c r="H56" s="14"/>
      <c r="I56" s="14"/>
      <c r="J56" s="14"/>
      <c r="K56" s="14"/>
      <c r="L56" s="90"/>
      <c r="M56" s="14"/>
      <c r="N56" s="14"/>
      <c r="O56" s="14"/>
    </row>
    <row r="57" spans="2:15" s="13" customFormat="1" x14ac:dyDescent="0.2">
      <c r="B57" s="13" t="s">
        <v>202</v>
      </c>
      <c r="C57" s="145" t="s">
        <v>322</v>
      </c>
      <c r="D57" s="91" t="s">
        <v>160</v>
      </c>
      <c r="E57" s="92">
        <v>0</v>
      </c>
      <c r="F57" s="92">
        <v>1</v>
      </c>
      <c r="G57" s="92">
        <v>0.9</v>
      </c>
      <c r="H57" s="92">
        <v>10000</v>
      </c>
      <c r="I57" s="92"/>
      <c r="J57" s="92">
        <v>-10000</v>
      </c>
      <c r="K57" s="92">
        <v>10000</v>
      </c>
      <c r="L57" s="93" t="str">
        <f>'Kennzahlenbogen_(KB)'!P40</f>
        <v>n.d.</v>
      </c>
      <c r="M57" s="94">
        <f>IF('Kennzahlenbogen_(KB)'!Q38=Berechnung1!$H$5,5,IF('Kennzahlenbogen_(KB)'!Q38=Berechnung1!$G$5,1,IF('Kennzahlenbogen_(KB)'!Q38=Berechnung1!$F$5,1,IF('Kennzahlenbogen_(KB)'!Q38=Berechnung1!$E$5,2,IF('Kennzahlenbogen_(KB)'!Q38=Berechnung1!$D$5,3,IF('Kennzahlenbogen_(KB)'!Q38=Berechnung1!$C$5,4,""))))))</f>
        <v>1</v>
      </c>
      <c r="N57" s="94">
        <f>IF(M57&gt;1,M57+3,M57)</f>
        <v>1</v>
      </c>
      <c r="O57" s="94">
        <f>IF('Kennzahlenbogen_(KB)'!S38="",0,1)</f>
        <v>0</v>
      </c>
    </row>
    <row r="58" spans="2:15" s="13" customFormat="1" x14ac:dyDescent="0.2">
      <c r="C58" s="110"/>
      <c r="D58" s="110"/>
      <c r="E58" s="111"/>
      <c r="F58" s="111"/>
      <c r="G58" s="111"/>
      <c r="H58" s="111"/>
      <c r="I58" s="111"/>
      <c r="J58" s="111"/>
      <c r="K58" s="111"/>
      <c r="L58" s="90"/>
      <c r="M58" s="14"/>
      <c r="N58" s="14"/>
      <c r="O58" s="14"/>
    </row>
    <row r="59" spans="2:15" s="13" customFormat="1" x14ac:dyDescent="0.2">
      <c r="C59" s="110"/>
      <c r="D59" s="110"/>
      <c r="E59" s="111"/>
      <c r="F59" s="111"/>
      <c r="G59" s="111"/>
      <c r="H59" s="111"/>
      <c r="I59" s="111"/>
      <c r="J59" s="111"/>
      <c r="K59" s="111"/>
      <c r="L59" s="90"/>
      <c r="M59" s="14"/>
      <c r="N59" s="14"/>
      <c r="O59" s="14"/>
    </row>
    <row r="60" spans="2:15" s="13" customFormat="1" x14ac:dyDescent="0.2">
      <c r="B60" s="13" t="s">
        <v>202</v>
      </c>
      <c r="C60" s="145" t="s">
        <v>323</v>
      </c>
      <c r="D60" s="91" t="s">
        <v>160</v>
      </c>
      <c r="E60" s="92">
        <v>0</v>
      </c>
      <c r="F60" s="92">
        <v>1</v>
      </c>
      <c r="G60" s="92">
        <v>0.9</v>
      </c>
      <c r="H60" s="92">
        <v>10000</v>
      </c>
      <c r="I60" s="92"/>
      <c r="J60" s="92">
        <v>-10000</v>
      </c>
      <c r="K60" s="92">
        <v>10000</v>
      </c>
      <c r="L60" s="93" t="str">
        <f>'Kennzahlenbogen_(KB)'!P43</f>
        <v>n.d.</v>
      </c>
      <c r="M60" s="94">
        <f>IF('Kennzahlenbogen_(KB)'!Q41=Berechnung1!$H$5,5,IF('Kennzahlenbogen_(KB)'!Q41=Berechnung1!$G$5,1,IF('Kennzahlenbogen_(KB)'!Q41=Berechnung1!$F$5,1,IF('Kennzahlenbogen_(KB)'!Q41=Berechnung1!$E$5,2,IF('Kennzahlenbogen_(KB)'!Q41=Berechnung1!$D$5,3,IF('Kennzahlenbogen_(KB)'!Q41=Berechnung1!$C$5,4,""))))))</f>
        <v>1</v>
      </c>
      <c r="N60" s="94">
        <f t="shared" ref="N60" si="3">IF(M60&gt;1,M60+3,M60)</f>
        <v>1</v>
      </c>
      <c r="O60" s="94">
        <f>IF('Kennzahlenbogen_(KB)'!S41="",0,1)</f>
        <v>0</v>
      </c>
    </row>
    <row r="61" spans="2:15" s="13" customFormat="1" x14ac:dyDescent="0.25">
      <c r="C61" s="14"/>
      <c r="D61" s="14"/>
      <c r="E61" s="14"/>
      <c r="F61" s="14"/>
      <c r="G61" s="14"/>
      <c r="H61" s="14"/>
      <c r="I61" s="14"/>
      <c r="J61" s="14"/>
      <c r="K61" s="14"/>
      <c r="L61" s="90"/>
      <c r="M61" s="14"/>
      <c r="N61" s="14"/>
      <c r="O61" s="14"/>
    </row>
    <row r="62" spans="2:15" s="13" customFormat="1" x14ac:dyDescent="0.25">
      <c r="C62" s="14"/>
      <c r="D62" s="14"/>
      <c r="E62" s="14"/>
      <c r="F62" s="14"/>
      <c r="G62" s="14"/>
      <c r="H62" s="14"/>
      <c r="I62" s="14"/>
      <c r="J62" s="14"/>
      <c r="K62" s="14"/>
      <c r="L62" s="90"/>
      <c r="M62" s="14"/>
      <c r="N62" s="14"/>
      <c r="O62" s="14"/>
    </row>
    <row r="63" spans="2:15" s="13" customFormat="1" x14ac:dyDescent="0.2">
      <c r="B63" s="13" t="s">
        <v>202</v>
      </c>
      <c r="C63" s="145">
        <v>10</v>
      </c>
      <c r="D63" s="145" t="s">
        <v>160</v>
      </c>
      <c r="E63" s="146">
        <v>0</v>
      </c>
      <c r="F63" s="146">
        <v>1</v>
      </c>
      <c r="G63" s="146">
        <v>0.75</v>
      </c>
      <c r="H63" s="146">
        <v>10000</v>
      </c>
      <c r="I63" s="146"/>
      <c r="J63" s="92">
        <v>-10000</v>
      </c>
      <c r="K63" s="146">
        <v>1000000</v>
      </c>
      <c r="L63" s="147" t="str">
        <f>'Kennzahlenbogen_(KB)'!P46</f>
        <v>n.d.</v>
      </c>
      <c r="M63" s="148">
        <f>IF('Kennzahlenbogen_(KB)'!Q44=Berechnung1!$H$5,5,IF('Kennzahlenbogen_(KB)'!Q44=Berechnung1!$G$5,1,IF('Kennzahlenbogen_(KB)'!Q44=Berechnung1!$F$5,1,IF('Kennzahlenbogen_(KB)'!Q44=Berechnung1!$E$5,2,IF('Kennzahlenbogen_(KB)'!Q44=Berechnung1!$D$5,3,IF('Kennzahlenbogen_(KB)'!Q44=Berechnung1!$C$5,4,""))))))</f>
        <v>1</v>
      </c>
      <c r="N63" s="148">
        <f>IF(M63&gt;1,M63+3,M63)</f>
        <v>1</v>
      </c>
      <c r="O63" s="148">
        <f>IF('Kennzahlenbogen_(KB)'!S44="",0,1)</f>
        <v>0</v>
      </c>
    </row>
    <row r="64" spans="2:15" s="13" customFormat="1" x14ac:dyDescent="0.25">
      <c r="C64" s="14"/>
      <c r="D64" s="14"/>
      <c r="E64" s="14"/>
      <c r="F64" s="14"/>
      <c r="G64" s="14"/>
      <c r="H64" s="14"/>
      <c r="I64" s="14"/>
      <c r="J64" s="14"/>
      <c r="K64" s="14"/>
      <c r="L64" s="90"/>
      <c r="M64" s="14"/>
      <c r="N64" s="14"/>
      <c r="O64" s="14"/>
    </row>
    <row r="65" spans="2:15" s="13" customFormat="1" x14ac:dyDescent="0.25">
      <c r="C65" s="14"/>
      <c r="D65" s="14"/>
      <c r="E65" s="14"/>
      <c r="F65" s="14"/>
      <c r="G65" s="14"/>
      <c r="H65" s="14"/>
      <c r="I65" s="14"/>
      <c r="J65" s="14"/>
      <c r="K65" s="14"/>
      <c r="L65" s="90"/>
      <c r="M65" s="14"/>
      <c r="N65" s="14"/>
      <c r="O65" s="14"/>
    </row>
    <row r="66" spans="2:15" s="13" customFormat="1" x14ac:dyDescent="0.2">
      <c r="B66" s="13" t="s">
        <v>202</v>
      </c>
      <c r="C66" s="91" t="s">
        <v>268</v>
      </c>
      <c r="D66" s="91" t="s">
        <v>160</v>
      </c>
      <c r="E66" s="91">
        <v>0</v>
      </c>
      <c r="F66" s="141">
        <v>1</v>
      </c>
      <c r="G66" s="141">
        <v>-10000</v>
      </c>
      <c r="H66" s="141">
        <v>0.05</v>
      </c>
      <c r="I66" s="91"/>
      <c r="J66" s="141">
        <v>-10000</v>
      </c>
      <c r="K66" s="141">
        <v>1000000000000</v>
      </c>
      <c r="L66" s="147" t="str">
        <f>'Kennzahlenbogen_(KB)'!P49</f>
        <v>n.d.</v>
      </c>
      <c r="M66" s="91">
        <f>IF('Kennzahlenbogen_(KB)'!Q47=Berechnung1!$H$5,5,IF('Kennzahlenbogen_(KB)'!Q47=Berechnung1!$G$5,1,IF('Kennzahlenbogen_(KB)'!Q47=Berechnung1!$F$5,1,IF('Kennzahlenbogen_(KB)'!Q47=Berechnung1!$E$5,2,IF('Kennzahlenbogen_(KB)'!Q47=Berechnung1!$D$5,3,IF('Kennzahlenbogen_(KB)'!Q47=Berechnung1!$C$5,4,""))))))</f>
        <v>1</v>
      </c>
      <c r="N66" s="91">
        <f>IF(M66&gt;1,M66+3,M66)</f>
        <v>1</v>
      </c>
      <c r="O66" s="91">
        <f>IF('Kennzahlenbogen_(KB)'!S47="",0,1)</f>
        <v>0</v>
      </c>
    </row>
    <row r="67" spans="2:15" s="13" customFormat="1" x14ac:dyDescent="0.25">
      <c r="C67" s="14"/>
      <c r="D67" s="14"/>
      <c r="E67" s="14"/>
      <c r="F67" s="14"/>
      <c r="G67" s="14"/>
      <c r="H67" s="14"/>
      <c r="I67" s="14"/>
      <c r="J67" s="14"/>
      <c r="K67" s="14"/>
      <c r="L67" s="90"/>
      <c r="M67" s="14"/>
      <c r="N67" s="14"/>
      <c r="O67" s="14"/>
    </row>
    <row r="68" spans="2:15" s="13" customFormat="1" x14ac:dyDescent="0.25">
      <c r="C68" s="14"/>
      <c r="D68" s="14"/>
      <c r="E68" s="14"/>
      <c r="F68" s="14"/>
      <c r="G68" s="14"/>
      <c r="H68" s="14"/>
      <c r="I68" s="14"/>
      <c r="J68" s="14"/>
      <c r="K68" s="14"/>
      <c r="L68" s="90"/>
      <c r="M68" s="14"/>
      <c r="N68" s="14"/>
      <c r="O68" s="14"/>
    </row>
    <row r="69" spans="2:15" s="13" customFormat="1" x14ac:dyDescent="0.2">
      <c r="B69" s="13" t="s">
        <v>202</v>
      </c>
      <c r="C69" s="91" t="s">
        <v>269</v>
      </c>
      <c r="D69" s="91" t="s">
        <v>160</v>
      </c>
      <c r="E69" s="91">
        <v>0</v>
      </c>
      <c r="F69" s="141">
        <v>1</v>
      </c>
      <c r="G69" s="141">
        <v>-10000</v>
      </c>
      <c r="H69" s="141">
        <v>0.05</v>
      </c>
      <c r="I69" s="91"/>
      <c r="J69" s="141">
        <v>-10000</v>
      </c>
      <c r="K69" s="141">
        <v>1000000000000</v>
      </c>
      <c r="L69" s="147" t="str">
        <f>'Kennzahlenbogen_(KB)'!P52</f>
        <v>n.d.</v>
      </c>
      <c r="M69" s="91">
        <f>IF('Kennzahlenbogen_(KB)'!Q50=Berechnung1!$H$5,5,IF('Kennzahlenbogen_(KB)'!Q50=Berechnung1!$G$5,1,IF('Kennzahlenbogen_(KB)'!Q50=Berechnung1!$F$5,1,IF('Kennzahlenbogen_(KB)'!Q50=Berechnung1!$E$5,2,IF('Kennzahlenbogen_(KB)'!Q50=Berechnung1!$D$5,3,IF('Kennzahlenbogen_(KB)'!Q50=Berechnung1!$C$5,4,""))))))</f>
        <v>1</v>
      </c>
      <c r="N69" s="91">
        <f>IF(M69&gt;1,M69+3,M69)</f>
        <v>1</v>
      </c>
      <c r="O69" s="91">
        <f>IF('Kennzahlenbogen_(KB)'!S50="",0,1)</f>
        <v>0</v>
      </c>
    </row>
    <row r="70" spans="2:15" s="13" customFormat="1" x14ac:dyDescent="0.2">
      <c r="C70" s="110"/>
      <c r="D70" s="110"/>
      <c r="E70" s="111"/>
      <c r="F70" s="111"/>
      <c r="G70" s="111"/>
      <c r="H70" s="111"/>
      <c r="I70" s="111"/>
      <c r="J70" s="111"/>
      <c r="K70" s="111"/>
      <c r="L70" s="90"/>
      <c r="M70" s="14"/>
      <c r="N70" s="14"/>
      <c r="O70" s="14"/>
    </row>
    <row r="71" spans="2:15" s="13" customFormat="1" x14ac:dyDescent="0.2">
      <c r="C71" s="110"/>
      <c r="D71" s="110"/>
      <c r="E71" s="111"/>
      <c r="F71" s="111"/>
      <c r="G71" s="111"/>
      <c r="H71" s="111"/>
      <c r="I71" s="111"/>
      <c r="J71" s="111"/>
      <c r="K71" s="111"/>
      <c r="L71" s="90"/>
      <c r="M71" s="14"/>
      <c r="N71" s="14"/>
      <c r="O71" s="14"/>
    </row>
    <row r="72" spans="2:15" s="13" customFormat="1" x14ac:dyDescent="0.2">
      <c r="C72" s="75" t="s">
        <v>324</v>
      </c>
      <c r="D72" s="38" t="s">
        <v>160</v>
      </c>
      <c r="E72" s="39">
        <v>0</v>
      </c>
      <c r="F72" s="39">
        <v>1000000000000</v>
      </c>
      <c r="G72" s="80">
        <v>25</v>
      </c>
      <c r="H72" s="39">
        <v>1000000000000</v>
      </c>
      <c r="I72" s="39"/>
      <c r="J72" s="39">
        <v>-10000</v>
      </c>
      <c r="K72" s="39">
        <v>1000000000000</v>
      </c>
      <c r="L72" s="7">
        <f>'Kennzahlenbogen_(KB)'!P53</f>
        <v>0</v>
      </c>
      <c r="M72" s="7">
        <f>IF('Kennzahlenbogen_(KB)'!Q53=Berechnung1!$G$5,1,IF('Kennzahlenbogen_(KB)'!Q53=Berechnung1!$F$5,1,IF('Kennzahlenbogen_(KB)'!Q53=Berechnung1!$E$5,2,IF('Kennzahlenbogen_(KB)'!Q53=Berechnung1!$D$5,3,IF('Kennzahlenbogen_(KB)'!Q53=Berechnung1!$C$5,4,"")))))</f>
        <v>1</v>
      </c>
      <c r="N72" s="7">
        <f>IF(M72&gt;1,M72+3,M72)</f>
        <v>1</v>
      </c>
      <c r="O72" s="7">
        <f>IF('Kennzahlenbogen_(KB)'!S53="",0,1)</f>
        <v>0</v>
      </c>
    </row>
    <row r="73" spans="2:15" s="13" customFormat="1" x14ac:dyDescent="0.2">
      <c r="C73" s="110"/>
      <c r="D73" s="110"/>
      <c r="E73" s="111"/>
      <c r="F73" s="111"/>
      <c r="G73" s="166"/>
      <c r="H73" s="111"/>
      <c r="I73" s="111"/>
      <c r="J73" s="111"/>
      <c r="K73" s="111"/>
      <c r="L73" s="14"/>
      <c r="M73" s="14"/>
      <c r="N73" s="14"/>
      <c r="O73" s="14"/>
    </row>
    <row r="74" spans="2:15" s="13" customFormat="1" x14ac:dyDescent="0.2">
      <c r="C74" s="110"/>
      <c r="D74" s="110"/>
      <c r="E74" s="111"/>
      <c r="F74" s="111"/>
      <c r="G74" s="166"/>
      <c r="H74" s="111"/>
      <c r="I74" s="111"/>
      <c r="J74" s="111"/>
      <c r="K74" s="111"/>
      <c r="L74" s="14"/>
      <c r="M74" s="14"/>
      <c r="N74" s="14"/>
      <c r="O74" s="14"/>
    </row>
    <row r="75" spans="2:15" s="13" customFormat="1" x14ac:dyDescent="0.2">
      <c r="C75" s="75" t="s">
        <v>325</v>
      </c>
      <c r="D75" s="38" t="s">
        <v>160</v>
      </c>
      <c r="E75" s="39">
        <v>0</v>
      </c>
      <c r="F75" s="39">
        <v>1000000000000</v>
      </c>
      <c r="G75" s="79">
        <v>-1000000000000</v>
      </c>
      <c r="H75" s="39">
        <v>1000000000000</v>
      </c>
      <c r="I75" s="39"/>
      <c r="J75" s="39">
        <v>-10000</v>
      </c>
      <c r="K75" s="39">
        <v>1000000000000</v>
      </c>
      <c r="L75" s="7">
        <f>'Kennzahlenbogen_(KB)'!P56</f>
        <v>0</v>
      </c>
      <c r="M75" s="7">
        <f>IF('Kennzahlenbogen_(KB)'!Q56=Berechnung1!$G$5,1,IF('Kennzahlenbogen_(KB)'!Q56=Berechnung1!$F$5,1,IF('Kennzahlenbogen_(KB)'!Q56=Berechnung1!$E$5,2,IF('Kennzahlenbogen_(KB)'!Q56=Berechnung1!$D$5,3,IF('Kennzahlenbogen_(KB)'!Q56=Berechnung1!$C$5,4,"")))))</f>
        <v>1</v>
      </c>
      <c r="N75" s="7">
        <f t="shared" ref="N75:N81" si="4">IF(M75&gt;1,M75+3,M75)</f>
        <v>1</v>
      </c>
      <c r="O75" s="7">
        <f>IF('Kennzahlenbogen_(KB)'!S56="",0,1)</f>
        <v>0</v>
      </c>
    </row>
    <row r="76" spans="2:15" s="13" customFormat="1" x14ac:dyDescent="0.2">
      <c r="C76" s="110"/>
      <c r="D76" s="110"/>
      <c r="E76" s="111"/>
      <c r="F76" s="111"/>
      <c r="G76" s="111"/>
      <c r="H76" s="111"/>
      <c r="I76" s="111"/>
      <c r="J76" s="111"/>
      <c r="K76" s="111"/>
      <c r="L76" s="14"/>
      <c r="M76" s="14"/>
      <c r="N76" s="14"/>
      <c r="O76" s="14"/>
    </row>
    <row r="77" spans="2:15" s="13" customFormat="1" x14ac:dyDescent="0.2">
      <c r="C77" s="110"/>
      <c r="D77" s="110"/>
      <c r="E77" s="111"/>
      <c r="F77" s="111"/>
      <c r="G77" s="111"/>
      <c r="H77" s="111"/>
      <c r="I77" s="111"/>
      <c r="J77" s="111"/>
      <c r="K77" s="111"/>
      <c r="L77" s="14"/>
      <c r="M77" s="14"/>
      <c r="N77" s="14"/>
      <c r="O77" s="14"/>
    </row>
    <row r="78" spans="2:15" s="13" customFormat="1" x14ac:dyDescent="0.2">
      <c r="B78" s="13" t="s">
        <v>202</v>
      </c>
      <c r="C78" s="145" t="s">
        <v>326</v>
      </c>
      <c r="D78" s="145" t="s">
        <v>160</v>
      </c>
      <c r="E78" s="146">
        <v>0</v>
      </c>
      <c r="F78" s="146">
        <v>1000000000000</v>
      </c>
      <c r="G78" s="146">
        <v>-1000000000000</v>
      </c>
      <c r="H78" s="146">
        <v>1000000000000</v>
      </c>
      <c r="I78" s="146"/>
      <c r="J78" s="146">
        <v>-10000</v>
      </c>
      <c r="K78" s="146">
        <v>1000000000000</v>
      </c>
      <c r="L78" s="148">
        <f>'Kennzahlenbogen_(KB)'!P59</f>
        <v>0</v>
      </c>
      <c r="M78" s="148">
        <f>IF('Kennzahlenbogen_(KB)'!Q59=Berechnung1!$H$5,5,IF('Kennzahlenbogen_(KB)'!Q59=Berechnung1!$G$5,1,IF('Kennzahlenbogen_(KB)'!Q59=Berechnung1!$F$5,1,IF('Kennzahlenbogen_(KB)'!Q59=Berechnung1!$E$5,2,IF('Kennzahlenbogen_(KB)'!Q59=Berechnung1!$D$5,3,IF('Kennzahlenbogen_(KB)'!Q59=Berechnung1!$C$5,4,""))))))</f>
        <v>1</v>
      </c>
      <c r="N78" s="148">
        <f t="shared" ref="N78" si="5">IF(M78&gt;1,M78+3,M78)</f>
        <v>1</v>
      </c>
      <c r="O78" s="148">
        <f>IF('Kennzahlenbogen_(KB)'!S59="",0,1)</f>
        <v>0</v>
      </c>
    </row>
    <row r="79" spans="2:15" s="13" customFormat="1" x14ac:dyDescent="0.2">
      <c r="C79" s="110"/>
      <c r="D79" s="110"/>
      <c r="E79" s="111"/>
      <c r="F79" s="111"/>
      <c r="G79" s="166"/>
      <c r="H79" s="111"/>
      <c r="I79" s="111"/>
      <c r="J79" s="111"/>
      <c r="K79" s="111"/>
      <c r="L79" s="14"/>
      <c r="M79" s="14"/>
      <c r="N79" s="14"/>
      <c r="O79" s="14"/>
    </row>
    <row r="80" spans="2:15" s="13" customFormat="1" x14ac:dyDescent="0.2">
      <c r="C80" s="110"/>
      <c r="D80" s="110"/>
      <c r="E80" s="111"/>
      <c r="F80" s="111"/>
      <c r="G80" s="166"/>
      <c r="H80" s="111"/>
      <c r="I80" s="111"/>
      <c r="J80" s="111"/>
      <c r="K80" s="111"/>
      <c r="L80" s="14"/>
      <c r="M80" s="14"/>
      <c r="N80" s="14"/>
      <c r="O80" s="14"/>
    </row>
    <row r="81" spans="2:15" s="13" customFormat="1" x14ac:dyDescent="0.2">
      <c r="C81" s="75" t="s">
        <v>476</v>
      </c>
      <c r="D81" s="38" t="s">
        <v>160</v>
      </c>
      <c r="E81" s="39">
        <v>0</v>
      </c>
      <c r="F81" s="39">
        <v>1000000000000</v>
      </c>
      <c r="G81" s="80">
        <v>40</v>
      </c>
      <c r="H81" s="39">
        <v>1000000000000</v>
      </c>
      <c r="I81" s="39"/>
      <c r="J81" s="39">
        <v>-10000</v>
      </c>
      <c r="K81" s="39">
        <v>1000000000000</v>
      </c>
      <c r="L81" s="7">
        <f>'Kennzahlenbogen_(KB)'!P62</f>
        <v>0</v>
      </c>
      <c r="M81" s="7">
        <f>IF('Kennzahlenbogen_(KB)'!Q62=Berechnung1!$G$5,1,IF('Kennzahlenbogen_(KB)'!Q62=Berechnung1!$F$5,1,IF('Kennzahlenbogen_(KB)'!Q62=Berechnung1!$E$5,2,IF('Kennzahlenbogen_(KB)'!Q62=Berechnung1!$D$5,3,IF('Kennzahlenbogen_(KB)'!Q62=Berechnung1!$C$5,4,"")))))</f>
        <v>1</v>
      </c>
      <c r="N81" s="7">
        <f t="shared" si="4"/>
        <v>1</v>
      </c>
      <c r="O81" s="7">
        <f>IF('Kennzahlenbogen_(KB)'!S62="",0,1)</f>
        <v>0</v>
      </c>
    </row>
    <row r="82" spans="2:15" s="13" customFormat="1" x14ac:dyDescent="0.25">
      <c r="C82" s="14"/>
      <c r="D82" s="14"/>
      <c r="E82" s="14"/>
      <c r="F82" s="14"/>
      <c r="G82" s="14"/>
      <c r="H82" s="14"/>
      <c r="I82" s="14"/>
      <c r="J82" s="14"/>
      <c r="K82" s="14"/>
      <c r="L82" s="90"/>
      <c r="M82" s="14"/>
      <c r="N82" s="14"/>
      <c r="O82" s="14"/>
    </row>
    <row r="83" spans="2:15" s="13" customFormat="1" x14ac:dyDescent="0.25">
      <c r="C83" s="14"/>
      <c r="D83" s="14"/>
      <c r="E83" s="14"/>
      <c r="F83" s="14"/>
      <c r="G83" s="14"/>
      <c r="H83" s="14"/>
      <c r="I83" s="14"/>
      <c r="J83" s="14"/>
      <c r="K83" s="14"/>
      <c r="L83" s="90"/>
      <c r="M83" s="14"/>
      <c r="N83" s="14"/>
      <c r="O83" s="14"/>
    </row>
    <row r="84" spans="2:15" s="13" customFormat="1" x14ac:dyDescent="0.2">
      <c r="C84" s="75">
        <v>13</v>
      </c>
      <c r="D84" s="38" t="s">
        <v>160</v>
      </c>
      <c r="E84" s="39">
        <v>0</v>
      </c>
      <c r="F84" s="39">
        <v>1</v>
      </c>
      <c r="G84" s="79">
        <v>0.8</v>
      </c>
      <c r="H84" s="39">
        <v>10000</v>
      </c>
      <c r="I84" s="39"/>
      <c r="J84" s="39">
        <v>-10000</v>
      </c>
      <c r="K84" s="39">
        <v>1000000</v>
      </c>
      <c r="L84" s="6" t="str">
        <f>'Kennzahlenbogen_(KB)'!P67</f>
        <v>n.d.</v>
      </c>
      <c r="M84" s="7">
        <f>IF('Kennzahlenbogen_(KB)'!Q65=Berechnung1!$G$5,1,IF('Kennzahlenbogen_(KB)'!Q65=Berechnung1!$F$5,1,IF('Kennzahlenbogen_(KB)'!Q65=Berechnung1!$E$5,2,IF('Kennzahlenbogen_(KB)'!Q65=Berechnung1!$D$5,3,IF('Kennzahlenbogen_(KB)'!Q65=Berechnung1!$C$5,4,"")))))</f>
        <v>1</v>
      </c>
      <c r="N84" s="7">
        <f>IF(M84&gt;1,M84+3,M84)</f>
        <v>1</v>
      </c>
      <c r="O84" s="7">
        <f>IF('Kennzahlenbogen_(KB)'!S65="",0,1)</f>
        <v>0</v>
      </c>
    </row>
    <row r="85" spans="2:15" s="13" customFormat="1" x14ac:dyDescent="0.25">
      <c r="C85" s="14"/>
      <c r="D85" s="14"/>
      <c r="E85" s="14"/>
      <c r="F85" s="14"/>
      <c r="G85" s="14"/>
      <c r="H85" s="14"/>
      <c r="I85" s="14"/>
      <c r="J85" s="14"/>
      <c r="K85" s="14"/>
      <c r="L85" s="90"/>
      <c r="M85" s="14"/>
      <c r="N85" s="14"/>
      <c r="O85" s="14"/>
    </row>
    <row r="86" spans="2:15" s="13" customFormat="1" x14ac:dyDescent="0.25">
      <c r="C86" s="14"/>
      <c r="D86" s="14"/>
      <c r="E86" s="14"/>
      <c r="F86" s="14"/>
      <c r="G86" s="14"/>
      <c r="H86" s="14"/>
      <c r="I86" s="14"/>
      <c r="J86" s="14"/>
      <c r="K86" s="14"/>
      <c r="L86" s="90"/>
      <c r="M86" s="14"/>
      <c r="N86" s="14"/>
      <c r="O86" s="14"/>
    </row>
    <row r="87" spans="2:15" s="13" customFormat="1" x14ac:dyDescent="0.2">
      <c r="C87" s="75" t="s">
        <v>477</v>
      </c>
      <c r="D87" s="38" t="s">
        <v>160</v>
      </c>
      <c r="E87" s="39">
        <v>0</v>
      </c>
      <c r="F87" s="39">
        <v>1</v>
      </c>
      <c r="G87" s="79">
        <v>-10000</v>
      </c>
      <c r="H87" s="39">
        <v>0.09</v>
      </c>
      <c r="I87" s="39"/>
      <c r="J87" s="39">
        <v>-10000</v>
      </c>
      <c r="K87" s="39">
        <v>1000000000000</v>
      </c>
      <c r="L87" s="140" t="str">
        <f>'Kennzahlenbogen_(KB)'!P70</f>
        <v>n.d.</v>
      </c>
      <c r="M87" s="7">
        <f>IF('Kennzahlenbogen_(KB)'!Q68=Berechnung1!$G$5,1,IF('Kennzahlenbogen_(KB)'!Q68=Berechnung1!$F$5,1,IF('Kennzahlenbogen_(KB)'!Q68=Berechnung1!$E$5,2,IF('Kennzahlenbogen_(KB)'!Q68=Berechnung1!$D$5,3,IF('Kennzahlenbogen_(KB)'!Q68=Berechnung1!$C$5,4,"")))))</f>
        <v>1</v>
      </c>
      <c r="N87" s="7">
        <f>IF(M87&gt;1,M87+3,M87)</f>
        <v>1</v>
      </c>
      <c r="O87" s="7">
        <f>IF('Kennzahlenbogen_(KB)'!S68="",0,1)</f>
        <v>0</v>
      </c>
    </row>
    <row r="88" spans="2:15" s="13" customFormat="1" x14ac:dyDescent="0.2">
      <c r="C88" s="110"/>
      <c r="D88" s="110"/>
      <c r="E88" s="111"/>
      <c r="F88" s="111"/>
      <c r="G88" s="111"/>
      <c r="H88" s="111"/>
      <c r="I88" s="111"/>
      <c r="J88" s="111"/>
      <c r="K88" s="111"/>
      <c r="L88" s="60"/>
      <c r="M88" s="14"/>
      <c r="N88" s="14"/>
      <c r="O88" s="14"/>
    </row>
    <row r="89" spans="2:15" s="13" customFormat="1" x14ac:dyDescent="0.2">
      <c r="C89" s="110"/>
      <c r="D89" s="110"/>
      <c r="E89" s="111"/>
      <c r="F89" s="111"/>
      <c r="G89" s="111"/>
      <c r="H89" s="111"/>
      <c r="I89" s="111"/>
      <c r="J89" s="111"/>
      <c r="K89" s="111"/>
      <c r="L89" s="60"/>
      <c r="M89" s="14"/>
      <c r="N89" s="14"/>
      <c r="O89" s="14"/>
    </row>
    <row r="90" spans="2:15" s="13" customFormat="1" x14ac:dyDescent="0.2">
      <c r="B90" s="13" t="s">
        <v>202</v>
      </c>
      <c r="C90" s="145" t="s">
        <v>478</v>
      </c>
      <c r="D90" s="145" t="s">
        <v>160</v>
      </c>
      <c r="E90" s="146">
        <v>0</v>
      </c>
      <c r="F90" s="146">
        <v>1</v>
      </c>
      <c r="G90" s="146">
        <v>-10000</v>
      </c>
      <c r="H90" s="146">
        <v>10000</v>
      </c>
      <c r="I90" s="146"/>
      <c r="J90" s="146">
        <v>-10000</v>
      </c>
      <c r="K90" s="146">
        <v>1000000000000</v>
      </c>
      <c r="L90" s="249" t="str">
        <f>'Kennzahlenbogen_(KB)'!P73</f>
        <v>n.d.</v>
      </c>
      <c r="M90" s="148">
        <f>IF('Kennzahlenbogen_(KB)'!Q71=Berechnung1!$H$17,5,IF('Kennzahlenbogen_(KB)'!Q71=Berechnung1!$G$17,1,IF('Kennzahlenbogen_(KB)'!Q71=Berechnung1!$F$17,1,IF('Kennzahlenbogen_(KB)'!Q71=Berechnung1!$E$17,2,IF('Kennzahlenbogen_(KB)'!Q71=Berechnung1!$D$17,3,IF('Kennzahlenbogen_(KB)'!Q71=Berechnung1!$C$17,4,""))))))</f>
        <v>1</v>
      </c>
      <c r="N90" s="148">
        <f t="shared" ref="N90" si="6">IF(M90&gt;1,M90+3,M90)</f>
        <v>1</v>
      </c>
      <c r="O90" s="148">
        <f>IF('Kennzahlenbogen_(KB)'!S71="",0,1)</f>
        <v>0</v>
      </c>
    </row>
    <row r="91" spans="2:15" s="13" customFormat="1" x14ac:dyDescent="0.25">
      <c r="C91" s="14"/>
      <c r="D91" s="14"/>
      <c r="E91" s="14"/>
      <c r="F91" s="14"/>
      <c r="G91" s="14"/>
      <c r="H91" s="14"/>
      <c r="I91" s="14"/>
      <c r="J91" s="14"/>
      <c r="K91" s="14"/>
      <c r="L91" s="90"/>
      <c r="M91" s="14"/>
      <c r="N91" s="14"/>
      <c r="O91" s="14"/>
    </row>
    <row r="92" spans="2:15" s="13" customFormat="1" x14ac:dyDescent="0.25">
      <c r="C92" s="14"/>
      <c r="D92" s="14"/>
      <c r="E92" s="14"/>
      <c r="F92" s="14"/>
      <c r="G92" s="14"/>
      <c r="H92" s="14"/>
      <c r="I92" s="14"/>
      <c r="J92" s="14"/>
      <c r="K92" s="14"/>
      <c r="L92" s="90"/>
      <c r="M92" s="14"/>
      <c r="N92" s="14"/>
      <c r="O92" s="14"/>
    </row>
    <row r="93" spans="2:15" s="13" customFormat="1" x14ac:dyDescent="0.2">
      <c r="B93" s="13" t="s">
        <v>202</v>
      </c>
      <c r="C93" s="91">
        <v>15</v>
      </c>
      <c r="D93" s="91" t="s">
        <v>160</v>
      </c>
      <c r="E93" s="92">
        <v>0</v>
      </c>
      <c r="F93" s="92">
        <v>100000000</v>
      </c>
      <c r="G93" s="92">
        <v>-100000000</v>
      </c>
      <c r="H93" s="92">
        <v>1000000000000</v>
      </c>
      <c r="I93" s="92"/>
      <c r="J93" s="92">
        <v>0.5</v>
      </c>
      <c r="K93" s="92">
        <v>1000000</v>
      </c>
      <c r="L93" s="93" t="str">
        <f>'Kennzahlenbogen_(KB)'!P76</f>
        <v>n.d.</v>
      </c>
      <c r="M93" s="94">
        <f>IF('Kennzahlenbogen_(KB)'!Q74=Berechnung1!$H$5,5,IF('Kennzahlenbogen_(KB)'!Q74=Berechnung1!$G$5,1,IF('Kennzahlenbogen_(KB)'!Q74=Berechnung1!$F$5,1,IF('Kennzahlenbogen_(KB)'!Q74=Berechnung1!$E$5,2,IF('Kennzahlenbogen_(KB)'!Q74=Berechnung1!$D$5,3,IF('Kennzahlenbogen_(KB)'!Q74=Berechnung1!$C$5,4,""))))))</f>
        <v>1</v>
      </c>
      <c r="N93" s="94">
        <f>IF(M93&gt;1,M93+3,M93)</f>
        <v>1</v>
      </c>
      <c r="O93" s="94">
        <f>IF('Kennzahlenbogen_(KB)'!S74="",0,1)</f>
        <v>0</v>
      </c>
    </row>
    <row r="94" spans="2:15" s="13" customFormat="1" x14ac:dyDescent="0.2">
      <c r="C94" s="110"/>
      <c r="D94" s="110"/>
      <c r="E94" s="111"/>
      <c r="F94" s="111"/>
      <c r="G94" s="111"/>
      <c r="H94" s="111"/>
      <c r="I94" s="111"/>
      <c r="J94" s="111"/>
      <c r="K94" s="111"/>
      <c r="L94" s="90"/>
      <c r="M94" s="14"/>
      <c r="N94" s="14"/>
      <c r="O94" s="14"/>
    </row>
    <row r="95" spans="2:15" s="13" customFormat="1" x14ac:dyDescent="0.2">
      <c r="C95" s="110"/>
      <c r="D95" s="110"/>
      <c r="E95" s="111"/>
      <c r="F95" s="111"/>
      <c r="G95" s="111"/>
      <c r="H95" s="111"/>
      <c r="I95" s="111"/>
      <c r="J95" s="111"/>
      <c r="K95" s="111"/>
      <c r="L95" s="90"/>
      <c r="M95" s="14"/>
      <c r="N95" s="14"/>
      <c r="O95" s="14"/>
    </row>
    <row r="96" spans="2:15" x14ac:dyDescent="0.2">
      <c r="B96" s="15" t="s">
        <v>202</v>
      </c>
      <c r="C96" s="145">
        <v>16</v>
      </c>
      <c r="D96" s="145" t="s">
        <v>160</v>
      </c>
      <c r="E96" s="146">
        <v>0</v>
      </c>
      <c r="F96" s="146">
        <v>100000000</v>
      </c>
      <c r="G96" s="146">
        <v>0.5</v>
      </c>
      <c r="H96" s="146">
        <v>1000000000000</v>
      </c>
      <c r="I96" s="146"/>
      <c r="J96" s="146">
        <v>-10000</v>
      </c>
      <c r="K96" s="146">
        <v>1000000</v>
      </c>
      <c r="L96" s="147" t="str">
        <f>'Kennzahlenbogen_(KB)'!P79</f>
        <v>n.d.</v>
      </c>
      <c r="M96" s="148">
        <f>IF('Kennzahlenbogen_(KB)'!Q77=Berechnung1!$H$17,5,IF('Kennzahlenbogen_(KB)'!Q77=Berechnung1!$G$17,1,IF('Kennzahlenbogen_(KB)'!Q77=Berechnung1!$F$17,1,IF('Kennzahlenbogen_(KB)'!Q77=Berechnung1!$E$17,2,IF('Kennzahlenbogen_(KB)'!Q77=Berechnung1!$D$17,3,IF('Kennzahlenbogen_(KB)'!Q77=Berechnung1!$C$17,4,""))))))</f>
        <v>1</v>
      </c>
      <c r="N96" s="148">
        <f t="shared" ref="N96:N102" si="7">IF(M96&gt;1,M96+3,M96)</f>
        <v>1</v>
      </c>
      <c r="O96" s="148">
        <f>IF('Kennzahlenbogen_(KB)'!S77="",0,1)</f>
        <v>0</v>
      </c>
    </row>
    <row r="97" spans="2:15" x14ac:dyDescent="0.2">
      <c r="C97" s="110"/>
      <c r="D97" s="110"/>
      <c r="E97" s="111"/>
      <c r="F97" s="111"/>
      <c r="G97" s="111"/>
      <c r="H97" s="111"/>
      <c r="I97" s="111"/>
      <c r="J97" s="111"/>
      <c r="K97" s="111"/>
      <c r="L97" s="90"/>
      <c r="M97" s="14"/>
      <c r="N97" s="14"/>
      <c r="O97" s="14"/>
    </row>
    <row r="98" spans="2:15" x14ac:dyDescent="0.2">
      <c r="C98" s="110"/>
      <c r="D98" s="110"/>
      <c r="E98" s="111"/>
      <c r="F98" s="111"/>
      <c r="G98" s="111"/>
      <c r="H98" s="111"/>
      <c r="I98" s="111"/>
      <c r="J98" s="111"/>
      <c r="K98" s="111"/>
      <c r="L98" s="90"/>
      <c r="M98" s="14"/>
      <c r="N98" s="14"/>
      <c r="O98" s="14"/>
    </row>
    <row r="99" spans="2:15" x14ac:dyDescent="0.2">
      <c r="B99" s="15" t="s">
        <v>202</v>
      </c>
      <c r="C99" s="145">
        <v>17</v>
      </c>
      <c r="D99" s="145" t="s">
        <v>160</v>
      </c>
      <c r="E99" s="146">
        <v>0</v>
      </c>
      <c r="F99" s="146">
        <v>100000000</v>
      </c>
      <c r="G99" s="146">
        <v>-100000000</v>
      </c>
      <c r="H99" s="146">
        <v>1000000000000</v>
      </c>
      <c r="I99" s="146"/>
      <c r="J99" s="146">
        <v>-10000</v>
      </c>
      <c r="K99" s="146">
        <v>1000000</v>
      </c>
      <c r="L99" s="147" t="str">
        <f>'Kennzahlenbogen_(KB)'!P82</f>
        <v>n.d.</v>
      </c>
      <c r="M99" s="148">
        <f>IF('Kennzahlenbogen_(KB)'!Q80=Berechnung1!$H$17,5,IF('Kennzahlenbogen_(KB)'!Q80=Berechnung1!$G$17,1,IF('Kennzahlenbogen_(KB)'!Q80=Berechnung1!$F$17,1,IF('Kennzahlenbogen_(KB)'!Q80=Berechnung1!$E$17,2,IF('Kennzahlenbogen_(KB)'!Q80=Berechnung1!$D$17,3,IF('Kennzahlenbogen_(KB)'!Q80=Berechnung1!$C$17,4,""))))))</f>
        <v>1</v>
      </c>
      <c r="N99" s="148">
        <f t="shared" si="7"/>
        <v>1</v>
      </c>
      <c r="O99" s="148">
        <f>IF('Kennzahlenbogen_(KB)'!S80="",0,1)</f>
        <v>0</v>
      </c>
    </row>
    <row r="100" spans="2:15" x14ac:dyDescent="0.2">
      <c r="C100" s="110"/>
      <c r="D100" s="110"/>
      <c r="E100" s="111"/>
      <c r="F100" s="111"/>
      <c r="G100" s="111"/>
      <c r="H100" s="111"/>
      <c r="I100" s="111"/>
      <c r="J100" s="111"/>
      <c r="K100" s="111"/>
      <c r="L100" s="90"/>
      <c r="M100" s="14"/>
      <c r="N100" s="14"/>
      <c r="O100" s="14"/>
    </row>
    <row r="101" spans="2:15" x14ac:dyDescent="0.2">
      <c r="C101" s="110"/>
      <c r="D101" s="110"/>
      <c r="E101" s="111"/>
      <c r="F101" s="111"/>
      <c r="G101" s="111"/>
      <c r="H101" s="111"/>
      <c r="I101" s="111"/>
      <c r="J101" s="111"/>
      <c r="K101" s="111"/>
      <c r="L101" s="90"/>
      <c r="M101" s="14"/>
      <c r="N101" s="14"/>
      <c r="O101" s="14"/>
    </row>
    <row r="102" spans="2:15" x14ac:dyDescent="0.2">
      <c r="B102" s="15" t="s">
        <v>202</v>
      </c>
      <c r="C102" s="145">
        <v>18</v>
      </c>
      <c r="D102" s="145" t="s">
        <v>160</v>
      </c>
      <c r="E102" s="146">
        <v>0</v>
      </c>
      <c r="F102" s="146">
        <v>100000000</v>
      </c>
      <c r="G102" s="146">
        <v>-100000000</v>
      </c>
      <c r="H102" s="146">
        <v>1000000000000</v>
      </c>
      <c r="I102" s="146"/>
      <c r="J102" s="146">
        <v>-10000</v>
      </c>
      <c r="K102" s="146">
        <v>0.25</v>
      </c>
      <c r="L102" s="147" t="str">
        <f>'Kennzahlenbogen_(KB)'!P85</f>
        <v>n.d.</v>
      </c>
      <c r="M102" s="148">
        <f>IF('Kennzahlenbogen_(KB)'!Q83=Berechnung1!$H$17,5,IF('Kennzahlenbogen_(KB)'!Q83=Berechnung1!$G$17,1,IF('Kennzahlenbogen_(KB)'!Q83=Berechnung1!$F$17,1,IF('Kennzahlenbogen_(KB)'!Q83=Berechnung1!$E$17,2,IF('Kennzahlenbogen_(KB)'!Q83=Berechnung1!$D$17,3,IF('Kennzahlenbogen_(KB)'!Q83=Berechnung1!$C$17,4,""))))))</f>
        <v>1</v>
      </c>
      <c r="N102" s="148">
        <f t="shared" si="7"/>
        <v>1</v>
      </c>
      <c r="O102" s="148">
        <f>IF('Kennzahlenbogen_(KB)'!S83="",0,1)</f>
        <v>0</v>
      </c>
    </row>
  </sheetData>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R35"/>
  <sheetViews>
    <sheetView showGridLines="0" topLeftCell="A2" zoomScaleNormal="100" workbookViewId="0">
      <selection activeCell="O14" sqref="O14"/>
    </sheetView>
  </sheetViews>
  <sheetFormatPr defaultColWidth="9.140625" defaultRowHeight="14.25" x14ac:dyDescent="0.2"/>
  <cols>
    <col min="1" max="1" width="4" style="1" customWidth="1"/>
    <col min="2" max="2" width="17" style="1" customWidth="1"/>
    <col min="3" max="3" width="6.5703125" style="1" customWidth="1"/>
    <col min="4" max="4" width="8.85546875" style="1" customWidth="1"/>
    <col min="5" max="5" width="6.85546875" style="1" customWidth="1"/>
    <col min="6" max="6" width="6.28515625" style="1" customWidth="1"/>
    <col min="7" max="7" width="6.42578125" style="1" customWidth="1"/>
    <col min="8" max="8" width="7" style="1" customWidth="1"/>
    <col min="9" max="9" width="10" style="1" customWidth="1"/>
    <col min="10" max="10" width="31" style="1" customWidth="1"/>
    <col min="11" max="11" width="31.42578125" style="1" customWidth="1"/>
    <col min="12" max="12" width="1" style="1" customWidth="1"/>
    <col min="13" max="13" width="12.85546875" style="1" hidden="1" customWidth="1"/>
    <col min="14" max="14" width="11.42578125" style="1" customWidth="1"/>
    <col min="15" max="16384" width="9.140625" style="1"/>
  </cols>
  <sheetData>
    <row r="1" spans="1:18" hidden="1" x14ac:dyDescent="0.2">
      <c r="B1" s="1" t="str">
        <f ca="1">IF(M11=TRUE,"A1:L15",CONCATENATE("A1:L",MATCH(0,A:A,-1)))</f>
        <v>A1:L35</v>
      </c>
    </row>
    <row r="2" spans="1:18" ht="21" customHeight="1" x14ac:dyDescent="0.2">
      <c r="A2" s="108" t="s">
        <v>479</v>
      </c>
    </row>
    <row r="3" spans="1:18" ht="16.5" customHeight="1" x14ac:dyDescent="0.25">
      <c r="A3" s="63" t="s">
        <v>135</v>
      </c>
    </row>
    <row r="4" spans="1:18" ht="9.75" customHeight="1" x14ac:dyDescent="0.2"/>
    <row r="5" spans="1:18" ht="9" customHeight="1" x14ac:dyDescent="0.2"/>
    <row r="6" spans="1:18" ht="15" customHeight="1" x14ac:dyDescent="0.2">
      <c r="B6" s="10" t="s">
        <v>1</v>
      </c>
      <c r="C6" s="574" t="str">
        <f>IF(Basisdaten!C8=0,"",Basisdaten!C8)</f>
        <v/>
      </c>
      <c r="D6" s="575"/>
      <c r="E6" s="575"/>
      <c r="F6" s="575"/>
      <c r="G6" s="575"/>
      <c r="H6" s="575"/>
      <c r="I6" s="575"/>
      <c r="J6" s="576"/>
    </row>
    <row r="7" spans="1:18" ht="6.75" customHeight="1" x14ac:dyDescent="0.2"/>
    <row r="8" spans="1:18" x14ac:dyDescent="0.2">
      <c r="B8" s="10" t="s">
        <v>0</v>
      </c>
      <c r="C8" s="574" t="str">
        <f>IF(Basisdaten!C6=0,"",Basisdaten!C6)</f>
        <v/>
      </c>
      <c r="D8" s="575"/>
      <c r="E8" s="576"/>
      <c r="H8" s="577" t="s">
        <v>4</v>
      </c>
      <c r="I8" s="577"/>
      <c r="J8" s="58" t="str">
        <f>IF(Basisdaten!N12=0,"",Basisdaten!N12)</f>
        <v/>
      </c>
    </row>
    <row r="9" spans="1:18" ht="10.5" customHeight="1" x14ac:dyDescent="0.2"/>
    <row r="10" spans="1:18" ht="11.25" customHeight="1" x14ac:dyDescent="0.25">
      <c r="B10" s="9" t="str">
        <f ca="1">IF($M$11=TRUE,"Kein Datendefizit vorhanden","")</f>
        <v/>
      </c>
      <c r="M10" s="47" t="s">
        <v>168</v>
      </c>
    </row>
    <row r="11" spans="1:18" ht="15.75" customHeight="1" x14ac:dyDescent="0.2">
      <c r="B11" s="15" t="str">
        <f ca="1">IF($M$11=TRUE,"","Übertragung erfolgt automatisch aus Kennzahlenbogen (Ist-Werte, Begründungen und Aktionen)")</f>
        <v>Übertragung erfolgt automatisch aus Kennzahlenbogen (Ist-Werte, Begründungen und Aktionen)</v>
      </c>
      <c r="M11" s="47" t="b">
        <f t="array" aca="1" ref="M11" ca="1">A14:K35=""</f>
        <v>0</v>
      </c>
    </row>
    <row r="12" spans="1:18" ht="15.75" customHeight="1" x14ac:dyDescent="0.2">
      <c r="A12" s="578" t="str">
        <f ca="1">IF($M$11=TRUE,"","KN")</f>
        <v>KN</v>
      </c>
      <c r="B12" s="578" t="str">
        <f ca="1">IF($M$11=TRUE,"","Kennzahlendefinition")</f>
        <v>Kennzahlendefinition</v>
      </c>
      <c r="C12" s="578" t="str">
        <f ca="1">IF($M$11=TRUE,"","Vorgaben Datenqualität")</f>
        <v>Vorgaben Datenqualität</v>
      </c>
      <c r="D12" s="578"/>
      <c r="E12" s="578"/>
      <c r="F12" s="578" t="str">
        <f ca="1">IF($M$11=TRUE,"","Ist-Werte")</f>
        <v>Ist-Werte</v>
      </c>
      <c r="G12" s="578"/>
      <c r="H12" s="578"/>
      <c r="I12" s="579" t="str">
        <f ca="1">IF($M$11=TRUE,"","Daten-qualität")</f>
        <v>Daten-qualität</v>
      </c>
      <c r="J12" s="579" t="str">
        <f ca="1">IF($M$11=TRUE,"","Verifizierung Zentrum")</f>
        <v>Verifizierung Zentrum</v>
      </c>
      <c r="K12" s="579"/>
    </row>
    <row r="13" spans="1:18" ht="21" customHeight="1" x14ac:dyDescent="0.2">
      <c r="A13" s="578"/>
      <c r="B13" s="578"/>
      <c r="C13" s="55" t="str">
        <f ca="1">IF($M$11=TRUE,"","Plausi unklar")</f>
        <v>Plausi unklar</v>
      </c>
      <c r="D13" s="13" t="str">
        <f ca="1">IF($M$11=TRUE,"","Sollvorgabe")</f>
        <v>Sollvorgabe</v>
      </c>
      <c r="E13" s="55" t="str">
        <f ca="1">IF($M$11=TRUE,"","Plausi unklar")</f>
        <v>Plausi unklar</v>
      </c>
      <c r="F13" s="55" t="str">
        <f ca="1">IF($M$11=TRUE,"","Zähler / Anzahl")</f>
        <v>Zähler / Anzahl</v>
      </c>
      <c r="G13" s="13" t="str">
        <f ca="1">IF($M$11=TRUE,"","Nenner")</f>
        <v>Nenner</v>
      </c>
      <c r="H13" s="13" t="str">
        <f ca="1">IF($M$11=TRUE,"","Quote")</f>
        <v>Quote</v>
      </c>
      <c r="I13" s="579"/>
      <c r="J13" s="13" t="str">
        <f ca="1">IF($M$11=TRUE,"","Begründung / Ursache")</f>
        <v>Begründung / Ursache</v>
      </c>
      <c r="K13" s="13" t="str">
        <f ca="1">IF($M$11=TRUE,"","Eingeleitete / geplante Aktionen")</f>
        <v>Eingeleitete / geplante Aktionen</v>
      </c>
    </row>
    <row r="14" spans="1:18" ht="168" customHeight="1" x14ac:dyDescent="0.2">
      <c r="A14" s="55" t="str">
        <f ca="1">'Hilfstabelle DatendefKB'!O2</f>
        <v>1a</v>
      </c>
      <c r="B14" s="56" t="str">
        <f ca="1">'Hilfstabelle DatendefKB'!P2</f>
        <v xml:space="preserve">Primärfälle </v>
      </c>
      <c r="C14" s="72" t="str">
        <f ca="1">'Hilfstabelle DatendefKB'!Q2</f>
        <v>-----</v>
      </c>
      <c r="D14" s="55" t="str">
        <f ca="1">'Hilfstabelle DatendefKB'!R2</f>
        <v>≥ 40</v>
      </c>
      <c r="E14" s="72" t="str">
        <f ca="1">'Hilfstabelle DatendefKB'!S2</f>
        <v>-----</v>
      </c>
      <c r="F14" s="55">
        <f ca="1">'Hilfstabelle DatendefKB'!T2</f>
        <v>0</v>
      </c>
      <c r="G14" s="55" t="str">
        <f ca="1">'Hilfstabelle DatendefKB'!U2</f>
        <v>-----</v>
      </c>
      <c r="H14" s="57" t="str">
        <f ca="1">'Hilfstabelle DatendefKB'!V2</f>
        <v>-----</v>
      </c>
      <c r="I14" s="55" t="str">
        <f ca="1">'Hilfstabelle DatendefKB'!W2</f>
        <v>Unvollständig</v>
      </c>
      <c r="J14" s="56" t="str">
        <f ca="1">'Hilfstabelle DatendefKB'!X2</f>
        <v>-----</v>
      </c>
      <c r="K14" s="56" t="str">
        <f ca="1">'Hilfstabelle DatendefKB'!Y2</f>
        <v>-----</v>
      </c>
      <c r="R14" s="70"/>
    </row>
    <row r="15" spans="1:18" ht="168" customHeight="1" x14ac:dyDescent="0.2">
      <c r="A15" s="55" t="str">
        <f ca="1">'Hilfstabelle DatendefKB'!O3</f>
        <v>1b</v>
      </c>
      <c r="B15" s="56" t="str">
        <f ca="1">'Hilfstabelle DatendefKB'!P3</f>
        <v>Pat. mit neuaufgetretenem Rezidiv und/ oder Fernmetastasen</v>
      </c>
      <c r="C15" s="72" t="str">
        <f ca="1">'Hilfstabelle DatendefKB'!Q3</f>
        <v>-----</v>
      </c>
      <c r="D15" s="55" t="str">
        <f ca="1">'Hilfstabelle DatendefKB'!R3</f>
        <v>Derzeit keine Vorgaben</v>
      </c>
      <c r="E15" s="72" t="str">
        <f ca="1">'Hilfstabelle DatendefKB'!S3</f>
        <v>-----</v>
      </c>
      <c r="F15" s="55" t="str">
        <f ca="1">'Hilfstabelle DatendefKB'!T3</f>
        <v>-----</v>
      </c>
      <c r="G15" s="55" t="str">
        <f ca="1">'Hilfstabelle DatendefKB'!U3</f>
        <v>-----</v>
      </c>
      <c r="H15" s="57" t="str">
        <f ca="1">'Hilfstabelle DatendefKB'!V3</f>
        <v>-----</v>
      </c>
      <c r="I15" s="55" t="str">
        <f ca="1">'Hilfstabelle DatendefKB'!W3</f>
        <v>Unvollständig</v>
      </c>
      <c r="J15" s="56" t="str">
        <f ca="1">'Hilfstabelle DatendefKB'!X3</f>
        <v>-----</v>
      </c>
      <c r="K15" s="56" t="str">
        <f ca="1">'Hilfstabelle DatendefKB'!Y3</f>
        <v>-----</v>
      </c>
      <c r="R15" s="70"/>
    </row>
    <row r="16" spans="1:18" ht="168" customHeight="1" x14ac:dyDescent="0.2">
      <c r="A16" s="55">
        <f ca="1">'Hilfstabelle DatendefKB'!O4</f>
        <v>2</v>
      </c>
      <c r="B16" s="56" t="str">
        <f ca="1">'Hilfstabelle DatendefKB'!P4</f>
        <v>Prätherapeutische Vorstellung Tumorkonferenz</v>
      </c>
      <c r="C16" s="72" t="str">
        <f ca="1">'Hilfstabelle DatendefKB'!Q4</f>
        <v>-----</v>
      </c>
      <c r="D16" s="55" t="str">
        <f ca="1">'Hilfstabelle DatendefKB'!R4</f>
        <v>≥ 95%</v>
      </c>
      <c r="E16" s="72" t="str">
        <f ca="1">'Hilfstabelle DatendefKB'!S4</f>
        <v>-----</v>
      </c>
      <c r="F16" s="55" t="str">
        <f ca="1">'Hilfstabelle DatendefKB'!T4</f>
        <v>-----</v>
      </c>
      <c r="G16" s="55">
        <f ca="1">'Hilfstabelle DatendefKB'!U4</f>
        <v>0</v>
      </c>
      <c r="H16" s="57" t="str">
        <f ca="1">'Hilfstabelle DatendefKB'!V4</f>
        <v>n.d.</v>
      </c>
      <c r="I16" s="55" t="str">
        <f ca="1">'Hilfstabelle DatendefKB'!W4</f>
        <v>Unvollständig</v>
      </c>
      <c r="J16" s="56" t="str">
        <f ca="1">'Hilfstabelle DatendefKB'!X4</f>
        <v>-----</v>
      </c>
      <c r="K16" s="56" t="str">
        <f ca="1">'Hilfstabelle DatendefKB'!Y4</f>
        <v>-----</v>
      </c>
    </row>
    <row r="17" spans="1:11" ht="168" customHeight="1" x14ac:dyDescent="0.2">
      <c r="A17" s="55" t="str">
        <f ca="1">'Hilfstabelle DatendefKB'!O5</f>
        <v>3a</v>
      </c>
      <c r="B17" s="56" t="str">
        <f ca="1">'Hilfstabelle DatendefKB'!P5</f>
        <v>Postoperative Vorstellung</v>
      </c>
      <c r="C17" s="72" t="str">
        <f ca="1">'Hilfstabelle DatendefKB'!Q5</f>
        <v>-----</v>
      </c>
      <c r="D17" s="55" t="str">
        <f ca="1">'Hilfstabelle DatendefKB'!R5</f>
        <v>≥ 95%</v>
      </c>
      <c r="E17" s="72" t="str">
        <f ca="1">'Hilfstabelle DatendefKB'!S5</f>
        <v>-----</v>
      </c>
      <c r="F17" s="55" t="str">
        <f ca="1">'Hilfstabelle DatendefKB'!T5</f>
        <v>-----</v>
      </c>
      <c r="G17" s="55">
        <f ca="1">'Hilfstabelle DatendefKB'!U5</f>
        <v>0</v>
      </c>
      <c r="H17" s="57" t="str">
        <f ca="1">'Hilfstabelle DatendefKB'!V5</f>
        <v>n.d.</v>
      </c>
      <c r="I17" s="55" t="str">
        <f ca="1">'Hilfstabelle DatendefKB'!W5</f>
        <v>Unvollständig</v>
      </c>
      <c r="J17" s="56" t="str">
        <f ca="1">'Hilfstabelle DatendefKB'!X5</f>
        <v>-----</v>
      </c>
      <c r="K17" s="56" t="str">
        <f ca="1">'Hilfstabelle DatendefKB'!Y5</f>
        <v>-----</v>
      </c>
    </row>
    <row r="18" spans="1:11" ht="168" customHeight="1" x14ac:dyDescent="0.2">
      <c r="A18" s="55" t="str">
        <f ca="1">'Hilfstabelle DatendefKB'!O6</f>
        <v>3b</v>
      </c>
      <c r="B18" s="56" t="str">
        <f ca="1">'Hilfstabelle DatendefKB'!P6</f>
        <v>Postinterventionelle Vorstellung</v>
      </c>
      <c r="C18" s="72" t="str">
        <f ca="1">'Hilfstabelle DatendefKB'!Q6</f>
        <v>-----</v>
      </c>
      <c r="D18" s="55" t="str">
        <f ca="1">'Hilfstabelle DatendefKB'!R6</f>
        <v>≥ 95%</v>
      </c>
      <c r="E18" s="72" t="str">
        <f ca="1">'Hilfstabelle DatendefKB'!S6</f>
        <v>-----</v>
      </c>
      <c r="F18" s="55" t="str">
        <f ca="1">'Hilfstabelle DatendefKB'!T6</f>
        <v>-----</v>
      </c>
      <c r="G18" s="55">
        <f ca="1">'Hilfstabelle DatendefKB'!U6</f>
        <v>0</v>
      </c>
      <c r="H18" s="57" t="str">
        <f ca="1">'Hilfstabelle DatendefKB'!V6</f>
        <v>n.d.</v>
      </c>
      <c r="I18" s="55" t="str">
        <f ca="1">'Hilfstabelle DatendefKB'!W6</f>
        <v>Unvollständig</v>
      </c>
      <c r="J18" s="56" t="str">
        <f ca="1">'Hilfstabelle DatendefKB'!X6</f>
        <v>-----</v>
      </c>
      <c r="K18" s="56" t="str">
        <f ca="1">'Hilfstabelle DatendefKB'!Y6</f>
        <v>-----</v>
      </c>
    </row>
    <row r="19" spans="1:11" ht="168" customHeight="1" x14ac:dyDescent="0.2">
      <c r="A19" s="55">
        <f ca="1">'Hilfstabelle DatendefKB'!O7</f>
        <v>4</v>
      </c>
      <c r="B19" s="56" t="str">
        <f ca="1">'Hilfstabelle DatendefKB'!P7</f>
        <v>Prätherapeutische Fallvorstellung Rezidiv bzw. neuaufgetretene Metastasen</v>
      </c>
      <c r="C19" s="72" t="str">
        <f ca="1">'Hilfstabelle DatendefKB'!Q7</f>
        <v>-----</v>
      </c>
      <c r="D19" s="55" t="str">
        <f ca="1">'Hilfstabelle DatendefKB'!R7</f>
        <v>≥ 95%</v>
      </c>
      <c r="E19" s="72" t="str">
        <f ca="1">'Hilfstabelle DatendefKB'!S7</f>
        <v>-----</v>
      </c>
      <c r="F19" s="55" t="str">
        <f ca="1">'Hilfstabelle DatendefKB'!T7</f>
        <v>-----</v>
      </c>
      <c r="G19" s="55">
        <f ca="1">'Hilfstabelle DatendefKB'!U7</f>
        <v>0</v>
      </c>
      <c r="H19" s="57" t="str">
        <f ca="1">'Hilfstabelle DatendefKB'!V7</f>
        <v>n.d.</v>
      </c>
      <c r="I19" s="55" t="str">
        <f ca="1">'Hilfstabelle DatendefKB'!W7</f>
        <v>Unvollständig</v>
      </c>
      <c r="J19" s="56" t="str">
        <f ca="1">'Hilfstabelle DatendefKB'!X7</f>
        <v>-----</v>
      </c>
      <c r="K19" s="56" t="str">
        <f ca="1">'Hilfstabelle DatendefKB'!Y7</f>
        <v>-----</v>
      </c>
    </row>
    <row r="20" spans="1:11" ht="168" customHeight="1" x14ac:dyDescent="0.2">
      <c r="A20" s="55">
        <f ca="1">'Hilfstabelle DatendefKB'!O8</f>
        <v>5</v>
      </c>
      <c r="B20" s="56" t="str">
        <f ca="1">'Hilfstabelle DatendefKB'!P8</f>
        <v>Psychoonkologisches Distress-Screening</v>
      </c>
      <c r="C20" s="72" t="str">
        <f ca="1">'Hilfstabelle DatendefKB'!Q8</f>
        <v>-----</v>
      </c>
      <c r="D20" s="55" t="str">
        <f ca="1">'Hilfstabelle DatendefKB'!R8</f>
        <v>≥ 65%</v>
      </c>
      <c r="E20" s="72" t="str">
        <f ca="1">'Hilfstabelle DatendefKB'!S8</f>
        <v>-----</v>
      </c>
      <c r="F20" s="55" t="str">
        <f ca="1">'Hilfstabelle DatendefKB'!T8</f>
        <v>-----</v>
      </c>
      <c r="G20" s="55">
        <f ca="1">'Hilfstabelle DatendefKB'!U8</f>
        <v>0</v>
      </c>
      <c r="H20" s="57" t="str">
        <f ca="1">'Hilfstabelle DatendefKB'!V8</f>
        <v>n.d.</v>
      </c>
      <c r="I20" s="55" t="str">
        <f ca="1">'Hilfstabelle DatendefKB'!W8</f>
        <v>Unvollständig</v>
      </c>
      <c r="J20" s="56" t="str">
        <f ca="1">'Hilfstabelle DatendefKB'!X8</f>
        <v>-----</v>
      </c>
      <c r="K20" s="56" t="str">
        <f ca="1">'Hilfstabelle DatendefKB'!Y8</f>
        <v>-----</v>
      </c>
    </row>
    <row r="21" spans="1:11" ht="168" customHeight="1" x14ac:dyDescent="0.2">
      <c r="A21" s="55">
        <f ca="1">'Hilfstabelle DatendefKB'!O9</f>
        <v>6</v>
      </c>
      <c r="B21" s="56" t="str">
        <f ca="1">'Hilfstabelle DatendefKB'!P9</f>
        <v>Beratung Sozialdienst</v>
      </c>
      <c r="C21" s="72" t="str">
        <f ca="1">'Hilfstabelle DatendefKB'!Q9</f>
        <v>&lt; 30%</v>
      </c>
      <c r="D21" s="55" t="str">
        <f ca="1">'Hilfstabelle DatendefKB'!R9</f>
        <v>Derzeit keine Vorgaben</v>
      </c>
      <c r="E21" s="72" t="str">
        <f ca="1">'Hilfstabelle DatendefKB'!S9</f>
        <v>-----</v>
      </c>
      <c r="F21" s="55" t="str">
        <f ca="1">'Hilfstabelle DatendefKB'!T9</f>
        <v>-----</v>
      </c>
      <c r="G21" s="55">
        <f ca="1">'Hilfstabelle DatendefKB'!U9</f>
        <v>0</v>
      </c>
      <c r="H21" s="57" t="str">
        <f ca="1">'Hilfstabelle DatendefKB'!V9</f>
        <v>n.d.</v>
      </c>
      <c r="I21" s="55" t="str">
        <f ca="1">'Hilfstabelle DatendefKB'!W9</f>
        <v>Unvollständig</v>
      </c>
      <c r="J21" s="56" t="str">
        <f ca="1">'Hilfstabelle DatendefKB'!X9</f>
        <v>-----</v>
      </c>
      <c r="K21" s="56" t="str">
        <f ca="1">'Hilfstabelle DatendefKB'!Y9</f>
        <v>-----</v>
      </c>
    </row>
    <row r="22" spans="1:11" ht="168" customHeight="1" x14ac:dyDescent="0.2">
      <c r="A22" s="55">
        <f ca="1">'Hilfstabelle DatendefKB'!O10</f>
        <v>7</v>
      </c>
      <c r="B22" s="56" t="str">
        <f ca="1">'Hilfstabelle DatendefKB'!P10</f>
        <v>Anteil Studienpat.</v>
      </c>
      <c r="C22" s="72" t="str">
        <f ca="1">'Hilfstabelle DatendefKB'!Q10</f>
        <v>-----</v>
      </c>
      <c r="D22" s="55" t="str">
        <f ca="1">'Hilfstabelle DatendefKB'!R10</f>
        <v>≥ 5%</v>
      </c>
      <c r="E22" s="72" t="str">
        <f ca="1">'Hilfstabelle DatendefKB'!S10</f>
        <v>-----</v>
      </c>
      <c r="F22" s="55">
        <f ca="1">'Hilfstabelle DatendefKB'!T10</f>
        <v>0</v>
      </c>
      <c r="G22" s="55">
        <f ca="1">'Hilfstabelle DatendefKB'!U10</f>
        <v>0</v>
      </c>
      <c r="H22" s="57" t="str">
        <f ca="1">'Hilfstabelle DatendefKB'!V10</f>
        <v>n.d.</v>
      </c>
      <c r="I22" s="55" t="str">
        <f ca="1">'Hilfstabelle DatendefKB'!W10</f>
        <v>Unvollständig</v>
      </c>
      <c r="J22" s="56" t="str">
        <f ca="1">'Hilfstabelle DatendefKB'!X10</f>
        <v>-----</v>
      </c>
      <c r="K22" s="56" t="str">
        <f ca="1">'Hilfstabelle DatendefKB'!Y10</f>
        <v>-----</v>
      </c>
    </row>
    <row r="23" spans="1:11" ht="168" customHeight="1" x14ac:dyDescent="0.2">
      <c r="A23" s="55">
        <f ca="1">'Hilfstabelle DatendefKB'!O11</f>
        <v>8</v>
      </c>
      <c r="B23" s="56" t="str">
        <f ca="1">'Hilfstabelle DatendefKB'!P11</f>
        <v>Typisierung nach WHO-Klassifikation</v>
      </c>
      <c r="C23" s="72" t="str">
        <f ca="1">'Hilfstabelle DatendefKB'!Q11</f>
        <v>-----</v>
      </c>
      <c r="D23" s="55" t="str">
        <f ca="1">'Hilfstabelle DatendefKB'!R11</f>
        <v>≥ 95%</v>
      </c>
      <c r="E23" s="72" t="str">
        <f ca="1">'Hilfstabelle DatendefKB'!S11</f>
        <v>-----</v>
      </c>
      <c r="F23" s="55" t="str">
        <f ca="1">'Hilfstabelle DatendefKB'!T11</f>
        <v>-----</v>
      </c>
      <c r="G23" s="55" t="str">
        <f ca="1">'Hilfstabelle DatendefKB'!U11</f>
        <v>-----</v>
      </c>
      <c r="H23" s="57" t="str">
        <f ca="1">'Hilfstabelle DatendefKB'!V11</f>
        <v>n.d.</v>
      </c>
      <c r="I23" s="55" t="str">
        <f ca="1">'Hilfstabelle DatendefKB'!W11</f>
        <v>Unvollständig</v>
      </c>
      <c r="J23" s="56" t="str">
        <f ca="1">'Hilfstabelle DatendefKB'!X11</f>
        <v>-----</v>
      </c>
      <c r="K23" s="56" t="str">
        <f ca="1">'Hilfstabelle DatendefKB'!Y11</f>
        <v>-----</v>
      </c>
    </row>
    <row r="24" spans="1:11" ht="168" customHeight="1" x14ac:dyDescent="0.2">
      <c r="A24" s="55" t="str">
        <f ca="1">'Hilfstabelle DatendefKB'!O12</f>
        <v>9a</v>
      </c>
      <c r="B24" s="56" t="str">
        <f ca="1">'Hilfstabelle DatendefKB'!P12</f>
        <v>Inhalt Befundberichte HCC</v>
      </c>
      <c r="C24" s="72" t="str">
        <f ca="1">'Hilfstabelle DatendefKB'!Q12</f>
        <v>-----</v>
      </c>
      <c r="D24" s="55" t="str">
        <f ca="1">'Hilfstabelle DatendefKB'!R12</f>
        <v>≥ 90%</v>
      </c>
      <c r="E24" s="72" t="str">
        <f ca="1">'Hilfstabelle DatendefKB'!S12</f>
        <v>-----</v>
      </c>
      <c r="F24" s="55" t="str">
        <f ca="1">'Hilfstabelle DatendefKB'!T12</f>
        <v>-----</v>
      </c>
      <c r="G24" s="55">
        <f ca="1">'Hilfstabelle DatendefKB'!U12</f>
        <v>0</v>
      </c>
      <c r="H24" s="57" t="str">
        <f ca="1">'Hilfstabelle DatendefKB'!V12</f>
        <v>n.d.</v>
      </c>
      <c r="I24" s="55" t="str">
        <f ca="1">'Hilfstabelle DatendefKB'!W12</f>
        <v>Unvollständig</v>
      </c>
      <c r="J24" s="56" t="str">
        <f ca="1">'Hilfstabelle DatendefKB'!X12</f>
        <v>-----</v>
      </c>
      <c r="K24" s="56" t="str">
        <f ca="1">'Hilfstabelle DatendefKB'!Y12</f>
        <v>-----</v>
      </c>
    </row>
    <row r="25" spans="1:11" ht="168" customHeight="1" x14ac:dyDescent="0.2">
      <c r="A25" s="55" t="str">
        <f ca="1">'Hilfstabelle DatendefKB'!O13</f>
        <v>9b</v>
      </c>
      <c r="B25" s="56" t="str">
        <f ca="1">'Hilfstabelle DatendefKB'!P13</f>
        <v>Inhalt Befundberichte CCA</v>
      </c>
      <c r="C25" s="72" t="str">
        <f ca="1">'Hilfstabelle DatendefKB'!Q13</f>
        <v>-----</v>
      </c>
      <c r="D25" s="55" t="str">
        <f ca="1">'Hilfstabelle DatendefKB'!R13</f>
        <v>≥ 90%</v>
      </c>
      <c r="E25" s="72" t="str">
        <f ca="1">'Hilfstabelle DatendefKB'!S13</f>
        <v>-----</v>
      </c>
      <c r="F25" s="55" t="str">
        <f ca="1">'Hilfstabelle DatendefKB'!T13</f>
        <v>-----</v>
      </c>
      <c r="G25" s="55">
        <f ca="1">'Hilfstabelle DatendefKB'!U13</f>
        <v>0</v>
      </c>
      <c r="H25" s="57" t="str">
        <f ca="1">'Hilfstabelle DatendefKB'!V13</f>
        <v>n.d.</v>
      </c>
      <c r="I25" s="55" t="str">
        <f ca="1">'Hilfstabelle DatendefKB'!W13</f>
        <v>Unvollständig</v>
      </c>
      <c r="J25" s="56" t="str">
        <f ca="1">'Hilfstabelle DatendefKB'!X13</f>
        <v>-----</v>
      </c>
      <c r="K25" s="56" t="str">
        <f ca="1">'Hilfstabelle DatendefKB'!Y13</f>
        <v>-----</v>
      </c>
    </row>
    <row r="26" spans="1:11" ht="168" customHeight="1" x14ac:dyDescent="0.2">
      <c r="A26" s="55">
        <f ca="1">'Hilfstabelle DatendefKB'!O14</f>
        <v>10</v>
      </c>
      <c r="B26" s="56" t="str">
        <f ca="1">'Hilfstabelle DatendefKB'!P14</f>
        <v>mRECIST-/EASL-/LI-RADS-TR Klassifikation nach TACE/TAE</v>
      </c>
      <c r="C26" s="72" t="str">
        <f ca="1">'Hilfstabelle DatendefKB'!Q14</f>
        <v>-----</v>
      </c>
      <c r="D26" s="55" t="str">
        <f ca="1">'Hilfstabelle DatendefKB'!R14</f>
        <v>≥ 75%</v>
      </c>
      <c r="E26" s="72" t="str">
        <f ca="1">'Hilfstabelle DatendefKB'!S14</f>
        <v>-----</v>
      </c>
      <c r="F26" s="55" t="str">
        <f ca="1">'Hilfstabelle DatendefKB'!T14</f>
        <v>-----</v>
      </c>
      <c r="G26" s="55">
        <f ca="1">'Hilfstabelle DatendefKB'!U14</f>
        <v>0</v>
      </c>
      <c r="H26" s="57" t="str">
        <f ca="1">'Hilfstabelle DatendefKB'!V14</f>
        <v>n.d.</v>
      </c>
      <c r="I26" s="55" t="str">
        <f ca="1">'Hilfstabelle DatendefKB'!W14</f>
        <v>Unvollständig</v>
      </c>
      <c r="J26" s="56" t="str">
        <f ca="1">'Hilfstabelle DatendefKB'!X14</f>
        <v>-----</v>
      </c>
      <c r="K26" s="56" t="str">
        <f ca="1">'Hilfstabelle DatendefKB'!Y14</f>
        <v>-----</v>
      </c>
    </row>
    <row r="27" spans="1:11" ht="168" customHeight="1" x14ac:dyDescent="0.2">
      <c r="A27" s="55" t="str">
        <f ca="1">'Hilfstabelle DatendefKB'!O15</f>
        <v>11a</v>
      </c>
      <c r="B27" s="56" t="str">
        <f ca="1">'Hilfstabelle DatendefKB'!P15</f>
        <v>Komplikationen nach TACE/TAE</v>
      </c>
      <c r="C27" s="72" t="str">
        <f ca="1">'Hilfstabelle DatendefKB'!Q15</f>
        <v>-----</v>
      </c>
      <c r="D27" s="55" t="str">
        <f ca="1">'Hilfstabelle DatendefKB'!R15</f>
        <v>≤ 5%</v>
      </c>
      <c r="E27" s="72" t="str">
        <f ca="1">'Hilfstabelle DatendefKB'!S15</f>
        <v>-----</v>
      </c>
      <c r="F27" s="55" t="str">
        <f ca="1">'Hilfstabelle DatendefKB'!T15</f>
        <v>-----</v>
      </c>
      <c r="G27" s="55">
        <f ca="1">'Hilfstabelle DatendefKB'!U15</f>
        <v>0</v>
      </c>
      <c r="H27" s="57" t="str">
        <f ca="1">'Hilfstabelle DatendefKB'!V15</f>
        <v>n.d.</v>
      </c>
      <c r="I27" s="55" t="str">
        <f ca="1">'Hilfstabelle DatendefKB'!W15</f>
        <v>Unvollständig</v>
      </c>
      <c r="J27" s="56" t="str">
        <f ca="1">'Hilfstabelle DatendefKB'!X15</f>
        <v>-----</v>
      </c>
      <c r="K27" s="56" t="str">
        <f ca="1">'Hilfstabelle DatendefKB'!Y15</f>
        <v>-----</v>
      </c>
    </row>
    <row r="28" spans="1:11" ht="168" customHeight="1" x14ac:dyDescent="0.2">
      <c r="A28" s="55" t="str">
        <f ca="1">'Hilfstabelle DatendefKB'!O16</f>
        <v>11b</v>
      </c>
      <c r="B28" s="56" t="str">
        <f ca="1">'Hilfstabelle DatendefKB'!P16</f>
        <v xml:space="preserve">Komplikation nach perkutaner Radiofrequenzablation (RFA) + Mikrowellenablation </v>
      </c>
      <c r="C28" s="72" t="str">
        <f ca="1">'Hilfstabelle DatendefKB'!Q16</f>
        <v>-----</v>
      </c>
      <c r="D28" s="55" t="str">
        <f ca="1">'Hilfstabelle DatendefKB'!R16</f>
        <v>≤ 5%</v>
      </c>
      <c r="E28" s="72" t="str">
        <f ca="1">'Hilfstabelle DatendefKB'!S16</f>
        <v>-----</v>
      </c>
      <c r="F28" s="55" t="str">
        <f ca="1">'Hilfstabelle DatendefKB'!T16</f>
        <v>-----</v>
      </c>
      <c r="G28" s="55">
        <f ca="1">'Hilfstabelle DatendefKB'!U16</f>
        <v>0</v>
      </c>
      <c r="H28" s="57" t="str">
        <f ca="1">'Hilfstabelle DatendefKB'!V16</f>
        <v>n.d.</v>
      </c>
      <c r="I28" s="55" t="str">
        <f ca="1">'Hilfstabelle DatendefKB'!W16</f>
        <v>Unvollständig</v>
      </c>
      <c r="J28" s="56" t="str">
        <f ca="1">'Hilfstabelle DatendefKB'!X16</f>
        <v>-----</v>
      </c>
      <c r="K28" s="56" t="str">
        <f ca="1">'Hilfstabelle DatendefKB'!Y16</f>
        <v>-----</v>
      </c>
    </row>
    <row r="29" spans="1:11" ht="168" customHeight="1" x14ac:dyDescent="0.2">
      <c r="A29" s="55" t="str">
        <f ca="1">'Hilfstabelle DatendefKB'!O17</f>
        <v>12a</v>
      </c>
      <c r="B29" s="56" t="str">
        <f ca="1">'Hilfstabelle DatendefKB'!P17</f>
        <v>Anzahl komplexe operative Interventionen</v>
      </c>
      <c r="C29" s="72" t="str">
        <f ca="1">'Hilfstabelle DatendefKB'!Q17</f>
        <v>-----</v>
      </c>
      <c r="D29" s="55" t="str">
        <f ca="1">'Hilfstabelle DatendefKB'!R17</f>
        <v>≥ 25</v>
      </c>
      <c r="E29" s="72" t="str">
        <f ca="1">'Hilfstabelle DatendefKB'!S17</f>
        <v>-----</v>
      </c>
      <c r="F29" s="55">
        <f ca="1">'Hilfstabelle DatendefKB'!T17</f>
        <v>0</v>
      </c>
      <c r="G29" s="55" t="str">
        <f ca="1">'Hilfstabelle DatendefKB'!U17</f>
        <v>-----</v>
      </c>
      <c r="H29" s="57" t="str">
        <f ca="1">'Hilfstabelle DatendefKB'!V17</f>
        <v>-----</v>
      </c>
      <c r="I29" s="55" t="str">
        <f ca="1">'Hilfstabelle DatendefKB'!W17</f>
        <v>Unvollständig</v>
      </c>
      <c r="J29" s="56" t="str">
        <f ca="1">'Hilfstabelle DatendefKB'!X17</f>
        <v>-----</v>
      </c>
      <c r="K29" s="56" t="str">
        <f ca="1">'Hilfstabelle DatendefKB'!Y17</f>
        <v>-----</v>
      </c>
    </row>
    <row r="30" spans="1:11" ht="168" customHeight="1" x14ac:dyDescent="0.2">
      <c r="A30" s="55" t="str">
        <f ca="1">'Hilfstabelle DatendefKB'!O18</f>
        <v>12b</v>
      </c>
      <c r="B30" s="56" t="str">
        <f ca="1">'Hilfstabelle DatendefKB'!P18</f>
        <v>Anzahl atypische Leberresektionen (OPS: 5-501.0*; 5-501.2*) bei malignen Tumorerkrankungen in der Leber</v>
      </c>
      <c r="C30" s="72" t="str">
        <f ca="1">'Hilfstabelle DatendefKB'!Q18</f>
        <v>-----</v>
      </c>
      <c r="D30" s="55" t="str">
        <f ca="1">'Hilfstabelle DatendefKB'!R18</f>
        <v>Derzeit keine Vorgaben</v>
      </c>
      <c r="E30" s="72" t="str">
        <f ca="1">'Hilfstabelle DatendefKB'!S18</f>
        <v>-----</v>
      </c>
      <c r="F30" s="55">
        <f ca="1">'Hilfstabelle DatendefKB'!T18</f>
        <v>0</v>
      </c>
      <c r="G30" s="55" t="str">
        <f ca="1">'Hilfstabelle DatendefKB'!U18</f>
        <v>-----</v>
      </c>
      <c r="H30" s="57" t="str">
        <f ca="1">'Hilfstabelle DatendefKB'!V18</f>
        <v>-----</v>
      </c>
      <c r="I30" s="55" t="str">
        <f ca="1">'Hilfstabelle DatendefKB'!W18</f>
        <v>Unvollständig</v>
      </c>
      <c r="J30" s="56" t="str">
        <f ca="1">'Hilfstabelle DatendefKB'!X18</f>
        <v>-----</v>
      </c>
      <c r="K30" s="56" t="str">
        <f ca="1">'Hilfstabelle DatendefKB'!Y18</f>
        <v>-----</v>
      </c>
    </row>
    <row r="31" spans="1:11" ht="168" customHeight="1" x14ac:dyDescent="0.2">
      <c r="A31" s="55" t="str">
        <f ca="1">'Hilfstabelle DatendefKB'!O19</f>
        <v>12c</v>
      </c>
      <c r="B31" s="56" t="str">
        <f ca="1">'Hilfstabelle DatendefKB'!P19</f>
        <v>Anzahl Cholezystektomien (OPS: 5-511 bei Gallenblasenkarzinom
(ICD-10 C23))</v>
      </c>
      <c r="C31" s="72" t="str">
        <f ca="1">'Hilfstabelle DatendefKB'!Q19</f>
        <v>-----</v>
      </c>
      <c r="D31" s="55" t="str">
        <f ca="1">'Hilfstabelle DatendefKB'!R19</f>
        <v>Derzeit keine Vorgaben</v>
      </c>
      <c r="E31" s="72" t="str">
        <f ca="1">'Hilfstabelle DatendefKB'!S19</f>
        <v>-----</v>
      </c>
      <c r="F31" s="55">
        <f ca="1">'Hilfstabelle DatendefKB'!T19</f>
        <v>0</v>
      </c>
      <c r="G31" s="55" t="str">
        <f ca="1">'Hilfstabelle DatendefKB'!U19</f>
        <v>-----</v>
      </c>
      <c r="H31" s="57" t="str">
        <f ca="1">'Hilfstabelle DatendefKB'!V19</f>
        <v>-----</v>
      </c>
      <c r="I31" s="55" t="str">
        <f ca="1">'Hilfstabelle DatendefKB'!W19</f>
        <v>Unvollständig</v>
      </c>
      <c r="J31" s="56" t="str">
        <f ca="1">'Hilfstabelle DatendefKB'!X19</f>
        <v>-----</v>
      </c>
      <c r="K31" s="56" t="str">
        <f ca="1">'Hilfstabelle DatendefKB'!Y19</f>
        <v>-----</v>
      </c>
    </row>
    <row r="32" spans="1:11" ht="168" customHeight="1" x14ac:dyDescent="0.2">
      <c r="A32" s="55" t="str">
        <f ca="1">'Hilfstabelle DatendefKB'!O20</f>
        <v>12d</v>
      </c>
      <c r="B32" s="56" t="str">
        <f ca="1">'Hilfstabelle DatendefKB'!P20</f>
        <v>Operative Expertise</v>
      </c>
      <c r="C32" s="72" t="str">
        <f ca="1">'Hilfstabelle DatendefKB'!Q20</f>
        <v>-----</v>
      </c>
      <c r="D32" s="55" t="str">
        <f ca="1">'Hilfstabelle DatendefKB'!R20</f>
        <v>≥ 40</v>
      </c>
      <c r="E32" s="72" t="str">
        <f ca="1">'Hilfstabelle DatendefKB'!S20</f>
        <v>-----</v>
      </c>
      <c r="F32" s="55">
        <f ca="1">'Hilfstabelle DatendefKB'!T20</f>
        <v>0</v>
      </c>
      <c r="G32" s="55" t="str">
        <f ca="1">'Hilfstabelle DatendefKB'!U20</f>
        <v>-----</v>
      </c>
      <c r="H32" s="57" t="str">
        <f ca="1">'Hilfstabelle DatendefKB'!V20</f>
        <v>-----</v>
      </c>
      <c r="I32" s="55" t="str">
        <f ca="1">'Hilfstabelle DatendefKB'!W20</f>
        <v>Unvollständig</v>
      </c>
      <c r="J32" s="56" t="str">
        <f ca="1">'Hilfstabelle DatendefKB'!X20</f>
        <v>-----</v>
      </c>
      <c r="K32" s="56" t="str">
        <f ca="1">'Hilfstabelle DatendefKB'!Y20</f>
        <v>-----</v>
      </c>
    </row>
    <row r="33" spans="1:11" ht="168" customHeight="1" x14ac:dyDescent="0.2">
      <c r="A33" s="55">
        <f ca="1">'Hilfstabelle DatendefKB'!O21</f>
        <v>13</v>
      </c>
      <c r="B33" s="56" t="str">
        <f ca="1">'Hilfstabelle DatendefKB'!P21</f>
        <v>Lokale R0-Resektionen</v>
      </c>
      <c r="C33" s="72" t="str">
        <f ca="1">'Hilfstabelle DatendefKB'!Q21</f>
        <v>-----</v>
      </c>
      <c r="D33" s="55" t="str">
        <f ca="1">'Hilfstabelle DatendefKB'!R21</f>
        <v>≥ 80%</v>
      </c>
      <c r="E33" s="72" t="str">
        <f ca="1">'Hilfstabelle DatendefKB'!S21</f>
        <v>-----</v>
      </c>
      <c r="F33" s="55" t="str">
        <f ca="1">'Hilfstabelle DatendefKB'!T21</f>
        <v>-----</v>
      </c>
      <c r="G33" s="55">
        <f ca="1">'Hilfstabelle DatendefKB'!U21</f>
        <v>0</v>
      </c>
      <c r="H33" s="57" t="str">
        <f ca="1">'Hilfstabelle DatendefKB'!V21</f>
        <v>n.d.</v>
      </c>
      <c r="I33" s="55" t="str">
        <f ca="1">'Hilfstabelle DatendefKB'!W21</f>
        <v>Unvollständig</v>
      </c>
      <c r="J33" s="56" t="str">
        <f ca="1">'Hilfstabelle DatendefKB'!X21</f>
        <v>-----</v>
      </c>
      <c r="K33" s="56" t="str">
        <f ca="1">'Hilfstabelle DatendefKB'!Y21</f>
        <v>-----</v>
      </c>
    </row>
    <row r="34" spans="1:11" ht="168" customHeight="1" x14ac:dyDescent="0.2">
      <c r="A34" s="55" t="str">
        <f ca="1">'Hilfstabelle DatendefKB'!O22</f>
        <v>14a</v>
      </c>
      <c r="B34" s="56" t="str">
        <f ca="1">'Hilfstabelle DatendefKB'!P22</f>
        <v>30d-Mortalität postoperativ</v>
      </c>
      <c r="C34" s="72" t="str">
        <f ca="1">'Hilfstabelle DatendefKB'!Q22</f>
        <v>-----</v>
      </c>
      <c r="D34" s="55" t="str">
        <f ca="1">'Hilfstabelle DatendefKB'!R22</f>
        <v>≤ 9%</v>
      </c>
      <c r="E34" s="72" t="str">
        <f ca="1">'Hilfstabelle DatendefKB'!S22</f>
        <v>-----</v>
      </c>
      <c r="F34" s="55" t="str">
        <f ca="1">'Hilfstabelle DatendefKB'!T22</f>
        <v>-----</v>
      </c>
      <c r="G34" s="55" t="str">
        <f ca="1">'Hilfstabelle DatendefKB'!U22</f>
        <v>-----</v>
      </c>
      <c r="H34" s="57" t="str">
        <f ca="1">'Hilfstabelle DatendefKB'!V22</f>
        <v>n.d.</v>
      </c>
      <c r="I34" s="55" t="str">
        <f ca="1">'Hilfstabelle DatendefKB'!W22</f>
        <v>Unvollständig</v>
      </c>
      <c r="J34" s="56" t="str">
        <f ca="1">'Hilfstabelle DatendefKB'!X22</f>
        <v>-----</v>
      </c>
      <c r="K34" s="56" t="str">
        <f ca="1">'Hilfstabelle DatendefKB'!Y22</f>
        <v>-----</v>
      </c>
    </row>
    <row r="35" spans="1:11" ht="168" customHeight="1" x14ac:dyDescent="0.2">
      <c r="A35" s="55">
        <f ca="1">'Hilfstabelle DatendefKB'!O23</f>
        <v>15</v>
      </c>
      <c r="B35" s="56" t="str">
        <f ca="1">'Hilfstabelle DatendefKB'!P23</f>
        <v>Bridgingtherapie</v>
      </c>
      <c r="C35" s="72" t="str">
        <f ca="1">'Hilfstabelle DatendefKB'!Q23</f>
        <v>&lt; 50%</v>
      </c>
      <c r="D35" s="55" t="str">
        <f ca="1">'Hilfstabelle DatendefKB'!R23</f>
        <v>Derzeit keine Vorgaben</v>
      </c>
      <c r="E35" s="72" t="str">
        <f ca="1">'Hilfstabelle DatendefKB'!S23</f>
        <v>-----</v>
      </c>
      <c r="F35" s="55" t="str">
        <f ca="1">'Hilfstabelle DatendefKB'!T23</f>
        <v>-----</v>
      </c>
      <c r="G35" s="55" t="str">
        <f ca="1">'Hilfstabelle DatendefKB'!U23</f>
        <v>-----</v>
      </c>
      <c r="H35" s="57" t="str">
        <f ca="1">'Hilfstabelle DatendefKB'!V23</f>
        <v>n.d.</v>
      </c>
      <c r="I35" s="55" t="str">
        <f ca="1">'Hilfstabelle DatendefKB'!W23</f>
        <v>Unvollständig</v>
      </c>
      <c r="J35" s="56" t="str">
        <f ca="1">'Hilfstabelle DatendefKB'!X23</f>
        <v>-----</v>
      </c>
      <c r="K35" s="56" t="str">
        <f ca="1">'Hilfstabelle DatendefKB'!Y23</f>
        <v>-----</v>
      </c>
    </row>
  </sheetData>
  <sheetProtection algorithmName="SHA-512" hashValue="AxMTbUoUhJNDz6IA6sRKVOMgrBXxTt9bUxRW9wLFESneLkUOStx3L4WdA7WK/q1PaBn/p5Pv4isl7fVT91TAyA==" saltValue="en4w7IBhzKcMW9Eojhbepw==" spinCount="100000" sheet="1" objects="1" scenarios="1" selectLockedCells="1"/>
  <mergeCells count="9">
    <mergeCell ref="C6:J6"/>
    <mergeCell ref="C8:E8"/>
    <mergeCell ref="H8:I8"/>
    <mergeCell ref="A12:A13"/>
    <mergeCell ref="B12:B13"/>
    <mergeCell ref="C12:E12"/>
    <mergeCell ref="F12:H12"/>
    <mergeCell ref="I12:I13"/>
    <mergeCell ref="J12:K12"/>
  </mergeCells>
  <conditionalFormatting sqref="A12:H35 J12:K35">
    <cfRule type="notContainsBlanks" dxfId="5" priority="18" stopIfTrue="1">
      <formula>LEN(TRIM(A12))&gt;0</formula>
    </cfRule>
  </conditionalFormatting>
  <conditionalFormatting sqref="I12:I13">
    <cfRule type="notContainsBlanks" dxfId="4" priority="21" stopIfTrue="1">
      <formula>LEN(TRIM(I12))&gt;0</formula>
    </cfRule>
  </conditionalFormatting>
  <conditionalFormatting sqref="I14:I35">
    <cfRule type="expression" dxfId="3" priority="1" stopIfTrue="1">
      <formula>AND($I14&lt;&gt;"",$I14="Ausnahme (Plausibilität unklar)")</formula>
    </cfRule>
    <cfRule type="expression" dxfId="2" priority="14" stopIfTrue="1">
      <formula>AND($I14&lt;&gt;"",$I14="Sollvorgabe nicht erfüllt")</formula>
    </cfRule>
    <cfRule type="expression" dxfId="1" priority="15" stopIfTrue="1">
      <formula>AND($I14&lt;&gt;"",$I14="I.O. (Plausibilität unklar)")</formula>
    </cfRule>
    <cfRule type="expression" dxfId="0" priority="16" stopIfTrue="1">
      <formula>OR(AND($I14&lt;&gt;"",$I14="Unvollständig"),AND($I14&lt;&gt;"",$I14="Inkorrekt"))</formula>
    </cfRule>
  </conditionalFormatting>
  <pageMargins left="0.25" right="0.25" top="0.75" bottom="0.75" header="0.3" footer="0.3"/>
  <pageSetup paperSize="9" scale="92" orientation="landscape" r:id="rId1"/>
  <headerFooter>
    <oddFooter>&amp;L&amp;"Arial,Standard"&amp;7
&amp;F&amp;C&amp;"Arial,Standard"&amp;7
 © DKG  Alle Rechte vorbehalten&amp;R
&amp;"Arial,Standard"&amp;7&amp;P</oddFooter>
  </headerFooter>
  <rowBreaks count="5" manualBreakCount="5">
    <brk id="15" max="10" man="1"/>
    <brk id="18" max="10" man="1"/>
    <brk id="21" max="10" man="1"/>
    <brk id="31" max="10" man="1"/>
    <brk id="33" max="10" man="1"/>
  </rowBreaks>
  <ignoredErrors>
    <ignoredError sqref="D13" formula="1"/>
  </ignoredError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Y23"/>
  <sheetViews>
    <sheetView topLeftCell="A15" workbookViewId="0">
      <selection activeCell="C19" sqref="C19"/>
    </sheetView>
  </sheetViews>
  <sheetFormatPr defaultColWidth="9.140625" defaultRowHeight="15" x14ac:dyDescent="0.25"/>
  <cols>
    <col min="1" max="1" width="13.5703125" customWidth="1"/>
    <col min="2" max="2" width="3.85546875" customWidth="1"/>
    <col min="3" max="3" width="5.42578125" customWidth="1"/>
    <col min="4" max="4" width="16.5703125" customWidth="1"/>
    <col min="5" max="5" width="6.85546875" customWidth="1"/>
    <col min="6" max="6" width="11.7109375" customWidth="1"/>
    <col min="7" max="7" width="6.85546875" customWidth="1"/>
    <col min="8" max="8" width="7.140625" customWidth="1"/>
    <col min="9" max="9" width="7.5703125" customWidth="1"/>
    <col min="10" max="10" width="6.7109375" customWidth="1"/>
    <col min="11" max="11" width="14.140625" customWidth="1"/>
    <col min="12" max="12" width="33.42578125" customWidth="1"/>
    <col min="13" max="13" width="30.140625" customWidth="1"/>
    <col min="14" max="15" width="9.140625" customWidth="1"/>
    <col min="16" max="16" width="17.7109375" customWidth="1"/>
    <col min="17" max="23" width="9.140625" customWidth="1"/>
    <col min="24" max="24" width="31.42578125" customWidth="1"/>
    <col min="25" max="25" width="24" customWidth="1"/>
  </cols>
  <sheetData>
    <row r="1" spans="1:25" ht="33.75" customHeight="1" x14ac:dyDescent="0.25">
      <c r="A1" s="34" t="s">
        <v>161</v>
      </c>
      <c r="B1" s="37"/>
      <c r="C1" s="40" t="s">
        <v>85</v>
      </c>
      <c r="D1" s="40" t="s">
        <v>86</v>
      </c>
      <c r="E1" s="33" t="s">
        <v>90</v>
      </c>
      <c r="F1" s="40" t="s">
        <v>162</v>
      </c>
      <c r="G1" s="33" t="s">
        <v>90</v>
      </c>
      <c r="H1" s="40" t="s">
        <v>163</v>
      </c>
      <c r="I1" s="40" t="s">
        <v>103</v>
      </c>
      <c r="J1" s="40" t="s">
        <v>127</v>
      </c>
      <c r="K1" s="40" t="s">
        <v>164</v>
      </c>
      <c r="L1" s="40" t="s">
        <v>165</v>
      </c>
      <c r="M1" s="40" t="s">
        <v>166</v>
      </c>
      <c r="O1" s="580" t="s">
        <v>167</v>
      </c>
      <c r="P1" s="580"/>
      <c r="Q1" s="580"/>
    </row>
    <row r="2" spans="1:25" ht="54.75" customHeight="1" x14ac:dyDescent="0.25">
      <c r="A2" s="46" t="str">
        <f>IF('Kennzahlenbogen_(KB)'!Q8=0,"",'Kennzahlenbogen_(KB)'!Q8)</f>
        <v>Unvollständig</v>
      </c>
      <c r="B2" s="27"/>
      <c r="C2" s="45" t="str">
        <f>IF($A2="I.O.","",'Kennzahlenbogen_(KB)'!A8)</f>
        <v>1a</v>
      </c>
      <c r="D2" s="43" t="str">
        <f>IF($A2="I.O.","",'Kennzahlenbogen_(KB)'!D8)</f>
        <v xml:space="preserve">Primärfälle </v>
      </c>
      <c r="E2" s="43" t="str">
        <f>IF(AND('Kennzahlenbogen_(KB)'!K8="",$A2&lt;&gt;"I.O."),"-----",IF($A2="I.O.","",'Kennzahlenbogen_(KB)'!K8))</f>
        <v>-----</v>
      </c>
      <c r="F2" s="43" t="str">
        <f>IF($A2="I.O.","",'Kennzahlenbogen_(KB)'!L8)</f>
        <v>≥ 40</v>
      </c>
      <c r="G2" s="43" t="str">
        <f>IF(AND('Kennzahlenbogen_(KB)'!N8="",$A2&lt;&gt;"I.O."),"-----",IF($A2="I.O.","",'Kennzahlenbogen_(KB)'!N8))</f>
        <v>-----</v>
      </c>
      <c r="H2" s="45">
        <f>IF($A2="I.O.","",IF('Kennzahlenbogen_(KB)'!P8="","-----",'Kennzahlenbogen_(KB)'!P8))</f>
        <v>0</v>
      </c>
      <c r="I2" s="45" t="str">
        <f>IF($A2="I.O.","","-----")</f>
        <v>-----</v>
      </c>
      <c r="J2" s="59" t="str">
        <f>IF($A2="I.O.","","-----")</f>
        <v>-----</v>
      </c>
      <c r="K2" s="45" t="str">
        <f>IF($A2="I.O.","",'Kennzahlenbogen_(KB)'!Q8)</f>
        <v>Unvollständig</v>
      </c>
      <c r="L2" s="43" t="str">
        <f>IF(AND('Kennzahlenbogen_(KB)'!R8="",$A2&lt;&gt;"I.O."),"-----",IF($A2="I.O.","",'Kennzahlenbogen_(KB)'!R8))</f>
        <v>-----</v>
      </c>
      <c r="M2" s="43" t="str">
        <f>IF(AND('Kennzahlenbogen_(KB)'!S8="",$A2&lt;&gt;"I.O."),"-----",IF($A2="I.O.","",'Kennzahlenbogen_(KB)'!S8))</f>
        <v>-----</v>
      </c>
      <c r="O2" s="14" t="str">
        <f t="array" aca="1" ref="O2" ca="1">IF(ROW()-ROW($D$2:$D$23)+1&gt;ROWS($C$2:$C$23)-COUNTBLANK($C$2:$C$23),"",INDIRECT(ADDRESS(SMALL((IF($C$2:$C$23&lt;&gt;"",ROW($C$2:$C$23),ROW()+ROWS($C$2:$C$23))),ROW()-ROW($D$2:$D$23)+1),COLUMN($C$2:$C$23),4)))</f>
        <v>1a</v>
      </c>
      <c r="P2" s="43" t="str">
        <f t="array" aca="1" ref="P2" ca="1">IF(ROW()-ROW($E$2:$E$23)+1&gt;ROWS($D$2:$D$23)-COUNTBLANK($D$2:$D$23),"",INDIRECT(ADDRESS(SMALL((IF($D$2:$D$23&gt;"",ROW($D$2:$D$23),ROW()+ROWS($D$2:$D$23))),ROW()-ROW($E$2:$E$23)+1),COLUMN($D$2:$D$23),4)))</f>
        <v xml:space="preserve">Primärfälle </v>
      </c>
      <c r="Q2" s="14" t="str">
        <f t="array" aca="1" ref="Q2" ca="1">IF(ROW()-ROW($F$2:$F$23)+1&gt;ROWS($E$2:$E$23)-COUNTBLANK($E$2:$E$23),"",INDIRECT(ADDRESS(SMALL((IF($E$2:$E$23&gt;"",ROW($E$2:$E$23),ROW()+ROWS($E$2:$E$23))),ROW()-ROW($F$2:$F$23)+1),COLUMN($E$2:$E$23),4)))</f>
        <v>-----</v>
      </c>
      <c r="R2" s="45" t="str">
        <f t="array" aca="1" ref="R2" ca="1">IF(ROW()-ROW($G$2:$G$23)+1&gt;ROWS($F$2:$F$23)-COUNTBLANK($F$2:$F$23),"",INDIRECT(ADDRESS(SMALL((IF($F$2:$F$23&gt;"",ROW($F$2:$F$23),ROW()+ROWS($F$2:$F$23))),ROW()-ROW($G$2:$G$23)+1),COLUMN($F$2:$F$23),4)))</f>
        <v>≥ 40</v>
      </c>
      <c r="S2" s="14" t="str">
        <f t="array" aca="1" ref="S2" ca="1">IF(ROW()-ROW($H$2:$H$23)+1&gt;ROWS($G$2:$G$23)-COUNTBLANK($G$2:$G$23),"",INDIRECT(ADDRESS(SMALL((IF($G$2:$G$23&lt;&gt;"",ROW($G$2:$G$23),ROW()+ROWS($G$2:$G$23))),ROW()-ROW($H$2:$H$23)+1),COLUMN($G$2:$G$23),4)))</f>
        <v>-----</v>
      </c>
      <c r="T2" s="14">
        <f t="array" aca="1" ref="T2" ca="1">IF(ROW()-ROW($I$2:$I$23)+1&gt;ROWS($H$2:$H$23)-COUNTBLANK($H$2:$H$23),"",INDIRECT(ADDRESS(SMALL((IF($H$2:$H$23&lt;&gt;"",ROW($H$2:$H$23),ROW()+ROWS($H$2:$H$23))),ROW()-ROW($I$2:$I$23)+1),COLUMN($H$2:$H$23),4)))</f>
        <v>0</v>
      </c>
      <c r="U2" s="14" t="str">
        <f t="array" aca="1" ref="U2" ca="1">IF(ROW()-ROW($J$2:$J$23)+1&gt;ROWS($I$2:$I$23)-COUNTBLANK($I$2:$I$23),"",INDIRECT(ADDRESS(SMALL((IF($I$2:$I$23&lt;&gt;"",ROW($I$2:$I$23),ROW()+ROWS($I$2:$I$23))),ROW()-ROW($J$2:$J$23)+1),COLUMN($I$2:$I$23),4)))</f>
        <v>-----</v>
      </c>
      <c r="V2" s="60" t="str">
        <f t="array" aca="1" ref="V2" ca="1">IF(ROW()-ROW($K$2:$K$23)+1&gt;ROWS($J$2:$J$23)-COUNTBLANK($J$2:$J$23),"",INDIRECT(ADDRESS(SMALL((IF($J$2:$J$23&lt;&gt;"",ROW($J$2:$J$23),ROW()+ROWS($J$2:$J$23))),ROW()-ROW($K$2:$K$23)+1),COLUMN($J$2:$J$23),4)))</f>
        <v>-----</v>
      </c>
      <c r="W2" s="45" t="str">
        <f t="array" aca="1" ref="W2" ca="1">IF(ROW()-ROW($L$2:$L$23)+1&gt;ROWS($K$2:$K$23)-COUNTBLANK($K$2:$K$23),"",INDIRECT(ADDRESS(SMALL((IF($K$2:$K$23&lt;&gt;"",ROW($K$2:$K$23),ROW()+ROWS($K$2:$K$23))),ROW()-ROW($L$2:$L$23)+1),COLUMN($K$2:$K$23),4)))</f>
        <v>Unvollständig</v>
      </c>
      <c r="X2" s="14" t="str">
        <f t="array" aca="1" ref="X2" ca="1">IF(ROW()-ROW($M$2:$M$23)+1&gt;ROWS($L$2:$L$23)-COUNTBLANK($L$2:$L$23),"",INDIRECT(ADDRESS(SMALL((IF($L$2:$L$23&lt;&gt;"",ROW($L$2:$L$23),ROW()+ROWS($L$2:$L$23))),ROW()-ROW($M$2:$M$23)+1),COLUMN($L$2:$L$23),4)))</f>
        <v>-----</v>
      </c>
      <c r="Y2" s="14" t="str">
        <f t="array" aca="1" ref="Y2" ca="1">IF(ROW()-ROW($N$2:$N$23)+1&gt;ROWS($M$2:$M$23)-COUNTBLANK($M$2:$M$23),"",INDIRECT(ADDRESS(SMALL((IF($M$2:$M$23&lt;&gt;"",ROW($M$2:$M$23),ROW()+ROWS($M$2:$M$23))),ROW()-ROW($N$2:$N$23)+1),COLUMN($M$2:$M$23),4)))</f>
        <v>-----</v>
      </c>
    </row>
    <row r="3" spans="1:25" ht="54.75" customHeight="1" x14ac:dyDescent="0.25">
      <c r="A3" s="46" t="str">
        <f>IF('Kennzahlenbogen_(KB)'!Q11=0,"",'Kennzahlenbogen_(KB)'!Q11)</f>
        <v>Unvollständig</v>
      </c>
      <c r="B3" s="27"/>
      <c r="C3" s="97" t="str">
        <f>IF($A3="I.O.","",'Kennzahlenbogen_(KB)'!A11)</f>
        <v>1b</v>
      </c>
      <c r="D3" s="43" t="str">
        <f>IF($A3="I.O.","",'Kennzahlenbogen_(KB)'!D11)</f>
        <v>Pat. mit neuaufgetretenem Rezidiv und/ oder Fernmetastasen</v>
      </c>
      <c r="E3" s="43" t="str">
        <f>IF(AND('Kennzahlenbogen_(KB)'!K11="",$A3&lt;&gt;"I.O."),"-----",IF($A3="I.O.","",'Kennzahlenbogen_(KB)'!K11))</f>
        <v>-----</v>
      </c>
      <c r="F3" s="43" t="str">
        <f>IF($A3="I.O.","",'Kennzahlenbogen_(KB)'!L11)</f>
        <v>Derzeit keine Vorgaben</v>
      </c>
      <c r="G3" s="43" t="str">
        <f>IF(AND('Kennzahlenbogen_(KB)'!N11="",$A3&lt;&gt;"I.O."),"-----",IF($A3="I.O.","",'Kennzahlenbogen_(KB)'!N11))</f>
        <v>-----</v>
      </c>
      <c r="H3" s="45" t="str">
        <f>IF($A3="I.O.","",IF('Kennzahlenbogen_(KB)'!P11="","-----",'Kennzahlenbogen_(KB)'!P11))</f>
        <v>-----</v>
      </c>
      <c r="I3" s="45" t="str">
        <f t="shared" ref="I3:J3" si="0">IF($A3="I.O.","","-----")</f>
        <v>-----</v>
      </c>
      <c r="J3" s="59" t="str">
        <f t="shared" si="0"/>
        <v>-----</v>
      </c>
      <c r="K3" s="45" t="str">
        <f>IF($A3="I.O.","",'Kennzahlenbogen_(KB)'!Q11)</f>
        <v>Unvollständig</v>
      </c>
      <c r="L3" s="43" t="str">
        <f>IF(AND('Kennzahlenbogen_(KB)'!R11="",$A3&lt;&gt;"I.O."),"-----",IF($A3="I.O.","",'Kennzahlenbogen_(KB)'!R11))</f>
        <v>-----</v>
      </c>
      <c r="M3" s="43" t="str">
        <f>IF(AND('Kennzahlenbogen_(KB)'!S11="",$A3&lt;&gt;"I.O."),"-----",IF($A3="I.O.","",'Kennzahlenbogen_(KB)'!S11))</f>
        <v>-----</v>
      </c>
      <c r="O3" s="14" t="str">
        <f t="array" aca="1" ref="O3" ca="1">IF(ROW()-ROW($D$2:$D$23)+1&gt;ROWS($C$2:$C$23)-COUNTBLANK($C$2:$C$23),"",INDIRECT(ADDRESS(SMALL((IF($C$2:$C$23&lt;&gt;"",ROW($C$2:$C$23),ROW()+ROWS($C$2:$C$23))),ROW()-ROW($D$2:$D$23)+1),COLUMN($C$2:$C$23),4)))</f>
        <v>1b</v>
      </c>
      <c r="P3" s="43" t="str">
        <f t="array" aca="1" ref="P3" ca="1">IF(ROW()-ROW($E$2:$E$23)+1&gt;ROWS($D$2:$D$23)-COUNTBLANK($D$2:$D$23),"",INDIRECT(ADDRESS(SMALL((IF($D$2:$D$23&gt;"",ROW($D$2:$D$23),ROW()+ROWS($D$2:$D$23))),ROW()-ROW($E$2:$E$23)+1),COLUMN($D$2:$D$23),4)))</f>
        <v>Pat. mit neuaufgetretenem Rezidiv und/ oder Fernmetastasen</v>
      </c>
      <c r="Q3" s="14" t="str">
        <f t="array" aca="1" ref="Q3" ca="1">IF(ROW()-ROW($F$2:$F$23)+1&gt;ROWS($E$2:$E$23)-COUNTBLANK($E$2:$E$23),"",INDIRECT(ADDRESS(SMALL((IF($E$2:$E$23&gt;"",ROW($E$2:$E$23),ROW()+ROWS($E$2:$E$23))),ROW()-ROW($F$2:$F$23)+1),COLUMN($E$2:$E$23),4)))</f>
        <v>-----</v>
      </c>
      <c r="R3" s="45" t="str">
        <f t="array" aca="1" ref="R3" ca="1">IF(ROW()-ROW($G$2:$G$23)+1&gt;ROWS($F$2:$F$23)-COUNTBLANK($F$2:$F$23),"",INDIRECT(ADDRESS(SMALL((IF($F$2:$F$23&gt;"",ROW($F$2:$F$23),ROW()+ROWS($F$2:$F$23))),ROW()-ROW($G$2:$G$23)+1),COLUMN($F$2:$F$23),4)))</f>
        <v>Derzeit keine Vorgaben</v>
      </c>
      <c r="S3" s="14" t="str">
        <f t="array" aca="1" ref="S3" ca="1">IF(ROW()-ROW($H$2:$H$23)+1&gt;ROWS($G$2:$G$23)-COUNTBLANK($G$2:$G$23),"",INDIRECT(ADDRESS(SMALL((IF($G$2:$G$23&lt;&gt;"",ROW($G$2:$G$23),ROW()+ROWS($G$2:$G$23))),ROW()-ROW($H$2:$H$23)+1),COLUMN($G$2:$G$23),4)))</f>
        <v>-----</v>
      </c>
      <c r="T3" s="14" t="str">
        <f t="array" aca="1" ref="T3" ca="1">IF(ROW()-ROW($I$2:$I$23)+1&gt;ROWS($H$2:$H$23)-COUNTBLANK($H$2:$H$23),"",INDIRECT(ADDRESS(SMALL((IF($H$2:$H$23&lt;&gt;"",ROW($H$2:$H$23),ROW()+ROWS($H$2:$H$23))),ROW()-ROW($I$2:$I$23)+1),COLUMN($H$2:$H$23),4)))</f>
        <v>-----</v>
      </c>
      <c r="U3" s="14" t="str">
        <f t="array" aca="1" ref="U3" ca="1">IF(ROW()-ROW($J$2:$J$23)+1&gt;ROWS($I$2:$I$23)-COUNTBLANK($I$2:$I$23),"",INDIRECT(ADDRESS(SMALL((IF($I$2:$I$23&lt;&gt;"",ROW($I$2:$I$23),ROW()+ROWS($I$2:$I$23))),ROW()-ROW($J$2:$J$23)+1),COLUMN($I$2:$I$23),4)))</f>
        <v>-----</v>
      </c>
      <c r="V3" s="60" t="str">
        <f t="array" aca="1" ref="V3" ca="1">IF(ROW()-ROW($K$2:$K$23)+1&gt;ROWS($J$2:$J$23)-COUNTBLANK($J$2:$J$23),"",INDIRECT(ADDRESS(SMALL((IF($J$2:$J$23&lt;&gt;"",ROW($J$2:$J$23),ROW()+ROWS($J$2:$J$23))),ROW()-ROW($K$2:$K$23)+1),COLUMN($J$2:$J$23),4)))</f>
        <v>-----</v>
      </c>
      <c r="W3" s="45" t="str">
        <f t="array" aca="1" ref="W3" ca="1">IF(ROW()-ROW($L$2:$L$23)+1&gt;ROWS($K$2:$K$23)-COUNTBLANK($K$2:$K$23),"",INDIRECT(ADDRESS(SMALL((IF($K$2:$K$23&lt;&gt;"",ROW($K$2:$K$23),ROW()+ROWS($K$2:$K$23))),ROW()-ROW($L$2:$L$23)+1),COLUMN($K$2:$K$23),4)))</f>
        <v>Unvollständig</v>
      </c>
      <c r="X3" s="14" t="str">
        <f t="array" aca="1" ref="X3" ca="1">IF(ROW()-ROW($M$2:$M$23)+1&gt;ROWS($L$2:$L$23)-COUNTBLANK($L$2:$L$23),"",INDIRECT(ADDRESS(SMALL((IF($L$2:$L$23&lt;&gt;"",ROW($L$2:$L$23),ROW()+ROWS($L$2:$L$23))),ROW()-ROW($M$2:$M$23)+1),COLUMN($L$2:$L$23),4)))</f>
        <v>-----</v>
      </c>
      <c r="Y3" s="14" t="str">
        <f t="array" aca="1" ref="Y3" ca="1">IF(ROW()-ROW($N$2:$N$23)+1&gt;ROWS($M$2:$M$23)-COUNTBLANK($M$2:$M$23),"",INDIRECT(ADDRESS(SMALL((IF($M$2:$M$23&lt;&gt;"",ROW($M$2:$M$23),ROW()+ROWS($M$2:$M$23))),ROW()-ROW($N$2:$N$23)+1),COLUMN($M$2:$M$23),4)))</f>
        <v>-----</v>
      </c>
    </row>
    <row r="4" spans="1:25" ht="54.75" customHeight="1" x14ac:dyDescent="0.25">
      <c r="A4" s="46" t="str">
        <f>IF('Kennzahlenbogen_(KB)'!Q14=0,"",'Kennzahlenbogen_(KB)'!Q14)</f>
        <v>Unvollständig</v>
      </c>
      <c r="B4" s="27"/>
      <c r="C4" s="45">
        <f>IF($A4="I.O.","",'Kennzahlenbogen_(KB)'!A14)</f>
        <v>2</v>
      </c>
      <c r="D4" s="43" t="str">
        <f>IF($A4="I.O.","",'Kennzahlenbogen_(KB)'!D14)</f>
        <v>Prätherapeutische Vorstellung Tumorkonferenz</v>
      </c>
      <c r="E4" s="43" t="str">
        <f>IF(AND('Kennzahlenbogen_(KB)'!K14="",$A4&lt;&gt;"I.O."),"-----",IF($A4="I.O.","",'Kennzahlenbogen_(KB)'!K14))</f>
        <v>-----</v>
      </c>
      <c r="F4" s="43" t="str">
        <f>IF($A4="I.O.","",'Kennzahlenbogen_(KB)'!L14)</f>
        <v>≥ 95%</v>
      </c>
      <c r="G4" s="43" t="str">
        <f>IF(AND('Kennzahlenbogen_(KB)'!N14="",$A4&lt;&gt;"I.O."),"-----",IF($A4="I.O.","",'Kennzahlenbogen_(KB)'!N14))</f>
        <v>-----</v>
      </c>
      <c r="H4" s="45" t="str">
        <f>IF($A4="I.O.","",IF('Kennzahlenbogen_(KB)'!P14="","-----",'Kennzahlenbogen_(KB)'!P14))</f>
        <v>-----</v>
      </c>
      <c r="I4" s="45">
        <f>IF($A4="I.O.","",IF('Kennzahlenbogen_(KB)'!P15="","-----",'Kennzahlenbogen_(KB)'!P15))</f>
        <v>0</v>
      </c>
      <c r="J4" s="59" t="str">
        <f>IF($A4="I.O.","",IF('Kennzahlenbogen_(KB)'!P16="",0,'Kennzahlenbogen_(KB)'!P16))</f>
        <v>n.d.</v>
      </c>
      <c r="K4" s="45" t="str">
        <f>IF($A4="I.O.","",'Kennzahlenbogen_(KB)'!Q14)</f>
        <v>Unvollständig</v>
      </c>
      <c r="L4" s="43" t="str">
        <f>IF(AND('Kennzahlenbogen_(KB)'!R14="",$A4&lt;&gt;"I.O."),"-----",IF($A4="I.O.","",'Kennzahlenbogen_(KB)'!R14))</f>
        <v>-----</v>
      </c>
      <c r="M4" s="43" t="str">
        <f>IF(AND('Kennzahlenbogen_(KB)'!S14="",$A4&lt;&gt;"I.O."),"-----",IF($A4="I.O.","",'Kennzahlenbogen_(KB)'!S14))</f>
        <v>-----</v>
      </c>
      <c r="O4" s="14">
        <f t="array" aca="1" ref="O4" ca="1">IF(ROW()-ROW($D$2:$D$23)+1&gt;ROWS($C$2:$C$23)-COUNTBLANK($C$2:$C$23),"",INDIRECT(ADDRESS(SMALL((IF($C$2:$C$23&lt;&gt;"",ROW($C$2:$C$23),ROW()+ROWS($C$2:$C$23))),ROW()-ROW($D$2:$D$23)+1),COLUMN($C$2:$C$23),4)))</f>
        <v>2</v>
      </c>
      <c r="P4" s="43" t="str">
        <f t="array" aca="1" ref="P4" ca="1">IF(ROW()-ROW($E$2:$E$23)+1&gt;ROWS($D$2:$D$23)-COUNTBLANK($D$2:$D$23),"",INDIRECT(ADDRESS(SMALL((IF($D$2:$D$23&gt;"",ROW($D$2:$D$23),ROW()+ROWS($D$2:$D$23))),ROW()-ROW($E$2:$E$23)+1),COLUMN($D$2:$D$23),4)))</f>
        <v>Prätherapeutische Vorstellung Tumorkonferenz</v>
      </c>
      <c r="Q4" s="14" t="str">
        <f t="array" aca="1" ref="Q4" ca="1">IF(ROW()-ROW($F$2:$F$23)+1&gt;ROWS($E$2:$E$23)-COUNTBLANK($E$2:$E$23),"",INDIRECT(ADDRESS(SMALL((IF($E$2:$E$23&gt;"",ROW($E$2:$E$23),ROW()+ROWS($E$2:$E$23))),ROW()-ROW($F$2:$F$23)+1),COLUMN($E$2:$E$23),4)))</f>
        <v>-----</v>
      </c>
      <c r="R4" s="45" t="str">
        <f t="array" aca="1" ref="R4" ca="1">IF(ROW()-ROW($G$2:$G$23)+1&gt;ROWS($F$2:$F$23)-COUNTBLANK($F$2:$F$23),"",INDIRECT(ADDRESS(SMALL((IF($F$2:$F$23&gt;"",ROW($F$2:$F$23),ROW()+ROWS($F$2:$F$23))),ROW()-ROW($G$2:$G$23)+1),COLUMN($F$2:$F$23),4)))</f>
        <v>≥ 95%</v>
      </c>
      <c r="S4" s="14" t="str">
        <f t="array" aca="1" ref="S4" ca="1">IF(ROW()-ROW($H$2:$H$23)+1&gt;ROWS($G$2:$G$23)-COUNTBLANK($G$2:$G$23),"",INDIRECT(ADDRESS(SMALL((IF($G$2:$G$23&lt;&gt;"",ROW($G$2:$G$23),ROW()+ROWS($G$2:$G$23))),ROW()-ROW($H$2:$H$23)+1),COLUMN($G$2:$G$23),4)))</f>
        <v>-----</v>
      </c>
      <c r="T4" s="14" t="str">
        <f t="array" aca="1" ref="T4" ca="1">IF(ROW()-ROW($I$2:$I$23)+1&gt;ROWS($H$2:$H$23)-COUNTBLANK($H$2:$H$23),"",INDIRECT(ADDRESS(SMALL((IF($H$2:$H$23&lt;&gt;"",ROW($H$2:$H$23),ROW()+ROWS($H$2:$H$23))),ROW()-ROW($I$2:$I$23)+1),COLUMN($H$2:$H$23),4)))</f>
        <v>-----</v>
      </c>
      <c r="U4" s="14">
        <f t="array" aca="1" ref="U4" ca="1">IF(ROW()-ROW($J$2:$J$23)+1&gt;ROWS($I$2:$I$23)-COUNTBLANK($I$2:$I$23),"",INDIRECT(ADDRESS(SMALL((IF($I$2:$I$23&lt;&gt;"",ROW($I$2:$I$23),ROW()+ROWS($I$2:$I$23))),ROW()-ROW($J$2:$J$23)+1),COLUMN($I$2:$I$23),4)))</f>
        <v>0</v>
      </c>
      <c r="V4" s="60" t="str">
        <f t="array" aca="1" ref="V4" ca="1">IF(ROW()-ROW($K$2:$K$23)+1&gt;ROWS($J$2:$J$23)-COUNTBLANK($J$2:$J$23),"",INDIRECT(ADDRESS(SMALL((IF($J$2:$J$23&lt;&gt;"",ROW($J$2:$J$23),ROW()+ROWS($J$2:$J$23))),ROW()-ROW($K$2:$K$23)+1),COLUMN($J$2:$J$23),4)))</f>
        <v>n.d.</v>
      </c>
      <c r="W4" s="45" t="str">
        <f t="array" aca="1" ref="W4" ca="1">IF(ROW()-ROW($L$2:$L$23)+1&gt;ROWS($K$2:$K$23)-COUNTBLANK($K$2:$K$23),"",INDIRECT(ADDRESS(SMALL((IF($K$2:$K$23&lt;&gt;"",ROW($K$2:$K$23),ROW()+ROWS($K$2:$K$23))),ROW()-ROW($L$2:$L$23)+1),COLUMN($K$2:$K$23),4)))</f>
        <v>Unvollständig</v>
      </c>
      <c r="X4" s="14" t="str">
        <f t="array" aca="1" ref="X4" ca="1">IF(ROW()-ROW($M$2:$M$23)+1&gt;ROWS($L$2:$L$23)-COUNTBLANK($L$2:$L$23),"",INDIRECT(ADDRESS(SMALL((IF($L$2:$L$23&lt;&gt;"",ROW($L$2:$L$23),ROW()+ROWS($L$2:$L$23))),ROW()-ROW($M$2:$M$23)+1),COLUMN($L$2:$L$23),4)))</f>
        <v>-----</v>
      </c>
      <c r="Y4" s="14" t="str">
        <f t="array" aca="1" ref="Y4" ca="1">IF(ROW()-ROW($N$2:$N$23)+1&gt;ROWS($M$2:$M$23)-COUNTBLANK($M$2:$M$23),"",INDIRECT(ADDRESS(SMALL((IF($M$2:$M$23&lt;&gt;"",ROW($M$2:$M$23),ROW()+ROWS($M$2:$M$23))),ROW()-ROW($N$2:$N$23)+1),COLUMN($M$2:$M$23),4)))</f>
        <v>-----</v>
      </c>
    </row>
    <row r="5" spans="1:25" ht="54.75" customHeight="1" x14ac:dyDescent="0.25">
      <c r="A5" s="46" t="str">
        <f>IF('Kennzahlenbogen_(KB)'!Q17=0,"",'Kennzahlenbogen_(KB)'!Q17)</f>
        <v>Unvollständig</v>
      </c>
      <c r="B5" s="27"/>
      <c r="C5" s="45" t="str">
        <f>IF($A5="I.O.","",CONCATENATE('Kennzahlenbogen_(KB)'!A17,'Kennzahlenbogen_(KB)'!B17))</f>
        <v>3a</v>
      </c>
      <c r="D5" s="43" t="str">
        <f>IF($A5="I.O.","",'Kennzahlenbogen_(KB)'!D17)</f>
        <v>Postoperative Vorstellung</v>
      </c>
      <c r="E5" s="43" t="str">
        <f>IF(AND('Kennzahlenbogen_(KB)'!K17="",$A5&lt;&gt;"I.O."),"-----",IF($A5="I.O.","",'Kennzahlenbogen_(KB)'!K17))</f>
        <v>-----</v>
      </c>
      <c r="F5" s="43" t="str">
        <f>IF($A5="I.O.","",'Kennzahlenbogen_(KB)'!L17)</f>
        <v>≥ 95%</v>
      </c>
      <c r="G5" s="43" t="str">
        <f>IF(AND('Kennzahlenbogen_(KB)'!N17="",$A5&lt;&gt;"I.O."),"-----",IF($A5="I.O.","",'Kennzahlenbogen_(KB)'!N17))</f>
        <v>-----</v>
      </c>
      <c r="H5" s="45" t="str">
        <f>IF($A5="I.O.","",IF('Kennzahlenbogen_(KB)'!P17="","-----",'Kennzahlenbogen_(KB)'!P17))</f>
        <v>-----</v>
      </c>
      <c r="I5" s="49">
        <f>IF($A5="I.O.","",IF('Kennzahlenbogen_(KB)'!P18="","-----",'Kennzahlenbogen_(KB)'!P18))</f>
        <v>0</v>
      </c>
      <c r="J5" s="48" t="str">
        <f>IF($A5="I.O.","",IF('Kennzahlenbogen_(KB)'!P19="",0,'Kennzahlenbogen_(KB)'!P19))</f>
        <v>n.d.</v>
      </c>
      <c r="K5" s="45" t="str">
        <f>IF($A5="I.O.","",'Kennzahlenbogen_(KB)'!Q17)</f>
        <v>Unvollständig</v>
      </c>
      <c r="L5" s="43" t="str">
        <f>IF(AND('Kennzahlenbogen_(KB)'!R17="",$A5&lt;&gt;"I.O."),"-----",IF($A5="I.O.","",'Kennzahlenbogen_(KB)'!R17))</f>
        <v>-----</v>
      </c>
      <c r="M5" s="43" t="str">
        <f>IF(AND('Kennzahlenbogen_(KB)'!S17="",$A5&lt;&gt;"I.O."),"-----",IF($A5="I.O.","",'Kennzahlenbogen_(KB)'!S17))</f>
        <v>-----</v>
      </c>
      <c r="O5" s="14" t="str">
        <f t="array" aca="1" ref="O5" ca="1">IF(ROW()-ROW($D$2:$D$23)+1&gt;ROWS($C$2:$C$23)-COUNTBLANK($C$2:$C$23),"",INDIRECT(ADDRESS(SMALL((IF($C$2:$C$23&lt;&gt;"",ROW($C$2:$C$23),ROW()+ROWS($C$2:$C$23))),ROW()-ROW($D$2:$D$23)+1),COLUMN($C$2:$C$23),4)))</f>
        <v>3a</v>
      </c>
      <c r="P5" s="43" t="str">
        <f t="array" aca="1" ref="P5" ca="1">IF(ROW()-ROW($E$2:$E$23)+1&gt;ROWS($D$2:$D$23)-COUNTBLANK($D$2:$D$23),"",INDIRECT(ADDRESS(SMALL((IF($D$2:$D$23&gt;"",ROW($D$2:$D$23),ROW()+ROWS($D$2:$D$23))),ROW()-ROW($E$2:$E$23)+1),COLUMN($D$2:$D$23),4)))</f>
        <v>Postoperative Vorstellung</v>
      </c>
      <c r="Q5" s="14" t="str">
        <f t="array" aca="1" ref="Q5" ca="1">IF(ROW()-ROW($F$2:$F$23)+1&gt;ROWS($E$2:$E$23)-COUNTBLANK($E$2:$E$23),"",INDIRECT(ADDRESS(SMALL((IF($E$2:$E$23&gt;"",ROW($E$2:$E$23),ROW()+ROWS($E$2:$E$23))),ROW()-ROW($F$2:$F$23)+1),COLUMN($E$2:$E$23),4)))</f>
        <v>-----</v>
      </c>
      <c r="R5" s="45" t="str">
        <f t="array" aca="1" ref="R5" ca="1">IF(ROW()-ROW($G$2:$G$23)+1&gt;ROWS($F$2:$F$23)-COUNTBLANK($F$2:$F$23),"",INDIRECT(ADDRESS(SMALL((IF($F$2:$F$23&gt;"",ROW($F$2:$F$23),ROW()+ROWS($F$2:$F$23))),ROW()-ROW($G$2:$G$23)+1),COLUMN($F$2:$F$23),4)))</f>
        <v>≥ 95%</v>
      </c>
      <c r="S5" s="14" t="str">
        <f t="array" aca="1" ref="S5" ca="1">IF(ROW()-ROW($H$2:$H$23)+1&gt;ROWS($G$2:$G$23)-COUNTBLANK($G$2:$G$23),"",INDIRECT(ADDRESS(SMALL((IF($G$2:$G$23&lt;&gt;"",ROW($G$2:$G$23),ROW()+ROWS($G$2:$G$23))),ROW()-ROW($H$2:$H$23)+1),COLUMN($G$2:$G$23),4)))</f>
        <v>-----</v>
      </c>
      <c r="T5" s="14" t="str">
        <f t="array" aca="1" ref="T5" ca="1">IF(ROW()-ROW($I$2:$I$23)+1&gt;ROWS($H$2:$H$23)-COUNTBLANK($H$2:$H$23),"",INDIRECT(ADDRESS(SMALL((IF($H$2:$H$23&lt;&gt;"",ROW($H$2:$H$23),ROW()+ROWS($H$2:$H$23))),ROW()-ROW($I$2:$I$23)+1),COLUMN($H$2:$H$23),4)))</f>
        <v>-----</v>
      </c>
      <c r="U5" s="14">
        <f t="array" aca="1" ref="U5" ca="1">IF(ROW()-ROW($J$2:$J$23)+1&gt;ROWS($I$2:$I$23)-COUNTBLANK($I$2:$I$23),"",INDIRECT(ADDRESS(SMALL((IF($I$2:$I$23&lt;&gt;"",ROW($I$2:$I$23),ROW()+ROWS($I$2:$I$23))),ROW()-ROW($J$2:$J$23)+1),COLUMN($I$2:$I$23),4)))</f>
        <v>0</v>
      </c>
      <c r="V5" s="60" t="str">
        <f t="array" aca="1" ref="V5" ca="1">IF(ROW()-ROW($K$2:$K$23)+1&gt;ROWS($J$2:$J$23)-COUNTBLANK($J$2:$J$23),"",INDIRECT(ADDRESS(SMALL((IF($J$2:$J$23&lt;&gt;"",ROW($J$2:$J$23),ROW()+ROWS($J$2:$J$23))),ROW()-ROW($K$2:$K$23)+1),COLUMN($J$2:$J$23),4)))</f>
        <v>n.d.</v>
      </c>
      <c r="W5" s="45" t="str">
        <f t="array" aca="1" ref="W5" ca="1">IF(ROW()-ROW($L$2:$L$23)+1&gt;ROWS($K$2:$K$23)-COUNTBLANK($K$2:$K$23),"",INDIRECT(ADDRESS(SMALL((IF($K$2:$K$23&lt;&gt;"",ROW($K$2:$K$23),ROW()+ROWS($K$2:$K$23))),ROW()-ROW($L$2:$L$23)+1),COLUMN($K$2:$K$23),4)))</f>
        <v>Unvollständig</v>
      </c>
      <c r="X5" s="14" t="str">
        <f t="array" aca="1" ref="X5" ca="1">IF(ROW()-ROW($M$2:$M$23)+1&gt;ROWS($L$2:$L$23)-COUNTBLANK($L$2:$L$23),"",INDIRECT(ADDRESS(SMALL((IF($L$2:$L$23&lt;&gt;"",ROW($L$2:$L$23),ROW()+ROWS($L$2:$L$23))),ROW()-ROW($M$2:$M$23)+1),COLUMN($L$2:$L$23),4)))</f>
        <v>-----</v>
      </c>
      <c r="Y5" s="14" t="str">
        <f t="array" aca="1" ref="Y5" ca="1">IF(ROW()-ROW($N$2:$N$23)+1&gt;ROWS($M$2:$M$23)-COUNTBLANK($M$2:$M$23),"",INDIRECT(ADDRESS(SMALL((IF($M$2:$M$23&lt;&gt;"",ROW($M$2:$M$23),ROW()+ROWS($M$2:$M$23))),ROW()-ROW($N$2:$N$23)+1),COLUMN($M$2:$M$23),4)))</f>
        <v>-----</v>
      </c>
    </row>
    <row r="6" spans="1:25" ht="54.75" customHeight="1" x14ac:dyDescent="0.25">
      <c r="A6" s="46" t="str">
        <f>IF('Kennzahlenbogen_(KB)'!Q20=0,"",'Kennzahlenbogen_(KB)'!Q20)</f>
        <v>Unvollständig</v>
      </c>
      <c r="B6" s="27"/>
      <c r="C6" s="45" t="str">
        <f>IF($A6="I.O.","",CONCATENATE('Kennzahlenbogen_(KB)'!A17,'Kennzahlenbogen_(KB)'!B20))</f>
        <v>3b</v>
      </c>
      <c r="D6" s="43" t="str">
        <f>IF($A6="I.O.","",'Kennzahlenbogen_(KB)'!D20)</f>
        <v>Postinterventionelle Vorstellung</v>
      </c>
      <c r="E6" s="43" t="str">
        <f>IF(AND('Kennzahlenbogen_(KB)'!K20="",$A6&lt;&gt;"I.O."),"-----",IF($A6="I.O.","",'Kennzahlenbogen_(KB)'!K20))</f>
        <v>-----</v>
      </c>
      <c r="F6" s="43" t="str">
        <f>IF($A6="I.O.","",'Kennzahlenbogen_(KB)'!L20)</f>
        <v>≥ 95%</v>
      </c>
      <c r="G6" s="43" t="str">
        <f>IF(AND('Kennzahlenbogen_(KB)'!N20="",$A6&lt;&gt;"I.O."),"-----",IF($A6="I.O.","",'Kennzahlenbogen_(KB)'!N20))</f>
        <v>-----</v>
      </c>
      <c r="H6" s="45" t="str">
        <f>IF($A6="I.O.","",IF('Kennzahlenbogen_(KB)'!P20="","-----",'Kennzahlenbogen_(KB)'!P20))</f>
        <v>-----</v>
      </c>
      <c r="I6" s="49">
        <f>IF($A6="I.O.","",IF('Kennzahlenbogen_(KB)'!P21="","-----",'Kennzahlenbogen_(KB)'!P21))</f>
        <v>0</v>
      </c>
      <c r="J6" s="48" t="str">
        <f>IF($A6="I.O.","",IF('Kennzahlenbogen_(KB)'!P22="",0,'Kennzahlenbogen_(KB)'!P22))</f>
        <v>n.d.</v>
      </c>
      <c r="K6" s="45" t="str">
        <f>IF($A6="I.O.","",'Kennzahlenbogen_(KB)'!Q20)</f>
        <v>Unvollständig</v>
      </c>
      <c r="L6" s="43" t="str">
        <f>IF(AND('Kennzahlenbogen_(KB)'!R20="",$A6&lt;&gt;"I.O."),"-----",IF($A6="I.O.","",'Kennzahlenbogen_(KB)'!R20))</f>
        <v>-----</v>
      </c>
      <c r="M6" s="43" t="str">
        <f>IF(AND('Kennzahlenbogen_(KB)'!S20="",$A6&lt;&gt;"I.O."),"-----",IF($A6="I.O.","",'Kennzahlenbogen_(KB)'!S20))</f>
        <v>-----</v>
      </c>
      <c r="O6" s="14" t="str">
        <f t="array" aca="1" ref="O6" ca="1">IF(ROW()-ROW($D$2:$D$23)+1&gt;ROWS($C$2:$C$23)-COUNTBLANK($C$2:$C$23),"",INDIRECT(ADDRESS(SMALL((IF($C$2:$C$23&lt;&gt;"",ROW($C$2:$C$23),ROW()+ROWS($C$2:$C$23))),ROW()-ROW($D$2:$D$23)+1),COLUMN($C$2:$C$23),4)))</f>
        <v>3b</v>
      </c>
      <c r="P6" s="43" t="str">
        <f t="array" aca="1" ref="P6" ca="1">IF(ROW()-ROW($E$2:$E$23)+1&gt;ROWS($D$2:$D$23)-COUNTBLANK($D$2:$D$23),"",INDIRECT(ADDRESS(SMALL((IF($D$2:$D$23&gt;"",ROW($D$2:$D$23),ROW()+ROWS($D$2:$D$23))),ROW()-ROW($E$2:$E$23)+1),COLUMN($D$2:$D$23),4)))</f>
        <v>Postinterventionelle Vorstellung</v>
      </c>
      <c r="Q6" s="14" t="str">
        <f t="array" aca="1" ref="Q6" ca="1">IF(ROW()-ROW($F$2:$F$23)+1&gt;ROWS($E$2:$E$23)-COUNTBLANK($E$2:$E$23),"",INDIRECT(ADDRESS(SMALL((IF($E$2:$E$23&gt;"",ROW($E$2:$E$23),ROW()+ROWS($E$2:$E$23))),ROW()-ROW($F$2:$F$23)+1),COLUMN($E$2:$E$23),4)))</f>
        <v>-----</v>
      </c>
      <c r="R6" s="45" t="str">
        <f t="array" aca="1" ref="R6" ca="1">IF(ROW()-ROW($G$2:$G$23)+1&gt;ROWS($F$2:$F$23)-COUNTBLANK($F$2:$F$23),"",INDIRECT(ADDRESS(SMALL((IF($F$2:$F$23&gt;"",ROW($F$2:$F$23),ROW()+ROWS($F$2:$F$23))),ROW()-ROW($G$2:$G$23)+1),COLUMN($F$2:$F$23),4)))</f>
        <v>≥ 95%</v>
      </c>
      <c r="S6" s="14" t="str">
        <f t="array" aca="1" ref="S6" ca="1">IF(ROW()-ROW($H$2:$H$23)+1&gt;ROWS($G$2:$G$23)-COUNTBLANK($G$2:$G$23),"",INDIRECT(ADDRESS(SMALL((IF($G$2:$G$23&lt;&gt;"",ROW($G$2:$G$23),ROW()+ROWS($G$2:$G$23))),ROW()-ROW($H$2:$H$23)+1),COLUMN($G$2:$G$23),4)))</f>
        <v>-----</v>
      </c>
      <c r="T6" s="14" t="str">
        <f t="array" aca="1" ref="T6" ca="1">IF(ROW()-ROW($I$2:$I$23)+1&gt;ROWS($H$2:$H$23)-COUNTBLANK($H$2:$H$23),"",INDIRECT(ADDRESS(SMALL((IF($H$2:$H$23&lt;&gt;"",ROW($H$2:$H$23),ROW()+ROWS($H$2:$H$23))),ROW()-ROW($I$2:$I$23)+1),COLUMN($H$2:$H$23),4)))</f>
        <v>-----</v>
      </c>
      <c r="U6" s="14">
        <f t="array" aca="1" ref="U6" ca="1">IF(ROW()-ROW($J$2:$J$23)+1&gt;ROWS($I$2:$I$23)-COUNTBLANK($I$2:$I$23),"",INDIRECT(ADDRESS(SMALL((IF($I$2:$I$23&lt;&gt;"",ROW($I$2:$I$23),ROW()+ROWS($I$2:$I$23))),ROW()-ROW($J$2:$J$23)+1),COLUMN($I$2:$I$23),4)))</f>
        <v>0</v>
      </c>
      <c r="V6" s="60" t="str">
        <f t="array" aca="1" ref="V6" ca="1">IF(ROW()-ROW($K$2:$K$23)+1&gt;ROWS($J$2:$J$23)-COUNTBLANK($J$2:$J$23),"",INDIRECT(ADDRESS(SMALL((IF($J$2:$J$23&lt;&gt;"",ROW($J$2:$J$23),ROW()+ROWS($J$2:$J$23))),ROW()-ROW($K$2:$K$23)+1),COLUMN($J$2:$J$23),4)))</f>
        <v>n.d.</v>
      </c>
      <c r="W6" s="45" t="str">
        <f t="array" aca="1" ref="W6" ca="1">IF(ROW()-ROW($L$2:$L$23)+1&gt;ROWS($K$2:$K$23)-COUNTBLANK($K$2:$K$23),"",INDIRECT(ADDRESS(SMALL((IF($K$2:$K$23&lt;&gt;"",ROW($K$2:$K$23),ROW()+ROWS($K$2:$K$23))),ROW()-ROW($L$2:$L$23)+1),COLUMN($K$2:$K$23),4)))</f>
        <v>Unvollständig</v>
      </c>
      <c r="X6" s="14" t="str">
        <f t="array" aca="1" ref="X6" ca="1">IF(ROW()-ROW($M$2:$M$23)+1&gt;ROWS($L$2:$L$23)-COUNTBLANK($L$2:$L$23),"",INDIRECT(ADDRESS(SMALL((IF($L$2:$L$23&lt;&gt;"",ROW($L$2:$L$23),ROW()+ROWS($L$2:$L$23))),ROW()-ROW($M$2:$M$23)+1),COLUMN($L$2:$L$23),4)))</f>
        <v>-----</v>
      </c>
      <c r="Y6" s="14" t="str">
        <f t="array" aca="1" ref="Y6" ca="1">IF(ROW()-ROW($N$2:$N$23)+1&gt;ROWS($M$2:$M$23)-COUNTBLANK($M$2:$M$23),"",INDIRECT(ADDRESS(SMALL((IF($M$2:$M$23&lt;&gt;"",ROW($M$2:$M$23),ROW()+ROWS($M$2:$M$23))),ROW()-ROW($N$2:$N$23)+1),COLUMN($M$2:$M$23),4)))</f>
        <v>-----</v>
      </c>
    </row>
    <row r="7" spans="1:25" ht="54.75" customHeight="1" x14ac:dyDescent="0.25">
      <c r="A7" s="46" t="str">
        <f>IF('Kennzahlenbogen_(KB)'!Q23=0,"",'Kennzahlenbogen_(KB)'!Q23)</f>
        <v>Unvollständig</v>
      </c>
      <c r="B7" s="27"/>
      <c r="C7" s="97">
        <f>IF($A7="I.O.","",'Kennzahlenbogen_(KB)'!A23)</f>
        <v>4</v>
      </c>
      <c r="D7" s="43" t="str">
        <f>IF($A7="I.O.","",'Kennzahlenbogen_(KB)'!D23)</f>
        <v>Prätherapeutische Fallvorstellung Rezidiv bzw. neuaufgetretene Metastasen</v>
      </c>
      <c r="E7" s="43" t="str">
        <f>IF(AND('Kennzahlenbogen_(KB)'!K23="",$A7&lt;&gt;"I.O."),"-----",IF($A7="I.O.","",'Kennzahlenbogen_(KB)'!K23))</f>
        <v>-----</v>
      </c>
      <c r="F7" s="43" t="str">
        <f>IF($A7="I.O.","",'Kennzahlenbogen_(KB)'!L23)</f>
        <v>≥ 95%</v>
      </c>
      <c r="G7" s="43" t="str">
        <f>IF(AND('Kennzahlenbogen_(KB)'!N23="",$A7&lt;&gt;"I.O."),"-----",IF($A7="I.O.","",'Kennzahlenbogen_(KB)'!N23))</f>
        <v>-----</v>
      </c>
      <c r="H7" s="45" t="str">
        <f>IF($A7="I.O.","",IF('Kennzahlenbogen_(KB)'!P23="","-----",'Kennzahlenbogen_(KB)'!P23))</f>
        <v>-----</v>
      </c>
      <c r="I7" s="49">
        <f>IF($A7="I.O.","",IF('Kennzahlenbogen_(KB)'!P24="","-----",'Kennzahlenbogen_(KB)'!P24))</f>
        <v>0</v>
      </c>
      <c r="J7" s="48" t="str">
        <f>IF($A7="I.O.","",IF('Kennzahlenbogen_(KB)'!P25="","-----",'Kennzahlenbogen_(KB)'!P25))</f>
        <v>n.d.</v>
      </c>
      <c r="K7" s="45" t="str">
        <f>IF($A7="I.O.","",'Kennzahlenbogen_(KB)'!Q23)</f>
        <v>Unvollständig</v>
      </c>
      <c r="L7" s="43" t="str">
        <f>IF(AND('Kennzahlenbogen_(KB)'!R23="",$A7&lt;&gt;"I.O."),"-----",IF($A7="I.O.","",'Kennzahlenbogen_(KB)'!R23))</f>
        <v>-----</v>
      </c>
      <c r="M7" s="43" t="str">
        <f>IF(AND('Kennzahlenbogen_(KB)'!S23="",$A7&lt;&gt;"I.O."),"-----",IF($A7="I.O.","",'Kennzahlenbogen_(KB)'!S23))</f>
        <v>-----</v>
      </c>
      <c r="O7" s="14">
        <f t="array" aca="1" ref="O7" ca="1">IF(ROW()-ROW($D$2:$D$23)+1&gt;ROWS($C$2:$C$23)-COUNTBLANK($C$2:$C$23),"",INDIRECT(ADDRESS(SMALL((IF($C$2:$C$23&lt;&gt;"",ROW($C$2:$C$23),ROW()+ROWS($C$2:$C$23))),ROW()-ROW($D$2:$D$23)+1),COLUMN($C$2:$C$23),4)))</f>
        <v>4</v>
      </c>
      <c r="P7" s="43" t="str">
        <f t="array" aca="1" ref="P7" ca="1">IF(ROW()-ROW($E$2:$E$23)+1&gt;ROWS($D$2:$D$23)-COUNTBLANK($D$2:$D$23),"",INDIRECT(ADDRESS(SMALL((IF($D$2:$D$23&gt;"",ROW($D$2:$D$23),ROW()+ROWS($D$2:$D$23))),ROW()-ROW($E$2:$E$23)+1),COLUMN($D$2:$D$23),4)))</f>
        <v>Prätherapeutische Fallvorstellung Rezidiv bzw. neuaufgetretene Metastasen</v>
      </c>
      <c r="Q7" s="14" t="str">
        <f t="array" aca="1" ref="Q7" ca="1">IF(ROW()-ROW($F$2:$F$23)+1&gt;ROWS($E$2:$E$23)-COUNTBLANK($E$2:$E$23),"",INDIRECT(ADDRESS(SMALL((IF($E$2:$E$23&gt;"",ROW($E$2:$E$23),ROW()+ROWS($E$2:$E$23))),ROW()-ROW($F$2:$F$23)+1),COLUMN($E$2:$E$23),4)))</f>
        <v>-----</v>
      </c>
      <c r="R7" s="45" t="str">
        <f t="array" aca="1" ref="R7" ca="1">IF(ROW()-ROW($G$2:$G$23)+1&gt;ROWS($F$2:$F$23)-COUNTBLANK($F$2:$F$23),"",INDIRECT(ADDRESS(SMALL((IF($F$2:$F$23&gt;"",ROW($F$2:$F$23),ROW()+ROWS($F$2:$F$23))),ROW()-ROW($G$2:$G$23)+1),COLUMN($F$2:$F$23),4)))</f>
        <v>≥ 95%</v>
      </c>
      <c r="S7" s="14" t="str">
        <f t="array" aca="1" ref="S7" ca="1">IF(ROW()-ROW($H$2:$H$23)+1&gt;ROWS($G$2:$G$23)-COUNTBLANK($G$2:$G$23),"",INDIRECT(ADDRESS(SMALL((IF($G$2:$G$23&lt;&gt;"",ROW($G$2:$G$23),ROW()+ROWS($G$2:$G$23))),ROW()-ROW($H$2:$H$23)+1),COLUMN($G$2:$G$23),4)))</f>
        <v>-----</v>
      </c>
      <c r="T7" s="14" t="str">
        <f t="array" aca="1" ref="T7" ca="1">IF(ROW()-ROW($I$2:$I$23)+1&gt;ROWS($H$2:$H$23)-COUNTBLANK($H$2:$H$23),"",INDIRECT(ADDRESS(SMALL((IF($H$2:$H$23&lt;&gt;"",ROW($H$2:$H$23),ROW()+ROWS($H$2:$H$23))),ROW()-ROW($I$2:$I$23)+1),COLUMN($H$2:$H$23),4)))</f>
        <v>-----</v>
      </c>
      <c r="U7" s="14">
        <f t="array" aca="1" ref="U7" ca="1">IF(ROW()-ROW($J$2:$J$23)+1&gt;ROWS($I$2:$I$23)-COUNTBLANK($I$2:$I$23),"",INDIRECT(ADDRESS(SMALL((IF($I$2:$I$23&lt;&gt;"",ROW($I$2:$I$23),ROW()+ROWS($I$2:$I$23))),ROW()-ROW($J$2:$J$23)+1),COLUMN($I$2:$I$23),4)))</f>
        <v>0</v>
      </c>
      <c r="V7" s="60" t="str">
        <f t="array" aca="1" ref="V7" ca="1">IF(ROW()-ROW($K$2:$K$23)+1&gt;ROWS($J$2:$J$23)-COUNTBLANK($J$2:$J$23),"",INDIRECT(ADDRESS(SMALL((IF($J$2:$J$23&lt;&gt;"",ROW($J$2:$J$23),ROW()+ROWS($J$2:$J$23))),ROW()-ROW($K$2:$K$23)+1),COLUMN($J$2:$J$23),4)))</f>
        <v>n.d.</v>
      </c>
      <c r="W7" s="45" t="str">
        <f t="array" aca="1" ref="W7" ca="1">IF(ROW()-ROW($L$2:$L$23)+1&gt;ROWS($K$2:$K$23)-COUNTBLANK($K$2:$K$23),"",INDIRECT(ADDRESS(SMALL((IF($K$2:$K$23&lt;&gt;"",ROW($K$2:$K$23),ROW()+ROWS($K$2:$K$23))),ROW()-ROW($L$2:$L$23)+1),COLUMN($K$2:$K$23),4)))</f>
        <v>Unvollständig</v>
      </c>
      <c r="X7" s="14" t="str">
        <f t="array" aca="1" ref="X7" ca="1">IF(ROW()-ROW($M$2:$M$23)+1&gt;ROWS($L$2:$L$23)-COUNTBLANK($L$2:$L$23),"",INDIRECT(ADDRESS(SMALL((IF($L$2:$L$23&lt;&gt;"",ROW($L$2:$L$23),ROW()+ROWS($L$2:$L$23))),ROW()-ROW($M$2:$M$23)+1),COLUMN($L$2:$L$23),4)))</f>
        <v>-----</v>
      </c>
      <c r="Y7" s="14" t="str">
        <f t="array" aca="1" ref="Y7" ca="1">IF(ROW()-ROW($N$2:$N$23)+1&gt;ROWS($M$2:$M$23)-COUNTBLANK($M$2:$M$23),"",INDIRECT(ADDRESS(SMALL((IF($M$2:$M$23&lt;&gt;"",ROW($M$2:$M$23),ROW()+ROWS($M$2:$M$23))),ROW()-ROW($N$2:$N$23)+1),COLUMN($M$2:$M$23),4)))</f>
        <v>-----</v>
      </c>
    </row>
    <row r="8" spans="1:25" ht="54.75" customHeight="1" x14ac:dyDescent="0.25">
      <c r="A8" s="46" t="str">
        <f>IF('Kennzahlenbogen_(KB)'!Q26=0,"",'Kennzahlenbogen_(KB)'!Q26)</f>
        <v>Unvollständig</v>
      </c>
      <c r="B8" s="27"/>
      <c r="C8" s="45">
        <f>IF($A8="I.O.","",'Kennzahlenbogen_(KB)'!A26)</f>
        <v>5</v>
      </c>
      <c r="D8" s="43" t="str">
        <f>IF($A8="I.O.","",'Kennzahlenbogen_(KB)'!D26)</f>
        <v>Psychoonkologisches Distress-Screening</v>
      </c>
      <c r="E8" s="43" t="str">
        <f>IF(AND('Kennzahlenbogen_(KB)'!K26="",$A8&lt;&gt;"I.O."),"-----",IF($A8="I.O.","",'Kennzahlenbogen_(KB)'!K26))</f>
        <v>-----</v>
      </c>
      <c r="F8" s="43" t="str">
        <f>IF($A8="I.O.","",'Kennzahlenbogen_(KB)'!L26)</f>
        <v>≥ 65%</v>
      </c>
      <c r="G8" s="43" t="str">
        <f>IF(AND('Kennzahlenbogen_(KB)'!N26="",$A8&lt;&gt;"I.O."),"-----",IF($A8="I.O.","",'Kennzahlenbogen_(KB)'!N26))</f>
        <v>-----</v>
      </c>
      <c r="H8" s="45" t="str">
        <f>IF($A8="I.O.","",IF('Kennzahlenbogen_(KB)'!P26="","-----",'Kennzahlenbogen_(KB)'!P26))</f>
        <v>-----</v>
      </c>
      <c r="I8" s="49">
        <f>IF($A8="I.O.","",IF('Kennzahlenbogen_(KB)'!P27="","-----",'Kennzahlenbogen_(KB)'!P27))</f>
        <v>0</v>
      </c>
      <c r="J8" s="48" t="str">
        <f>IF($A8="I.O.","",IF('Kennzahlenbogen_(KB)'!P28="","-----",'Kennzahlenbogen_(KB)'!P28))</f>
        <v>n.d.</v>
      </c>
      <c r="K8" s="45" t="str">
        <f>IF($A8="I.O.","",'Kennzahlenbogen_(KB)'!Q26)</f>
        <v>Unvollständig</v>
      </c>
      <c r="L8" s="43" t="str">
        <f>IF(AND('Kennzahlenbogen_(KB)'!R26="",$A8&lt;&gt;"I.O."),"-----",IF($A8="I.O.","",'Kennzahlenbogen_(KB)'!R26))</f>
        <v>-----</v>
      </c>
      <c r="M8" s="43" t="str">
        <f>IF(AND('Kennzahlenbogen_(KB)'!S26="",$A8&lt;&gt;"I.O."),"-----",IF($A8="I.O.","",'Kennzahlenbogen_(KB)'!S26))</f>
        <v>-----</v>
      </c>
      <c r="O8" s="14">
        <f t="array" aca="1" ref="O8" ca="1">IF(ROW()-ROW($D$2:$D$23)+1&gt;ROWS($C$2:$C$23)-COUNTBLANK($C$2:$C$23),"",INDIRECT(ADDRESS(SMALL((IF($C$2:$C$23&lt;&gt;"",ROW($C$2:$C$23),ROW()+ROWS($C$2:$C$23))),ROW()-ROW($D$2:$D$23)+1),COLUMN($C$2:$C$23),4)))</f>
        <v>5</v>
      </c>
      <c r="P8" s="43" t="str">
        <f t="array" aca="1" ref="P8" ca="1">IF(ROW()-ROW($E$2:$E$23)+1&gt;ROWS($D$2:$D$23)-COUNTBLANK($D$2:$D$23),"",INDIRECT(ADDRESS(SMALL((IF($D$2:$D$23&gt;"",ROW($D$2:$D$23),ROW()+ROWS($D$2:$D$23))),ROW()-ROW($E$2:$E$23)+1),COLUMN($D$2:$D$23),4)))</f>
        <v>Psychoonkologisches Distress-Screening</v>
      </c>
      <c r="Q8" s="14" t="str">
        <f t="array" aca="1" ref="Q8" ca="1">IF(ROW()-ROW($F$2:$F$23)+1&gt;ROWS($E$2:$E$23)-COUNTBLANK($E$2:$E$23),"",INDIRECT(ADDRESS(SMALL((IF($E$2:$E$23&gt;"",ROW($E$2:$E$23),ROW()+ROWS($E$2:$E$23))),ROW()-ROW($F$2:$F$23)+1),COLUMN($E$2:$E$23),4)))</f>
        <v>-----</v>
      </c>
      <c r="R8" s="45" t="str">
        <f t="array" aca="1" ref="R8" ca="1">IF(ROW()-ROW($G$2:$G$23)+1&gt;ROWS($F$2:$F$23)-COUNTBLANK($F$2:$F$23),"",INDIRECT(ADDRESS(SMALL((IF($F$2:$F$23&gt;"",ROW($F$2:$F$23),ROW()+ROWS($F$2:$F$23))),ROW()-ROW($G$2:$G$23)+1),COLUMN($F$2:$F$23),4)))</f>
        <v>≥ 65%</v>
      </c>
      <c r="S8" s="14" t="str">
        <f t="array" aca="1" ref="S8" ca="1">IF(ROW()-ROW($H$2:$H$23)+1&gt;ROWS($G$2:$G$23)-COUNTBLANK($G$2:$G$23),"",INDIRECT(ADDRESS(SMALL((IF($G$2:$G$23&lt;&gt;"",ROW($G$2:$G$23),ROW()+ROWS($G$2:$G$23))),ROW()-ROW($H$2:$H$23)+1),COLUMN($G$2:$G$23),4)))</f>
        <v>-----</v>
      </c>
      <c r="T8" s="14" t="str">
        <f t="array" aca="1" ref="T8" ca="1">IF(ROW()-ROW($I$2:$I$23)+1&gt;ROWS($H$2:$H$23)-COUNTBLANK($H$2:$H$23),"",INDIRECT(ADDRESS(SMALL((IF($H$2:$H$23&lt;&gt;"",ROW($H$2:$H$23),ROW()+ROWS($H$2:$H$23))),ROW()-ROW($I$2:$I$23)+1),COLUMN($H$2:$H$23),4)))</f>
        <v>-----</v>
      </c>
      <c r="U8" s="14">
        <f t="array" aca="1" ref="U8" ca="1">IF(ROW()-ROW($J$2:$J$23)+1&gt;ROWS($I$2:$I$23)-COUNTBLANK($I$2:$I$23),"",INDIRECT(ADDRESS(SMALL((IF($I$2:$I$23&lt;&gt;"",ROW($I$2:$I$23),ROW()+ROWS($I$2:$I$23))),ROW()-ROW($J$2:$J$23)+1),COLUMN($I$2:$I$23),4)))</f>
        <v>0</v>
      </c>
      <c r="V8" s="60" t="str">
        <f t="array" aca="1" ref="V8" ca="1">IF(ROW()-ROW($K$2:$K$23)+1&gt;ROWS($J$2:$J$23)-COUNTBLANK($J$2:$J$23),"",INDIRECT(ADDRESS(SMALL((IF($J$2:$J$23&lt;&gt;"",ROW($J$2:$J$23),ROW()+ROWS($J$2:$J$23))),ROW()-ROW($K$2:$K$23)+1),COLUMN($J$2:$J$23),4)))</f>
        <v>n.d.</v>
      </c>
      <c r="W8" s="45" t="str">
        <f t="array" aca="1" ref="W8" ca="1">IF(ROW()-ROW($L$2:$L$23)+1&gt;ROWS($K$2:$K$23)-COUNTBLANK($K$2:$K$23),"",INDIRECT(ADDRESS(SMALL((IF($K$2:$K$23&lt;&gt;"",ROW($K$2:$K$23),ROW()+ROWS($K$2:$K$23))),ROW()-ROW($L$2:$L$23)+1),COLUMN($K$2:$K$23),4)))</f>
        <v>Unvollständig</v>
      </c>
      <c r="X8" s="14" t="str">
        <f t="array" aca="1" ref="X8" ca="1">IF(ROW()-ROW($M$2:$M$23)+1&gt;ROWS($L$2:$L$23)-COUNTBLANK($L$2:$L$23),"",INDIRECT(ADDRESS(SMALL((IF($L$2:$L$23&lt;&gt;"",ROW($L$2:$L$23),ROW()+ROWS($L$2:$L$23))),ROW()-ROW($M$2:$M$23)+1),COLUMN($L$2:$L$23),4)))</f>
        <v>-----</v>
      </c>
      <c r="Y8" s="14" t="str">
        <f t="array" aca="1" ref="Y8" ca="1">IF(ROW()-ROW($N$2:$N$23)+1&gt;ROWS($M$2:$M$23)-COUNTBLANK($M$2:$M$23),"",INDIRECT(ADDRESS(SMALL((IF($M$2:$M$23&lt;&gt;"",ROW($M$2:$M$23),ROW()+ROWS($M$2:$M$23))),ROW()-ROW($N$2:$N$23)+1),COLUMN($M$2:$M$23),4)))</f>
        <v>-----</v>
      </c>
    </row>
    <row r="9" spans="1:25" ht="54.75" customHeight="1" x14ac:dyDescent="0.25">
      <c r="A9" s="46" t="str">
        <f>IF('Kennzahlenbogen_(KB)'!Q29=0,"",'Kennzahlenbogen_(KB)'!Q29)</f>
        <v>Unvollständig</v>
      </c>
      <c r="B9" s="27"/>
      <c r="C9" s="45">
        <f>IF($A9="I.O.","",'Kennzahlenbogen_(KB)'!A29)</f>
        <v>6</v>
      </c>
      <c r="D9" s="43" t="str">
        <f>IF($A9="I.O.","",'Kennzahlenbogen_(KB)'!D29)</f>
        <v>Beratung Sozialdienst</v>
      </c>
      <c r="E9" s="43" t="str">
        <f>IF(AND('Kennzahlenbogen_(KB)'!K29="",$A9&lt;&gt;"I.O."),"-----",IF($A9="I.O.","",'Kennzahlenbogen_(KB)'!K29))</f>
        <v>&lt; 30%</v>
      </c>
      <c r="F9" s="43" t="str">
        <f>IF($A9="I.O.","",'Kennzahlenbogen_(KB)'!L29)</f>
        <v>Derzeit keine Vorgaben</v>
      </c>
      <c r="G9" s="71" t="str">
        <f>IF(AND('Kennzahlenbogen_(KB)'!N29="",$A9&lt;&gt;"I.O."),"-----",IF($A9="I.O.","",'Kennzahlenbogen_(KB)'!N29))</f>
        <v>-----</v>
      </c>
      <c r="H9" s="45" t="str">
        <f>IF($A9="I.O.","",IF('Kennzahlenbogen_(KB)'!P29="","-----",'Kennzahlenbogen_(KB)'!P29))</f>
        <v>-----</v>
      </c>
      <c r="I9" s="45">
        <f>IF($A9="I.O.","",IF('Kennzahlenbogen_(KB)'!P30="","-----",'Kennzahlenbogen_(KB)'!P30))</f>
        <v>0</v>
      </c>
      <c r="J9" s="59" t="str">
        <f>IF($A9="I.O.","",IF('Kennzahlenbogen_(KB)'!P31="",0,'Kennzahlenbogen_(KB)'!P31))</f>
        <v>n.d.</v>
      </c>
      <c r="K9" s="45" t="str">
        <f>IF($A9="I.O.","",'Kennzahlenbogen_(KB)'!Q29)</f>
        <v>Unvollständig</v>
      </c>
      <c r="L9" s="43" t="str">
        <f>IF(AND('Kennzahlenbogen_(KB)'!R29="",$A9&lt;&gt;"I.O."),"-----",IF($A9="I.O.","",'Kennzahlenbogen_(KB)'!R29))</f>
        <v>-----</v>
      </c>
      <c r="M9" s="43" t="str">
        <f>IF(AND('Kennzahlenbogen_(KB)'!S29="",$A9&lt;&gt;"I.O."),"-----",IF($A9="I.O.","",'Kennzahlenbogen_(KB)'!S29))</f>
        <v>-----</v>
      </c>
      <c r="O9" s="14">
        <f t="array" aca="1" ref="O9" ca="1">IF(ROW()-ROW($D$2:$D$23)+1&gt;ROWS($C$2:$C$23)-COUNTBLANK($C$2:$C$23),"",INDIRECT(ADDRESS(SMALL((IF($C$2:$C$23&lt;&gt;"",ROW($C$2:$C$23),ROW()+ROWS($C$2:$C$23))),ROW()-ROW($D$2:$D$23)+1),COLUMN($C$2:$C$23),4)))</f>
        <v>6</v>
      </c>
      <c r="P9" s="43" t="str">
        <f t="array" aca="1" ref="P9" ca="1">IF(ROW()-ROW($E$2:$E$23)+1&gt;ROWS($D$2:$D$23)-COUNTBLANK($D$2:$D$23),"",INDIRECT(ADDRESS(SMALL((IF($D$2:$D$23&gt;"",ROW($D$2:$D$23),ROW()+ROWS($D$2:$D$23))),ROW()-ROW($E$2:$E$23)+1),COLUMN($D$2:$D$23),4)))</f>
        <v>Beratung Sozialdienst</v>
      </c>
      <c r="Q9" s="14" t="str">
        <f t="array" aca="1" ref="Q9" ca="1">IF(ROW()-ROW($F$2:$F$23)+1&gt;ROWS($E$2:$E$23)-COUNTBLANK($E$2:$E$23),"",INDIRECT(ADDRESS(SMALL((IF($E$2:$E$23&gt;"",ROW($E$2:$E$23),ROW()+ROWS($E$2:$E$23))),ROW()-ROW($F$2:$F$23)+1),COLUMN($E$2:$E$23),4)))</f>
        <v>&lt; 30%</v>
      </c>
      <c r="R9" s="45" t="str">
        <f t="array" aca="1" ref="R9" ca="1">IF(ROW()-ROW($G$2:$G$23)+1&gt;ROWS($F$2:$F$23)-COUNTBLANK($F$2:$F$23),"",INDIRECT(ADDRESS(SMALL((IF($F$2:$F$23&gt;"",ROW($F$2:$F$23),ROW()+ROWS($F$2:$F$23))),ROW()-ROW($G$2:$G$23)+1),COLUMN($F$2:$F$23),4)))</f>
        <v>Derzeit keine Vorgaben</v>
      </c>
      <c r="S9" s="14" t="str">
        <f t="array" aca="1" ref="S9" ca="1">IF(ROW()-ROW($H$2:$H$23)+1&gt;ROWS($G$2:$G$23)-COUNTBLANK($G$2:$G$23),"",INDIRECT(ADDRESS(SMALL((IF($G$2:$G$23&lt;&gt;"",ROW($G$2:$G$23),ROW()+ROWS($G$2:$G$23))),ROW()-ROW($H$2:$H$23)+1),COLUMN($G$2:$G$23),4)))</f>
        <v>-----</v>
      </c>
      <c r="T9" s="14" t="str">
        <f t="array" aca="1" ref="T9" ca="1">IF(ROW()-ROW($I$2:$I$23)+1&gt;ROWS($H$2:$H$23)-COUNTBLANK($H$2:$H$23),"",INDIRECT(ADDRESS(SMALL((IF($H$2:$H$23&lt;&gt;"",ROW($H$2:$H$23),ROW()+ROWS($H$2:$H$23))),ROW()-ROW($I$2:$I$23)+1),COLUMN($H$2:$H$23),4)))</f>
        <v>-----</v>
      </c>
      <c r="U9" s="14">
        <f t="array" aca="1" ref="U9" ca="1">IF(ROW()-ROW($J$2:$J$23)+1&gt;ROWS($I$2:$I$23)-COUNTBLANK($I$2:$I$23),"",INDIRECT(ADDRESS(SMALL((IF($I$2:$I$23&lt;&gt;"",ROW($I$2:$I$23),ROW()+ROWS($I$2:$I$23))),ROW()-ROW($J$2:$J$23)+1),COLUMN($I$2:$I$23),4)))</f>
        <v>0</v>
      </c>
      <c r="V9" s="60" t="str">
        <f t="array" aca="1" ref="V9" ca="1">IF(ROW()-ROW($K$2:$K$23)+1&gt;ROWS($J$2:$J$23)-COUNTBLANK($J$2:$J$23),"",INDIRECT(ADDRESS(SMALL((IF($J$2:$J$23&lt;&gt;"",ROW($J$2:$J$23),ROW()+ROWS($J$2:$J$23))),ROW()-ROW($K$2:$K$23)+1),COLUMN($J$2:$J$23),4)))</f>
        <v>n.d.</v>
      </c>
      <c r="W9" s="45" t="str">
        <f t="array" aca="1" ref="W9" ca="1">IF(ROW()-ROW($L$2:$L$23)+1&gt;ROWS($K$2:$K$23)-COUNTBLANK($K$2:$K$23),"",INDIRECT(ADDRESS(SMALL((IF($K$2:$K$23&lt;&gt;"",ROW($K$2:$K$23),ROW()+ROWS($K$2:$K$23))),ROW()-ROW($L$2:$L$23)+1),COLUMN($K$2:$K$23),4)))</f>
        <v>Unvollständig</v>
      </c>
      <c r="X9" s="14" t="str">
        <f t="array" aca="1" ref="X9" ca="1">IF(ROW()-ROW($M$2:$M$23)+1&gt;ROWS($L$2:$L$23)-COUNTBLANK($L$2:$L$23),"",INDIRECT(ADDRESS(SMALL((IF($L$2:$L$23&lt;&gt;"",ROW($L$2:$L$23),ROW()+ROWS($L$2:$L$23))),ROW()-ROW($M$2:$M$23)+1),COLUMN($L$2:$L$23),4)))</f>
        <v>-----</v>
      </c>
      <c r="Y9" s="14" t="str">
        <f t="array" aca="1" ref="Y9" ca="1">IF(ROW()-ROW($N$2:$N$23)+1&gt;ROWS($M$2:$M$23)-COUNTBLANK($M$2:$M$23),"",INDIRECT(ADDRESS(SMALL((IF($M$2:$M$23&lt;&gt;"",ROW($M$2:$M$23),ROW()+ROWS($M$2:$M$23))),ROW()-ROW($N$2:$N$23)+1),COLUMN($M$2:$M$23),4)))</f>
        <v>-----</v>
      </c>
    </row>
    <row r="10" spans="1:25" ht="54.75" customHeight="1" x14ac:dyDescent="0.25">
      <c r="A10" s="46" t="str">
        <f>IF('Kennzahlenbogen_(KB)'!Q32=0,"",'Kennzahlenbogen_(KB)'!Q32)</f>
        <v>Unvollständig</v>
      </c>
      <c r="B10" s="27"/>
      <c r="C10" s="45">
        <f>IF($A10="I.O.","",'Kennzahlenbogen_(KB)'!A32)</f>
        <v>7</v>
      </c>
      <c r="D10" s="43" t="str">
        <f>IF($A10="I.O.","",'Kennzahlenbogen_(KB)'!D32)</f>
        <v>Anteil Studienpat.</v>
      </c>
      <c r="E10" s="43" t="str">
        <f>IF(AND('Kennzahlenbogen_(KB)'!K32="",$A10&lt;&gt;"I.O."),"-----",IF($A10="I.O.","",'Kennzahlenbogen_(KB)'!K32))</f>
        <v>-----</v>
      </c>
      <c r="F10" s="43" t="str">
        <f>IF($A10="I.O.","",'Kennzahlenbogen_(KB)'!L32)</f>
        <v>≥ 5%</v>
      </c>
      <c r="G10" s="43" t="str">
        <f>IF(AND('Kennzahlenbogen_(KB)'!N32="",$A10&lt;&gt;"I.O."),"-----",IF($A10="I.O.","",'Kennzahlenbogen_(KB)'!N32))</f>
        <v>-----</v>
      </c>
      <c r="H10" s="45">
        <f>IF($A10="I.O.","",IF('Kennzahlenbogen_(KB)'!P32="","-----",'Kennzahlenbogen_(KB)'!P32))</f>
        <v>0</v>
      </c>
      <c r="I10" s="45">
        <f>IF($A10="I.O.","",IF('Kennzahlenbogen_(KB)'!P33="","-----",'Kennzahlenbogen_(KB)'!P33))</f>
        <v>0</v>
      </c>
      <c r="J10" s="59" t="str">
        <f>IF($A10="I.O.","",IF('Kennzahlenbogen_(KB)'!P34="",0,'Kennzahlenbogen_(KB)'!P34))</f>
        <v>n.d.</v>
      </c>
      <c r="K10" s="45" t="str">
        <f>IF($A10="I.O.","",'Kennzahlenbogen_(KB)'!Q32)</f>
        <v>Unvollständig</v>
      </c>
      <c r="L10" s="43" t="str">
        <f>IF(AND('Kennzahlenbogen_(KB)'!R32="",$A10&lt;&gt;"I.O."),"-----",IF($A10="I.O.","",'Kennzahlenbogen_(KB)'!R32))</f>
        <v>-----</v>
      </c>
      <c r="M10" s="43" t="str">
        <f>IF(AND('Kennzahlenbogen_(KB)'!S32="",$A10&lt;&gt;"I.O."),"-----",IF($A10="I.O.","",'Kennzahlenbogen_(KB)'!S32))</f>
        <v>-----</v>
      </c>
      <c r="O10" s="14">
        <f t="array" aca="1" ref="O10" ca="1">IF(ROW()-ROW($D$2:$D$23)+1&gt;ROWS($C$2:$C$23)-COUNTBLANK($C$2:$C$23),"",INDIRECT(ADDRESS(SMALL((IF($C$2:$C$23&lt;&gt;"",ROW($C$2:$C$23),ROW()+ROWS($C$2:$C$23))),ROW()-ROW($D$2:$D$23)+1),COLUMN($C$2:$C$23),4)))</f>
        <v>7</v>
      </c>
      <c r="P10" s="43" t="str">
        <f t="array" aca="1" ref="P10" ca="1">IF(ROW()-ROW($E$2:$E$23)+1&gt;ROWS($D$2:$D$23)-COUNTBLANK($D$2:$D$23),"",INDIRECT(ADDRESS(SMALL((IF($D$2:$D$23&gt;"",ROW($D$2:$D$23),ROW()+ROWS($D$2:$D$23))),ROW()-ROW($E$2:$E$23)+1),COLUMN($D$2:$D$23),4)))</f>
        <v>Anteil Studienpat.</v>
      </c>
      <c r="Q10" s="14" t="str">
        <f t="array" aca="1" ref="Q10" ca="1">IF(ROW()-ROW($F$2:$F$23)+1&gt;ROWS($E$2:$E$23)-COUNTBLANK($E$2:$E$23),"",INDIRECT(ADDRESS(SMALL((IF($E$2:$E$23&gt;"",ROW($E$2:$E$23),ROW()+ROWS($E$2:$E$23))),ROW()-ROW($F$2:$F$23)+1),COLUMN($E$2:$E$23),4)))</f>
        <v>-----</v>
      </c>
      <c r="R10" s="45" t="str">
        <f t="array" aca="1" ref="R10" ca="1">IF(ROW()-ROW($G$2:$G$23)+1&gt;ROWS($F$2:$F$23)-COUNTBLANK($F$2:$F$23),"",INDIRECT(ADDRESS(SMALL((IF($F$2:$F$23&gt;"",ROW($F$2:$F$23),ROW()+ROWS($F$2:$F$23))),ROW()-ROW($G$2:$G$23)+1),COLUMN($F$2:$F$23),4)))</f>
        <v>≥ 5%</v>
      </c>
      <c r="S10" s="14" t="str">
        <f t="array" aca="1" ref="S10" ca="1">IF(ROW()-ROW($H$2:$H$23)+1&gt;ROWS($G$2:$G$23)-COUNTBLANK($G$2:$G$23),"",INDIRECT(ADDRESS(SMALL((IF($G$2:$G$23&lt;&gt;"",ROW($G$2:$G$23),ROW()+ROWS($G$2:$G$23))),ROW()-ROW($H$2:$H$23)+1),COLUMN($G$2:$G$23),4)))</f>
        <v>-----</v>
      </c>
      <c r="T10" s="14">
        <f t="array" aca="1" ref="T10" ca="1">IF(ROW()-ROW($I$2:$I$23)+1&gt;ROWS($H$2:$H$23)-COUNTBLANK($H$2:$H$23),"",INDIRECT(ADDRESS(SMALL((IF($H$2:$H$23&lt;&gt;"",ROW($H$2:$H$23),ROW()+ROWS($H$2:$H$23))),ROW()-ROW($I$2:$I$23)+1),COLUMN($H$2:$H$23),4)))</f>
        <v>0</v>
      </c>
      <c r="U10" s="14">
        <f t="array" aca="1" ref="U10" ca="1">IF(ROW()-ROW($J$2:$J$23)+1&gt;ROWS($I$2:$I$23)-COUNTBLANK($I$2:$I$23),"",INDIRECT(ADDRESS(SMALL((IF($I$2:$I$23&lt;&gt;"",ROW($I$2:$I$23),ROW()+ROWS($I$2:$I$23))),ROW()-ROW($J$2:$J$23)+1),COLUMN($I$2:$I$23),4)))</f>
        <v>0</v>
      </c>
      <c r="V10" s="60" t="str">
        <f t="array" aca="1" ref="V10" ca="1">IF(ROW()-ROW($K$2:$K$23)+1&gt;ROWS($J$2:$J$23)-COUNTBLANK($J$2:$J$23),"",INDIRECT(ADDRESS(SMALL((IF($J$2:$J$23&lt;&gt;"",ROW($J$2:$J$23),ROW()+ROWS($J$2:$J$23))),ROW()-ROW($K$2:$K$23)+1),COLUMN($J$2:$J$23),4)))</f>
        <v>n.d.</v>
      </c>
      <c r="W10" s="45" t="str">
        <f t="array" aca="1" ref="W10" ca="1">IF(ROW()-ROW($L$2:$L$23)+1&gt;ROWS($K$2:$K$23)-COUNTBLANK($K$2:$K$23),"",INDIRECT(ADDRESS(SMALL((IF($K$2:$K$23&lt;&gt;"",ROW($K$2:$K$23),ROW()+ROWS($K$2:$K$23))),ROW()-ROW($L$2:$L$23)+1),COLUMN($K$2:$K$23),4)))</f>
        <v>Unvollständig</v>
      </c>
      <c r="X10" s="14" t="str">
        <f t="array" aca="1" ref="X10" ca="1">IF(ROW()-ROW($M$2:$M$23)+1&gt;ROWS($L$2:$L$23)-COUNTBLANK($L$2:$L$23),"",INDIRECT(ADDRESS(SMALL((IF($L$2:$L$23&lt;&gt;"",ROW($L$2:$L$23),ROW()+ROWS($L$2:$L$23))),ROW()-ROW($M$2:$M$23)+1),COLUMN($L$2:$L$23),4)))</f>
        <v>-----</v>
      </c>
      <c r="Y10" s="14" t="str">
        <f t="array" aca="1" ref="Y10" ca="1">IF(ROW()-ROW($N$2:$N$23)+1&gt;ROWS($M$2:$M$23)-COUNTBLANK($M$2:$M$23),"",INDIRECT(ADDRESS(SMALL((IF($M$2:$M$23&lt;&gt;"",ROW($M$2:$M$23),ROW()+ROWS($M$2:$M$23))),ROW()-ROW($N$2:$N$23)+1),COLUMN($M$2:$M$23),4)))</f>
        <v>-----</v>
      </c>
    </row>
    <row r="11" spans="1:25" ht="54.75" customHeight="1" x14ac:dyDescent="0.25">
      <c r="A11" s="46" t="str">
        <f>IF('Kennzahlenbogen_(KB)'!Q35=0,"",'Kennzahlenbogen_(KB)'!Q35)</f>
        <v>Unvollständig</v>
      </c>
      <c r="B11" s="27"/>
      <c r="C11" s="45">
        <f>IF($A11="I.O.","",'Kennzahlenbogen_(KB)'!A35)</f>
        <v>8</v>
      </c>
      <c r="D11" s="43" t="str">
        <f>IF($A11="I.O.","",'Kennzahlenbogen_(KB)'!D35)</f>
        <v>Typisierung nach WHO-Klassifikation</v>
      </c>
      <c r="E11" s="43" t="str">
        <f>IF(AND('Kennzahlenbogen_(KB)'!K35="",$A11&lt;&gt;"I.O."),"-----",IF($A11="I.O.","",'Kennzahlenbogen_(KB)'!K35))</f>
        <v>-----</v>
      </c>
      <c r="F11" s="43" t="str">
        <f>IF($A11="I.O.","",'Kennzahlenbogen_(KB)'!L35)</f>
        <v>≥ 95%</v>
      </c>
      <c r="G11" s="43" t="str">
        <f>IF(AND('Kennzahlenbogen_(KB)'!N35="",$A11&lt;&gt;"I.O."),"-----",IF($A11="I.O.","",'Kennzahlenbogen_(KB)'!N35))</f>
        <v>-----</v>
      </c>
      <c r="H11" s="45" t="str">
        <f>IF($A11="I.O.","",IF('Kennzahlenbogen_(KB)'!P35="","-----",'Kennzahlenbogen_(KB)'!P35))</f>
        <v>-----</v>
      </c>
      <c r="I11" s="45" t="str">
        <f>IF($A11="I.O.","",IF('Kennzahlenbogen_(KB)'!P36="","-----",'Kennzahlenbogen_(KB)'!P36))</f>
        <v>-----</v>
      </c>
      <c r="J11" s="59" t="str">
        <f>IF($A11="I.O.","",IF('Kennzahlenbogen_(KB)'!P37="",0,'Kennzahlenbogen_(KB)'!P37))</f>
        <v>n.d.</v>
      </c>
      <c r="K11" s="45" t="str">
        <f>IF($A11="I.O.","",'Kennzahlenbogen_(KB)'!Q35)</f>
        <v>Unvollständig</v>
      </c>
      <c r="L11" s="43" t="str">
        <f>IF(AND('Kennzahlenbogen_(KB)'!R35="",$A11&lt;&gt;"I.O."),"-----",IF($A11="I.O.","",'Kennzahlenbogen_(KB)'!R35))</f>
        <v>-----</v>
      </c>
      <c r="M11" s="43" t="str">
        <f>IF(AND('Kennzahlenbogen_(KB)'!S35="",$A11&lt;&gt;"I.O."),"-----",IF($A11="I.O.","",'Kennzahlenbogen_(KB)'!S35))</f>
        <v>-----</v>
      </c>
      <c r="O11" s="14">
        <f t="array" aca="1" ref="O11" ca="1">IF(ROW()-ROW($D$2:$D$23)+1&gt;ROWS($C$2:$C$23)-COUNTBLANK($C$2:$C$23),"",INDIRECT(ADDRESS(SMALL((IF($C$2:$C$23&lt;&gt;"",ROW($C$2:$C$23),ROW()+ROWS($C$2:$C$23))),ROW()-ROW($D$2:$D$23)+1),COLUMN($C$2:$C$23),4)))</f>
        <v>8</v>
      </c>
      <c r="P11" s="43" t="str">
        <f t="array" aca="1" ref="P11" ca="1">IF(ROW()-ROW($E$2:$E$23)+1&gt;ROWS($D$2:$D$23)-COUNTBLANK($D$2:$D$23),"",INDIRECT(ADDRESS(SMALL((IF($D$2:$D$23&gt;"",ROW($D$2:$D$23),ROW()+ROWS($D$2:$D$23))),ROW()-ROW($E$2:$E$23)+1),COLUMN($D$2:$D$23),4)))</f>
        <v>Typisierung nach WHO-Klassifikation</v>
      </c>
      <c r="Q11" s="14" t="str">
        <f t="array" aca="1" ref="Q11" ca="1">IF(ROW()-ROW($F$2:$F$23)+1&gt;ROWS($E$2:$E$23)-COUNTBLANK($E$2:$E$23),"",INDIRECT(ADDRESS(SMALL((IF($E$2:$E$23&gt;"",ROW($E$2:$E$23),ROW()+ROWS($E$2:$E$23))),ROW()-ROW($F$2:$F$23)+1),COLUMN($E$2:$E$23),4)))</f>
        <v>-----</v>
      </c>
      <c r="R11" s="45" t="str">
        <f t="array" aca="1" ref="R11" ca="1">IF(ROW()-ROW($G$2:$G$23)+1&gt;ROWS($F$2:$F$23)-COUNTBLANK($F$2:$F$23),"",INDIRECT(ADDRESS(SMALL((IF($F$2:$F$23&gt;"",ROW($F$2:$F$23),ROW()+ROWS($F$2:$F$23))),ROW()-ROW($G$2:$G$23)+1),COLUMN($F$2:$F$23),4)))</f>
        <v>≥ 95%</v>
      </c>
      <c r="S11" s="14" t="str">
        <f t="array" aca="1" ref="S11" ca="1">IF(ROW()-ROW($H$2:$H$23)+1&gt;ROWS($G$2:$G$23)-COUNTBLANK($G$2:$G$23),"",INDIRECT(ADDRESS(SMALL((IF($G$2:$G$23&lt;&gt;"",ROW($G$2:$G$23),ROW()+ROWS($G$2:$G$23))),ROW()-ROW($H$2:$H$23)+1),COLUMN($G$2:$G$23),4)))</f>
        <v>-----</v>
      </c>
      <c r="T11" s="14" t="str">
        <f t="array" aca="1" ref="T11" ca="1">IF(ROW()-ROW($I$2:$I$23)+1&gt;ROWS($H$2:$H$23)-COUNTBLANK($H$2:$H$23),"",INDIRECT(ADDRESS(SMALL((IF($H$2:$H$23&lt;&gt;"",ROW($H$2:$H$23),ROW()+ROWS($H$2:$H$23))),ROW()-ROW($I$2:$I$23)+1),COLUMN($H$2:$H$23),4)))</f>
        <v>-----</v>
      </c>
      <c r="U11" s="14" t="str">
        <f t="array" aca="1" ref="U11" ca="1">IF(ROW()-ROW($J$2:$J$23)+1&gt;ROWS($I$2:$I$23)-COUNTBLANK($I$2:$I$23),"",INDIRECT(ADDRESS(SMALL((IF($I$2:$I$23&lt;&gt;"",ROW($I$2:$I$23),ROW()+ROWS($I$2:$I$23))),ROW()-ROW($J$2:$J$23)+1),COLUMN($I$2:$I$23),4)))</f>
        <v>-----</v>
      </c>
      <c r="V11" s="60" t="str">
        <f t="array" aca="1" ref="V11" ca="1">IF(ROW()-ROW($K$2:$K$23)+1&gt;ROWS($J$2:$J$23)-COUNTBLANK($J$2:$J$23),"",INDIRECT(ADDRESS(SMALL((IF($J$2:$J$23&lt;&gt;"",ROW($J$2:$J$23),ROW()+ROWS($J$2:$J$23))),ROW()-ROW($K$2:$K$23)+1),COLUMN($J$2:$J$23),4)))</f>
        <v>n.d.</v>
      </c>
      <c r="W11" s="45" t="str">
        <f t="array" aca="1" ref="W11" ca="1">IF(ROW()-ROW($L$2:$L$23)+1&gt;ROWS($K$2:$K$23)-COUNTBLANK($K$2:$K$23),"",INDIRECT(ADDRESS(SMALL((IF($K$2:$K$23&lt;&gt;"",ROW($K$2:$K$23),ROW()+ROWS($K$2:$K$23))),ROW()-ROW($L$2:$L$23)+1),COLUMN($K$2:$K$23),4)))</f>
        <v>Unvollständig</v>
      </c>
      <c r="X11" s="14" t="str">
        <f t="array" aca="1" ref="X11" ca="1">IF(ROW()-ROW($M$2:$M$23)+1&gt;ROWS($L$2:$L$23)-COUNTBLANK($L$2:$L$23),"",INDIRECT(ADDRESS(SMALL((IF($L$2:$L$23&lt;&gt;"",ROW($L$2:$L$23),ROW()+ROWS($L$2:$L$23))),ROW()-ROW($M$2:$M$23)+1),COLUMN($L$2:$L$23),4)))</f>
        <v>-----</v>
      </c>
      <c r="Y11" s="14" t="str">
        <f t="array" aca="1" ref="Y11" ca="1">IF(ROW()-ROW($N$2:$N$23)+1&gt;ROWS($M$2:$M$23)-COUNTBLANK($M$2:$M$23),"",INDIRECT(ADDRESS(SMALL((IF($M$2:$M$23&lt;&gt;"",ROW($M$2:$M$23),ROW()+ROWS($M$2:$M$23))),ROW()-ROW($N$2:$N$23)+1),COLUMN($M$2:$M$23),4)))</f>
        <v>-----</v>
      </c>
    </row>
    <row r="12" spans="1:25" ht="54.75" customHeight="1" x14ac:dyDescent="0.25">
      <c r="A12" s="46" t="str">
        <f>IF('Kennzahlenbogen_(KB)'!Q38=0,"",'Kennzahlenbogen_(KB)'!Q38)</f>
        <v>Unvollständig</v>
      </c>
      <c r="B12" s="27"/>
      <c r="C12" s="97" t="str">
        <f>IF($A12="I.O.","",CONCATENATE('Kennzahlenbogen_(KB)'!A38,'Kennzahlenbogen_(KB)'!B38))</f>
        <v>9a</v>
      </c>
      <c r="D12" s="43" t="str">
        <f>IF($A12="I.O.","",'Kennzahlenbogen_(KB)'!D38)</f>
        <v>Inhalt Befundberichte HCC</v>
      </c>
      <c r="E12" s="43" t="str">
        <f>IF(AND('Kennzahlenbogen_(KB)'!K38="",$A12&lt;&gt;"I.O."),"-----",IF($A12="I.O.","",'Kennzahlenbogen_(KB)'!K38))</f>
        <v>-----</v>
      </c>
      <c r="F12" s="43" t="str">
        <f>IF($A12="I.O.","",'Kennzahlenbogen_(KB)'!L38)</f>
        <v>≥ 90%</v>
      </c>
      <c r="G12" s="43" t="str">
        <f>IF(AND('Kennzahlenbogen_(KB)'!N38="",$A12&lt;&gt;"I.O."),"-----",IF($A12="I.O.","",'Kennzahlenbogen_(KB)'!N38))</f>
        <v>-----</v>
      </c>
      <c r="H12" s="45" t="str">
        <f>IF($A12="I.O.","",IF('Kennzahlenbogen_(KB)'!P38="","-----",'Kennzahlenbogen_(KB)'!P38))</f>
        <v>-----</v>
      </c>
      <c r="I12" s="45">
        <f>IF($A12="I.O.","",IF('Kennzahlenbogen_(KB)'!P39="","-----",'Kennzahlenbogen_(KB)'!P39))</f>
        <v>0</v>
      </c>
      <c r="J12" s="59" t="str">
        <f>IF($A12="I.O.","",IF('Kennzahlenbogen_(KB)'!P40="","-----",'Kennzahlenbogen_(KB)'!P40))</f>
        <v>n.d.</v>
      </c>
      <c r="K12" s="45" t="str">
        <f>IF($A12="I.O.","",'Kennzahlenbogen_(KB)'!Q38)</f>
        <v>Unvollständig</v>
      </c>
      <c r="L12" s="43" t="str">
        <f>IF(AND('Kennzahlenbogen_(KB)'!R38="",$A12&lt;&gt;"I.O."),"-----",IF($A12="I.O.","",'Kennzahlenbogen_(KB)'!R38))</f>
        <v>-----</v>
      </c>
      <c r="M12" s="43" t="str">
        <f>IF(AND('Kennzahlenbogen_(KB)'!S38="",$A12&lt;&gt;"I.O."),"-----",IF($A12="I.O.","",'Kennzahlenbogen_(KB)'!S38))</f>
        <v>-----</v>
      </c>
      <c r="O12" s="14" t="str">
        <f t="array" aca="1" ref="O12" ca="1">IF(ROW()-ROW($D$2:$D$23)+1&gt;ROWS($C$2:$C$23)-COUNTBLANK($C$2:$C$23),"",INDIRECT(ADDRESS(SMALL((IF($C$2:$C$23&lt;&gt;"",ROW($C$2:$C$23),ROW()+ROWS($C$2:$C$23))),ROW()-ROW($D$2:$D$23)+1),COLUMN($C$2:$C$23),4)))</f>
        <v>9a</v>
      </c>
      <c r="P12" s="43" t="str">
        <f t="array" aca="1" ref="P12" ca="1">IF(ROW()-ROW($E$2:$E$23)+1&gt;ROWS($D$2:$D$23)-COUNTBLANK($D$2:$D$23),"",INDIRECT(ADDRESS(SMALL((IF($D$2:$D$23&gt;"",ROW($D$2:$D$23),ROW()+ROWS($D$2:$D$23))),ROW()-ROW($E$2:$E$23)+1),COLUMN($D$2:$D$23),4)))</f>
        <v>Inhalt Befundberichte HCC</v>
      </c>
      <c r="Q12" s="14" t="str">
        <f t="array" aca="1" ref="Q12" ca="1">IF(ROW()-ROW($F$2:$F$23)+1&gt;ROWS($E$2:$E$23)-COUNTBLANK($E$2:$E$23),"",INDIRECT(ADDRESS(SMALL((IF($E$2:$E$23&gt;"",ROW($E$2:$E$23),ROW()+ROWS($E$2:$E$23))),ROW()-ROW($F$2:$F$23)+1),COLUMN($E$2:$E$23),4)))</f>
        <v>-----</v>
      </c>
      <c r="R12" s="45" t="str">
        <f t="array" aca="1" ref="R12" ca="1">IF(ROW()-ROW($G$2:$G$23)+1&gt;ROWS($F$2:$F$23)-COUNTBLANK($F$2:$F$23),"",INDIRECT(ADDRESS(SMALL((IF($F$2:$F$23&gt;"",ROW($F$2:$F$23),ROW()+ROWS($F$2:$F$23))),ROW()-ROW($G$2:$G$23)+1),COLUMN($F$2:$F$23),4)))</f>
        <v>≥ 90%</v>
      </c>
      <c r="S12" s="14" t="str">
        <f t="array" aca="1" ref="S12" ca="1">IF(ROW()-ROW($H$2:$H$23)+1&gt;ROWS($G$2:$G$23)-COUNTBLANK($G$2:$G$23),"",INDIRECT(ADDRESS(SMALL((IF($G$2:$G$23&lt;&gt;"",ROW($G$2:$G$23),ROW()+ROWS($G$2:$G$23))),ROW()-ROW($H$2:$H$23)+1),COLUMN($G$2:$G$23),4)))</f>
        <v>-----</v>
      </c>
      <c r="T12" s="14" t="str">
        <f t="array" aca="1" ref="T12" ca="1">IF(ROW()-ROW($I$2:$I$23)+1&gt;ROWS($H$2:$H$23)-COUNTBLANK($H$2:$H$23),"",INDIRECT(ADDRESS(SMALL((IF($H$2:$H$23&lt;&gt;"",ROW($H$2:$H$23),ROW()+ROWS($H$2:$H$23))),ROW()-ROW($I$2:$I$23)+1),COLUMN($H$2:$H$23),4)))</f>
        <v>-----</v>
      </c>
      <c r="U12" s="14">
        <f t="array" aca="1" ref="U12" ca="1">IF(ROW()-ROW($J$2:$J$23)+1&gt;ROWS($I$2:$I$23)-COUNTBLANK($I$2:$I$23),"",INDIRECT(ADDRESS(SMALL((IF($I$2:$I$23&lt;&gt;"",ROW($I$2:$I$23),ROW()+ROWS($I$2:$I$23))),ROW()-ROW($J$2:$J$23)+1),COLUMN($I$2:$I$23),4)))</f>
        <v>0</v>
      </c>
      <c r="V12" s="60" t="str">
        <f t="array" aca="1" ref="V12" ca="1">IF(ROW()-ROW($K$2:$K$23)+1&gt;ROWS($J$2:$J$23)-COUNTBLANK($J$2:$J$23),"",INDIRECT(ADDRESS(SMALL((IF($J$2:$J$23&lt;&gt;"",ROW($J$2:$J$23),ROW()+ROWS($J$2:$J$23))),ROW()-ROW($K$2:$K$23)+1),COLUMN($J$2:$J$23),4)))</f>
        <v>n.d.</v>
      </c>
      <c r="W12" s="45" t="str">
        <f t="array" aca="1" ref="W12" ca="1">IF(ROW()-ROW($L$2:$L$23)+1&gt;ROWS($K$2:$K$23)-COUNTBLANK($K$2:$K$23),"",INDIRECT(ADDRESS(SMALL((IF($K$2:$K$23&lt;&gt;"",ROW($K$2:$K$23),ROW()+ROWS($K$2:$K$23))),ROW()-ROW($L$2:$L$23)+1),COLUMN($K$2:$K$23),4)))</f>
        <v>Unvollständig</v>
      </c>
      <c r="X12" s="14" t="str">
        <f t="array" aca="1" ref="X12" ca="1">IF(ROW()-ROW($M$2:$M$23)+1&gt;ROWS($L$2:$L$23)-COUNTBLANK($L$2:$L$23),"",INDIRECT(ADDRESS(SMALL((IF($L$2:$L$23&lt;&gt;"",ROW($L$2:$L$23),ROW()+ROWS($L$2:$L$23))),ROW()-ROW($M$2:$M$23)+1),COLUMN($L$2:$L$23),4)))</f>
        <v>-----</v>
      </c>
      <c r="Y12" s="14" t="str">
        <f t="array" aca="1" ref="Y12" ca="1">IF(ROW()-ROW($N$2:$N$23)+1&gt;ROWS($M$2:$M$23)-COUNTBLANK($M$2:$M$23),"",INDIRECT(ADDRESS(SMALL((IF($M$2:$M$23&lt;&gt;"",ROW($M$2:$M$23),ROW()+ROWS($M$2:$M$23))),ROW()-ROW($N$2:$N$23)+1),COLUMN($M$2:$M$23),4)))</f>
        <v>-----</v>
      </c>
    </row>
    <row r="13" spans="1:25" ht="54.75" customHeight="1" x14ac:dyDescent="0.25">
      <c r="A13" s="46" t="str">
        <f>IF('Kennzahlenbogen_(KB)'!Q41=0,"",'Kennzahlenbogen_(KB)'!Q41)</f>
        <v>Unvollständig</v>
      </c>
      <c r="B13" s="27"/>
      <c r="C13" s="97" t="str">
        <f>IF($A13="I.O.","",CONCATENATE('Kennzahlenbogen_(KB)'!A38,'Kennzahlenbogen_(KB)'!B41))</f>
        <v>9b</v>
      </c>
      <c r="D13" s="43" t="str">
        <f>IF($A13="I.O.","",'Kennzahlenbogen_(KB)'!D41)</f>
        <v>Inhalt Befundberichte CCA</v>
      </c>
      <c r="E13" s="43" t="str">
        <f>IF(AND('Kennzahlenbogen_(KB)'!K41="",$A13&lt;&gt;"I.O."),"-----",IF($A13="I.O.","",'Kennzahlenbogen_(KB)'!K41))</f>
        <v>-----</v>
      </c>
      <c r="F13" s="43" t="str">
        <f>IF($A13="I.O.","",'Kennzahlenbogen_(KB)'!L41)</f>
        <v>≥ 90%</v>
      </c>
      <c r="G13" s="43" t="str">
        <f>IF(AND('Kennzahlenbogen_(KB)'!N41="",$A13&lt;&gt;"I.O."),"-----",IF($A13="I.O.","",'Kennzahlenbogen_(KB)'!N41))</f>
        <v>-----</v>
      </c>
      <c r="H13" s="45" t="str">
        <f>IF($A13="I.O.","",IF('Kennzahlenbogen_(KB)'!P41="","-----",'Kennzahlenbogen_(KB)'!P41))</f>
        <v>-----</v>
      </c>
      <c r="I13" s="45">
        <f>IF($A13="I.O.","",IF('Kennzahlenbogen_(KB)'!P42="","-----",'Kennzahlenbogen_(KB)'!P42))</f>
        <v>0</v>
      </c>
      <c r="J13" s="59" t="str">
        <f>IF($A13="I.O.","",IF('Kennzahlenbogen_(KB)'!P43="","-----",'Kennzahlenbogen_(KB)'!P43))</f>
        <v>n.d.</v>
      </c>
      <c r="K13" s="45" t="str">
        <f>IF($A13="I.O.","",'Kennzahlenbogen_(KB)'!Q41)</f>
        <v>Unvollständig</v>
      </c>
      <c r="L13" s="43" t="str">
        <f>IF(AND('Kennzahlenbogen_(KB)'!R41="",$A13&lt;&gt;"I.O."),"-----",IF($A13="I.O.","",'Kennzahlenbogen_(KB)'!R41))</f>
        <v>-----</v>
      </c>
      <c r="M13" s="43" t="str">
        <f>IF(AND('Kennzahlenbogen_(KB)'!S41="",$A13&lt;&gt;"I.O."),"-----",IF($A13="I.O.","",'Kennzahlenbogen_(KB)'!S41))</f>
        <v>-----</v>
      </c>
      <c r="O13" s="14" t="str">
        <f t="array" aca="1" ref="O13" ca="1">IF(ROW()-ROW($D$2:$D$23)+1&gt;ROWS($C$2:$C$23)-COUNTBLANK($C$2:$C$23),"",INDIRECT(ADDRESS(SMALL((IF($C$2:$C$23&lt;&gt;"",ROW($C$2:$C$23),ROW()+ROWS($C$2:$C$23))),ROW()-ROW($D$2:$D$23)+1),COLUMN($C$2:$C$23),4)))</f>
        <v>9b</v>
      </c>
      <c r="P13" s="43" t="str">
        <f t="array" aca="1" ref="P13" ca="1">IF(ROW()-ROW($E$2:$E$23)+1&gt;ROWS($D$2:$D$23)-COUNTBLANK($D$2:$D$23),"",INDIRECT(ADDRESS(SMALL((IF($D$2:$D$23&gt;"",ROW($D$2:$D$23),ROW()+ROWS($D$2:$D$23))),ROW()-ROW($E$2:$E$23)+1),COLUMN($D$2:$D$23),4)))</f>
        <v>Inhalt Befundberichte CCA</v>
      </c>
      <c r="Q13" s="14" t="str">
        <f t="array" aca="1" ref="Q13" ca="1">IF(ROW()-ROW($F$2:$F$23)+1&gt;ROWS($E$2:$E$23)-COUNTBLANK($E$2:$E$23),"",INDIRECT(ADDRESS(SMALL((IF($E$2:$E$23&gt;"",ROW($E$2:$E$23),ROW()+ROWS($E$2:$E$23))),ROW()-ROW($F$2:$F$23)+1),COLUMN($E$2:$E$23),4)))</f>
        <v>-----</v>
      </c>
      <c r="R13" s="45" t="str">
        <f t="array" aca="1" ref="R13" ca="1">IF(ROW()-ROW($G$2:$G$23)+1&gt;ROWS($F$2:$F$23)-COUNTBLANK($F$2:$F$23),"",INDIRECT(ADDRESS(SMALL((IF($F$2:$F$23&gt;"",ROW($F$2:$F$23),ROW()+ROWS($F$2:$F$23))),ROW()-ROW($G$2:$G$23)+1),COLUMN($F$2:$F$23),4)))</f>
        <v>≥ 90%</v>
      </c>
      <c r="S13" s="14" t="str">
        <f t="array" aca="1" ref="S13" ca="1">IF(ROW()-ROW($H$2:$H$23)+1&gt;ROWS($G$2:$G$23)-COUNTBLANK($G$2:$G$23),"",INDIRECT(ADDRESS(SMALL((IF($G$2:$G$23&lt;&gt;"",ROW($G$2:$G$23),ROW()+ROWS($G$2:$G$23))),ROW()-ROW($H$2:$H$23)+1),COLUMN($G$2:$G$23),4)))</f>
        <v>-----</v>
      </c>
      <c r="T13" s="14" t="str">
        <f t="array" aca="1" ref="T13" ca="1">IF(ROW()-ROW($I$2:$I$23)+1&gt;ROWS($H$2:$H$23)-COUNTBLANK($H$2:$H$23),"",INDIRECT(ADDRESS(SMALL((IF($H$2:$H$23&lt;&gt;"",ROW($H$2:$H$23),ROW()+ROWS($H$2:$H$23))),ROW()-ROW($I$2:$I$23)+1),COLUMN($H$2:$H$23),4)))</f>
        <v>-----</v>
      </c>
      <c r="U13" s="14">
        <f t="array" aca="1" ref="U13" ca="1">IF(ROW()-ROW($J$2:$J$23)+1&gt;ROWS($I$2:$I$23)-COUNTBLANK($I$2:$I$23),"",INDIRECT(ADDRESS(SMALL((IF($I$2:$I$23&lt;&gt;"",ROW($I$2:$I$23),ROW()+ROWS($I$2:$I$23))),ROW()-ROW($J$2:$J$23)+1),COLUMN($I$2:$I$23),4)))</f>
        <v>0</v>
      </c>
      <c r="V13" s="60" t="str">
        <f t="array" aca="1" ref="V13" ca="1">IF(ROW()-ROW($K$2:$K$23)+1&gt;ROWS($J$2:$J$23)-COUNTBLANK($J$2:$J$23),"",INDIRECT(ADDRESS(SMALL((IF($J$2:$J$23&lt;&gt;"",ROW($J$2:$J$23),ROW()+ROWS($J$2:$J$23))),ROW()-ROW($K$2:$K$23)+1),COLUMN($J$2:$J$23),4)))</f>
        <v>n.d.</v>
      </c>
      <c r="W13" s="45" t="str">
        <f t="array" aca="1" ref="W13" ca="1">IF(ROW()-ROW($L$2:$L$23)+1&gt;ROWS($K$2:$K$23)-COUNTBLANK($K$2:$K$23),"",INDIRECT(ADDRESS(SMALL((IF($K$2:$K$23&lt;&gt;"",ROW($K$2:$K$23),ROW()+ROWS($K$2:$K$23))),ROW()-ROW($L$2:$L$23)+1),COLUMN($K$2:$K$23),4)))</f>
        <v>Unvollständig</v>
      </c>
      <c r="X13" s="14" t="str">
        <f t="array" aca="1" ref="X13" ca="1">IF(ROW()-ROW($M$2:$M$23)+1&gt;ROWS($L$2:$L$23)-COUNTBLANK($L$2:$L$23),"",INDIRECT(ADDRESS(SMALL((IF($L$2:$L$23&lt;&gt;"",ROW($L$2:$L$23),ROW()+ROWS($L$2:$L$23))),ROW()-ROW($M$2:$M$23)+1),COLUMN($L$2:$L$23),4)))</f>
        <v>-----</v>
      </c>
      <c r="Y13" s="14" t="str">
        <f t="array" aca="1" ref="Y13" ca="1">IF(ROW()-ROW($N$2:$N$23)+1&gt;ROWS($M$2:$M$23)-COUNTBLANK($M$2:$M$23),"",INDIRECT(ADDRESS(SMALL((IF($M$2:$M$23&lt;&gt;"",ROW($M$2:$M$23),ROW()+ROWS($M$2:$M$23))),ROW()-ROW($N$2:$N$23)+1),COLUMN($M$2:$M$23),4)))</f>
        <v>-----</v>
      </c>
    </row>
    <row r="14" spans="1:25" ht="54.75" customHeight="1" x14ac:dyDescent="0.25">
      <c r="A14" s="46" t="str">
        <f>IF('Kennzahlenbogen_(KB)'!Q44=0,"",'Kennzahlenbogen_(KB)'!Q44)</f>
        <v>Unvollständig</v>
      </c>
      <c r="B14" s="27"/>
      <c r="C14" s="97">
        <f>IF($A14="I.O.","",'Kennzahlenbogen_(KB)'!A44)</f>
        <v>10</v>
      </c>
      <c r="D14" s="43" t="str">
        <f>IF($A14="I.O.","",'Kennzahlenbogen_(KB)'!D44)</f>
        <v>mRECIST-/EASL-/LI-RADS-TR Klassifikation nach TACE/TAE</v>
      </c>
      <c r="E14" s="43" t="str">
        <f>IF(AND('Kennzahlenbogen_(KB)'!K44="",$A14&lt;&gt;"I.O."),"-----",IF($A14="I.O.","",'Kennzahlenbogen_(KB)'!K44))</f>
        <v>-----</v>
      </c>
      <c r="F14" s="43" t="str">
        <f>IF($A14="I.O.","",'Kennzahlenbogen_(KB)'!L44)</f>
        <v>≥ 75%</v>
      </c>
      <c r="G14" s="43" t="str">
        <f>IF(AND('Kennzahlenbogen_(KB)'!N44="",$A14&lt;&gt;"I.O."),"-----",IF($A14="I.O.","",'Kennzahlenbogen_(KB)'!N44))</f>
        <v>-----</v>
      </c>
      <c r="H14" s="45" t="str">
        <f>IF($A14="I.O.","",IF('Kennzahlenbogen_(KB)'!P44="","-----",'Kennzahlenbogen_(KB)'!P44))</f>
        <v>-----</v>
      </c>
      <c r="I14" s="45">
        <f>IF($A14="I.O.","",IF('Kennzahlenbogen_(KB)'!P45="","-----",'Kennzahlenbogen_(KB)'!P45))</f>
        <v>0</v>
      </c>
      <c r="J14" s="59" t="str">
        <f>IF($A14="I.O.","",IF('Kennzahlenbogen_(KB)'!P46="","-----",'Kennzahlenbogen_(KB)'!P46))</f>
        <v>n.d.</v>
      </c>
      <c r="K14" s="45" t="str">
        <f>IF($A14="I.O.","",'Kennzahlenbogen_(KB)'!Q44)</f>
        <v>Unvollständig</v>
      </c>
      <c r="L14" s="43" t="str">
        <f>IF(AND('Kennzahlenbogen_(KB)'!R44="",$A14&lt;&gt;"I.O."),"-----",IF($A14="I.O.","",'Kennzahlenbogen_(KB)'!R44))</f>
        <v>-----</v>
      </c>
      <c r="M14" s="43" t="str">
        <f>IF(AND('Kennzahlenbogen_(KB)'!S44="",$A14&lt;&gt;"I.O."),"-----",IF($A14="I.O.","",'Kennzahlenbogen_(KB)'!S44))</f>
        <v>-----</v>
      </c>
      <c r="O14" s="14">
        <f t="array" aca="1" ref="O14" ca="1">IF(ROW()-ROW($D$2:$D$23)+1&gt;ROWS($C$2:$C$23)-COUNTBLANK($C$2:$C$23),"",INDIRECT(ADDRESS(SMALL((IF($C$2:$C$23&lt;&gt;"",ROW($C$2:$C$23),ROW()+ROWS($C$2:$C$23))),ROW()-ROW($D$2:$D$23)+1),COLUMN($C$2:$C$23),4)))</f>
        <v>10</v>
      </c>
      <c r="P14" s="43" t="str">
        <f t="array" aca="1" ref="P14" ca="1">IF(ROW()-ROW($E$2:$E$23)+1&gt;ROWS($D$2:$D$23)-COUNTBLANK($D$2:$D$23),"",INDIRECT(ADDRESS(SMALL((IF($D$2:$D$23&gt;"",ROW($D$2:$D$23),ROW()+ROWS($D$2:$D$23))),ROW()-ROW($E$2:$E$23)+1),COLUMN($D$2:$D$23),4)))</f>
        <v>mRECIST-/EASL-/LI-RADS-TR Klassifikation nach TACE/TAE</v>
      </c>
      <c r="Q14" s="14" t="str">
        <f t="array" aca="1" ref="Q14" ca="1">IF(ROW()-ROW($F$2:$F$23)+1&gt;ROWS($E$2:$E$23)-COUNTBLANK($E$2:$E$23),"",INDIRECT(ADDRESS(SMALL((IF($E$2:$E$23&gt;"",ROW($E$2:$E$23),ROW()+ROWS($E$2:$E$23))),ROW()-ROW($F$2:$F$23)+1),COLUMN($E$2:$E$23),4)))</f>
        <v>-----</v>
      </c>
      <c r="R14" s="45" t="str">
        <f t="array" aca="1" ref="R14" ca="1">IF(ROW()-ROW($G$2:$G$23)+1&gt;ROWS($F$2:$F$23)-COUNTBLANK($F$2:$F$23),"",INDIRECT(ADDRESS(SMALL((IF($F$2:$F$23&gt;"",ROW($F$2:$F$23),ROW()+ROWS($F$2:$F$23))),ROW()-ROW($G$2:$G$23)+1),COLUMN($F$2:$F$23),4)))</f>
        <v>≥ 75%</v>
      </c>
      <c r="S14" s="14" t="str">
        <f t="array" aca="1" ref="S14" ca="1">IF(ROW()-ROW($H$2:$H$23)+1&gt;ROWS($G$2:$G$23)-COUNTBLANK($G$2:$G$23),"",INDIRECT(ADDRESS(SMALL((IF($G$2:$G$23&lt;&gt;"",ROW($G$2:$G$23),ROW()+ROWS($G$2:$G$23))),ROW()-ROW($H$2:$H$23)+1),COLUMN($G$2:$G$23),4)))</f>
        <v>-----</v>
      </c>
      <c r="T14" s="14" t="str">
        <f t="array" aca="1" ref="T14" ca="1">IF(ROW()-ROW($I$2:$I$23)+1&gt;ROWS($H$2:$H$23)-COUNTBLANK($H$2:$H$23),"",INDIRECT(ADDRESS(SMALL((IF($H$2:$H$23&lt;&gt;"",ROW($H$2:$H$23),ROW()+ROWS($H$2:$H$23))),ROW()-ROW($I$2:$I$23)+1),COLUMN($H$2:$H$23),4)))</f>
        <v>-----</v>
      </c>
      <c r="U14" s="14">
        <f t="array" aca="1" ref="U14" ca="1">IF(ROW()-ROW($J$2:$J$23)+1&gt;ROWS($I$2:$I$23)-COUNTBLANK($I$2:$I$23),"",INDIRECT(ADDRESS(SMALL((IF($I$2:$I$23&lt;&gt;"",ROW($I$2:$I$23),ROW()+ROWS($I$2:$I$23))),ROW()-ROW($J$2:$J$23)+1),COLUMN($I$2:$I$23),4)))</f>
        <v>0</v>
      </c>
      <c r="V14" s="60" t="str">
        <f t="array" aca="1" ref="V14" ca="1">IF(ROW()-ROW($K$2:$K$23)+1&gt;ROWS($J$2:$J$23)-COUNTBLANK($J$2:$J$23),"",INDIRECT(ADDRESS(SMALL((IF($J$2:$J$23&lt;&gt;"",ROW($J$2:$J$23),ROW()+ROWS($J$2:$J$23))),ROW()-ROW($K$2:$K$23)+1),COLUMN($J$2:$J$23),4)))</f>
        <v>n.d.</v>
      </c>
      <c r="W14" s="45" t="str">
        <f t="array" aca="1" ref="W14" ca="1">IF(ROW()-ROW($L$2:$L$23)+1&gt;ROWS($K$2:$K$23)-COUNTBLANK($K$2:$K$23),"",INDIRECT(ADDRESS(SMALL((IF($K$2:$K$23&lt;&gt;"",ROW($K$2:$K$23),ROW()+ROWS($K$2:$K$23))),ROW()-ROW($L$2:$L$23)+1),COLUMN($K$2:$K$23),4)))</f>
        <v>Unvollständig</v>
      </c>
      <c r="X14" s="14" t="str">
        <f t="array" aca="1" ref="X14" ca="1">IF(ROW()-ROW($M$2:$M$23)+1&gt;ROWS($L$2:$L$23)-COUNTBLANK($L$2:$L$23),"",INDIRECT(ADDRESS(SMALL((IF($L$2:$L$23&lt;&gt;"",ROW($L$2:$L$23),ROW()+ROWS($L$2:$L$23))),ROW()-ROW($M$2:$M$23)+1),COLUMN($L$2:$L$23),4)))</f>
        <v>-----</v>
      </c>
      <c r="Y14" s="14" t="str">
        <f t="array" aca="1" ref="Y14" ca="1">IF(ROW()-ROW($N$2:$N$23)+1&gt;ROWS($M$2:$M$23)-COUNTBLANK($M$2:$M$23),"",INDIRECT(ADDRESS(SMALL((IF($M$2:$M$23&lt;&gt;"",ROW($M$2:$M$23),ROW()+ROWS($M$2:$M$23))),ROW()-ROW($N$2:$N$23)+1),COLUMN($M$2:$M$23),4)))</f>
        <v>-----</v>
      </c>
    </row>
    <row r="15" spans="1:25" ht="54.75" customHeight="1" x14ac:dyDescent="0.25">
      <c r="A15" s="46" t="str">
        <f>IF('Kennzahlenbogen_(KB)'!Q47=0,"",'Kennzahlenbogen_(KB)'!Q47)</f>
        <v>Unvollständig</v>
      </c>
      <c r="B15" s="27"/>
      <c r="C15" s="97" t="str">
        <f>IF($A15="I.O.","",CONCATENATE('Kennzahlenbogen_(KB)'!A47,'Kennzahlenbogen_(KB)'!B47))</f>
        <v>11a</v>
      </c>
      <c r="D15" s="43" t="str">
        <f>IF($A15="I.O.","",'Kennzahlenbogen_(KB)'!D47)</f>
        <v>Komplikationen nach TACE/TAE</v>
      </c>
      <c r="E15" s="43" t="str">
        <f>IF(AND('Kennzahlenbogen_(KB)'!K47="",$A15&lt;&gt;"I.O."),"-----",IF($A15="I.O.","",'Kennzahlenbogen_(KB)'!K47))</f>
        <v>-----</v>
      </c>
      <c r="F15" s="43" t="str">
        <f>IF($A15="I.O.","",'Kennzahlenbogen_(KB)'!L47)</f>
        <v>≤ 5%</v>
      </c>
      <c r="G15" s="43" t="str">
        <f>IF(AND('Kennzahlenbogen_(KB)'!N47="",$A15&lt;&gt;"I.O."),"-----",IF($A15="I.O.","",'Kennzahlenbogen_(KB)'!N47))</f>
        <v>-----</v>
      </c>
      <c r="H15" s="45" t="str">
        <f>IF($A15="I.O.","",IF('Kennzahlenbogen_(KB)'!P47="","-----",'Kennzahlenbogen_(KB)'!P47))</f>
        <v>-----</v>
      </c>
      <c r="I15" s="45">
        <f>IF($A15="I.O.","",IF('Kennzahlenbogen_(KB)'!P48="","-----",'Kennzahlenbogen_(KB)'!P48))</f>
        <v>0</v>
      </c>
      <c r="J15" s="59" t="str">
        <f>IF($A15="I.O.","",IF('Kennzahlenbogen_(KB)'!P49="","-----",'Kennzahlenbogen_(KB)'!P49))</f>
        <v>n.d.</v>
      </c>
      <c r="K15" s="45" t="str">
        <f>IF($A15="I.O.","",'Kennzahlenbogen_(KB)'!Q47)</f>
        <v>Unvollständig</v>
      </c>
      <c r="L15" s="43" t="str">
        <f>IF(AND('Kennzahlenbogen_(KB)'!R47="",$A15&lt;&gt;"I.O."),"-----",IF($A15="I.O.","",'Kennzahlenbogen_(KB)'!R47))</f>
        <v>-----</v>
      </c>
      <c r="M15" s="43" t="str">
        <f>IF(AND('Kennzahlenbogen_(KB)'!S47="",$A15&lt;&gt;"I.O."),"-----",IF($A15="I.O.","",'Kennzahlenbogen_(KB)'!S47))</f>
        <v>-----</v>
      </c>
      <c r="O15" s="14" t="str">
        <f t="array" aca="1" ref="O15" ca="1">IF(ROW()-ROW($D$2:$D$23)+1&gt;ROWS($C$2:$C$23)-COUNTBLANK($C$2:$C$23),"",INDIRECT(ADDRESS(SMALL((IF($C$2:$C$23&lt;&gt;"",ROW($C$2:$C$23),ROW()+ROWS($C$2:$C$23))),ROW()-ROW($D$2:$D$23)+1),COLUMN($C$2:$C$23),4)))</f>
        <v>11a</v>
      </c>
      <c r="P15" s="43" t="str">
        <f t="array" aca="1" ref="P15" ca="1">IF(ROW()-ROW($E$2:$E$23)+1&gt;ROWS($D$2:$D$23)-COUNTBLANK($D$2:$D$23),"",INDIRECT(ADDRESS(SMALL((IF($D$2:$D$23&gt;"",ROW($D$2:$D$23),ROW()+ROWS($D$2:$D$23))),ROW()-ROW($E$2:$E$23)+1),COLUMN($D$2:$D$23),4)))</f>
        <v>Komplikationen nach TACE/TAE</v>
      </c>
      <c r="Q15" s="14" t="str">
        <f t="array" aca="1" ref="Q15" ca="1">IF(ROW()-ROW($F$2:$F$23)+1&gt;ROWS($E$2:$E$23)-COUNTBLANK($E$2:$E$23),"",INDIRECT(ADDRESS(SMALL((IF($E$2:$E$23&gt;"",ROW($E$2:$E$23),ROW()+ROWS($E$2:$E$23))),ROW()-ROW($F$2:$F$23)+1),COLUMN($E$2:$E$23),4)))</f>
        <v>-----</v>
      </c>
      <c r="R15" s="45" t="str">
        <f t="array" aca="1" ref="R15" ca="1">IF(ROW()-ROW($G$2:$G$23)+1&gt;ROWS($F$2:$F$23)-COUNTBLANK($F$2:$F$23),"",INDIRECT(ADDRESS(SMALL((IF($F$2:$F$23&gt;"",ROW($F$2:$F$23),ROW()+ROWS($F$2:$F$23))),ROW()-ROW($G$2:$G$23)+1),COLUMN($F$2:$F$23),4)))</f>
        <v>≤ 5%</v>
      </c>
      <c r="S15" s="14" t="str">
        <f t="array" aca="1" ref="S15" ca="1">IF(ROW()-ROW($H$2:$H$23)+1&gt;ROWS($G$2:$G$23)-COUNTBLANK($G$2:$G$23),"",INDIRECT(ADDRESS(SMALL((IF($G$2:$G$23&lt;&gt;"",ROW($G$2:$G$23),ROW()+ROWS($G$2:$G$23))),ROW()-ROW($H$2:$H$23)+1),COLUMN($G$2:$G$23),4)))</f>
        <v>-----</v>
      </c>
      <c r="T15" s="14" t="str">
        <f t="array" aca="1" ref="T15" ca="1">IF(ROW()-ROW($I$2:$I$23)+1&gt;ROWS($H$2:$H$23)-COUNTBLANK($H$2:$H$23),"",INDIRECT(ADDRESS(SMALL((IF($H$2:$H$23&lt;&gt;"",ROW($H$2:$H$23),ROW()+ROWS($H$2:$H$23))),ROW()-ROW($I$2:$I$23)+1),COLUMN($H$2:$H$23),4)))</f>
        <v>-----</v>
      </c>
      <c r="U15" s="14">
        <f t="array" aca="1" ref="U15" ca="1">IF(ROW()-ROW($J$2:$J$23)+1&gt;ROWS($I$2:$I$23)-COUNTBLANK($I$2:$I$23),"",INDIRECT(ADDRESS(SMALL((IF($I$2:$I$23&lt;&gt;"",ROW($I$2:$I$23),ROW()+ROWS($I$2:$I$23))),ROW()-ROW($J$2:$J$23)+1),COLUMN($I$2:$I$23),4)))</f>
        <v>0</v>
      </c>
      <c r="V15" s="60" t="str">
        <f t="array" aca="1" ref="V15" ca="1">IF(ROW()-ROW($K$2:$K$23)+1&gt;ROWS($J$2:$J$23)-COUNTBLANK($J$2:$J$23),"",INDIRECT(ADDRESS(SMALL((IF($J$2:$J$23&lt;&gt;"",ROW($J$2:$J$23),ROW()+ROWS($J$2:$J$23))),ROW()-ROW($K$2:$K$23)+1),COLUMN($J$2:$J$23),4)))</f>
        <v>n.d.</v>
      </c>
      <c r="W15" s="45" t="str">
        <f t="array" aca="1" ref="W15" ca="1">IF(ROW()-ROW($L$2:$L$23)+1&gt;ROWS($K$2:$K$23)-COUNTBLANK($K$2:$K$23),"",INDIRECT(ADDRESS(SMALL((IF($K$2:$K$23&lt;&gt;"",ROW($K$2:$K$23),ROW()+ROWS($K$2:$K$23))),ROW()-ROW($L$2:$L$23)+1),COLUMN($K$2:$K$23),4)))</f>
        <v>Unvollständig</v>
      </c>
      <c r="X15" s="14" t="str">
        <f t="array" aca="1" ref="X15" ca="1">IF(ROW()-ROW($M$2:$M$23)+1&gt;ROWS($L$2:$L$23)-COUNTBLANK($L$2:$L$23),"",INDIRECT(ADDRESS(SMALL((IF($L$2:$L$23&lt;&gt;"",ROW($L$2:$L$23),ROW()+ROWS($L$2:$L$23))),ROW()-ROW($M$2:$M$23)+1),COLUMN($L$2:$L$23),4)))</f>
        <v>-----</v>
      </c>
      <c r="Y15" s="14" t="str">
        <f t="array" aca="1" ref="Y15" ca="1">IF(ROW()-ROW($N$2:$N$23)+1&gt;ROWS($M$2:$M$23)-COUNTBLANK($M$2:$M$23),"",INDIRECT(ADDRESS(SMALL((IF($M$2:$M$23&lt;&gt;"",ROW($M$2:$M$23),ROW()+ROWS($M$2:$M$23))),ROW()-ROW($N$2:$N$23)+1),COLUMN($M$2:$M$23),4)))</f>
        <v>-----</v>
      </c>
    </row>
    <row r="16" spans="1:25" ht="54.75" customHeight="1" x14ac:dyDescent="0.25">
      <c r="A16" s="46" t="str">
        <f>IF('Kennzahlenbogen_(KB)'!Q50=0,"",'Kennzahlenbogen_(KB)'!Q50)</f>
        <v>Unvollständig</v>
      </c>
      <c r="B16" s="27"/>
      <c r="C16" s="97" t="str">
        <f>IF($A16="I.O.","",CONCATENATE('Kennzahlenbogen_(KB)'!A47,'Kennzahlenbogen_(KB)'!B50))</f>
        <v>11b</v>
      </c>
      <c r="D16" s="43" t="str">
        <f>IF($A16="I.O.","",'Kennzahlenbogen_(KB)'!D50)</f>
        <v xml:space="preserve">Komplikation nach perkutaner Radiofrequenzablation (RFA) + Mikrowellenablation </v>
      </c>
      <c r="E16" s="43" t="str">
        <f>IF(AND('Kennzahlenbogen_(KB)'!K50="",$A16&lt;&gt;"I.O."),"-----",IF($A16="I.O.","",'Kennzahlenbogen_(KB)'!K50))</f>
        <v>-----</v>
      </c>
      <c r="F16" s="43" t="str">
        <f>IF($A16="I.O.","",'Kennzahlenbogen_(KB)'!L50)</f>
        <v>≤ 5%</v>
      </c>
      <c r="G16" s="43" t="str">
        <f>IF(AND('Kennzahlenbogen_(KB)'!N50="",$A16&lt;&gt;"I.O."),"-----",IF($A16="I.O.","",'Kennzahlenbogen_(KB)'!N50))</f>
        <v>-----</v>
      </c>
      <c r="H16" s="45" t="str">
        <f>IF($A16="I.O.","",IF('Kennzahlenbogen_(KB)'!P50="","-----",'Kennzahlenbogen_(KB)'!P50))</f>
        <v>-----</v>
      </c>
      <c r="I16" s="45">
        <f>IF($A16="I.O.","",IF('Kennzahlenbogen_(KB)'!P51="","-----",'Kennzahlenbogen_(KB)'!P51))</f>
        <v>0</v>
      </c>
      <c r="J16" s="59" t="str">
        <f>IF($A16="I.O.","",IF('Kennzahlenbogen_(KB)'!P52="","-----",'Kennzahlenbogen_(KB)'!P52))</f>
        <v>n.d.</v>
      </c>
      <c r="K16" s="45" t="str">
        <f>IF($A16="I.O.","",'Kennzahlenbogen_(KB)'!Q50)</f>
        <v>Unvollständig</v>
      </c>
      <c r="L16" s="43" t="str">
        <f>IF(AND('Kennzahlenbogen_(KB)'!R50="",$A16&lt;&gt;"I.O."),"-----",IF($A16="I.O.","",'Kennzahlenbogen_(KB)'!R50))</f>
        <v>-----</v>
      </c>
      <c r="M16" s="43" t="str">
        <f>IF(AND('Kennzahlenbogen_(KB)'!S50="",$A16&lt;&gt;"I.O."),"-----",IF($A16="I.O.","",'Kennzahlenbogen_(KB)'!S50))</f>
        <v>-----</v>
      </c>
      <c r="O16" s="14" t="str">
        <f t="array" aca="1" ref="O16" ca="1">IF(ROW()-ROW($D$2:$D$23)+1&gt;ROWS($C$2:$C$23)-COUNTBLANK($C$2:$C$23),"",INDIRECT(ADDRESS(SMALL((IF($C$2:$C$23&lt;&gt;"",ROW($C$2:$C$23),ROW()+ROWS($C$2:$C$23))),ROW()-ROW($D$2:$D$23)+1),COLUMN($C$2:$C$23),4)))</f>
        <v>11b</v>
      </c>
      <c r="P16" s="43" t="str">
        <f t="array" aca="1" ref="P16" ca="1">IF(ROW()-ROW($E$2:$E$23)+1&gt;ROWS($D$2:$D$23)-COUNTBLANK($D$2:$D$23),"",INDIRECT(ADDRESS(SMALL((IF($D$2:$D$23&gt;"",ROW($D$2:$D$23),ROW()+ROWS($D$2:$D$23))),ROW()-ROW($E$2:$E$23)+1),COLUMN($D$2:$D$23),4)))</f>
        <v xml:space="preserve">Komplikation nach perkutaner Radiofrequenzablation (RFA) + Mikrowellenablation </v>
      </c>
      <c r="Q16" s="14" t="str">
        <f t="array" aca="1" ref="Q16" ca="1">IF(ROW()-ROW($F$2:$F$23)+1&gt;ROWS($E$2:$E$23)-COUNTBLANK($E$2:$E$23),"",INDIRECT(ADDRESS(SMALL((IF($E$2:$E$23&gt;"",ROW($E$2:$E$23),ROW()+ROWS($E$2:$E$23))),ROW()-ROW($F$2:$F$23)+1),COLUMN($E$2:$E$23),4)))</f>
        <v>-----</v>
      </c>
      <c r="R16" s="45" t="str">
        <f t="array" aca="1" ref="R16" ca="1">IF(ROW()-ROW($G$2:$G$23)+1&gt;ROWS($F$2:$F$23)-COUNTBLANK($F$2:$F$23),"",INDIRECT(ADDRESS(SMALL((IF($F$2:$F$23&gt;"",ROW($F$2:$F$23),ROW()+ROWS($F$2:$F$23))),ROW()-ROW($G$2:$G$23)+1),COLUMN($F$2:$F$23),4)))</f>
        <v>≤ 5%</v>
      </c>
      <c r="S16" s="14" t="str">
        <f t="array" aca="1" ref="S16" ca="1">IF(ROW()-ROW($H$2:$H$23)+1&gt;ROWS($G$2:$G$23)-COUNTBLANK($G$2:$G$23),"",INDIRECT(ADDRESS(SMALL((IF($G$2:$G$23&lt;&gt;"",ROW($G$2:$G$23),ROW()+ROWS($G$2:$G$23))),ROW()-ROW($H$2:$H$23)+1),COLUMN($G$2:$G$23),4)))</f>
        <v>-----</v>
      </c>
      <c r="T16" s="14" t="str">
        <f t="array" aca="1" ref="T16" ca="1">IF(ROW()-ROW($I$2:$I$23)+1&gt;ROWS($H$2:$H$23)-COUNTBLANK($H$2:$H$23),"",INDIRECT(ADDRESS(SMALL((IF($H$2:$H$23&lt;&gt;"",ROW($H$2:$H$23),ROW()+ROWS($H$2:$H$23))),ROW()-ROW($I$2:$I$23)+1),COLUMN($H$2:$H$23),4)))</f>
        <v>-----</v>
      </c>
      <c r="U16" s="14">
        <f t="array" aca="1" ref="U16" ca="1">IF(ROW()-ROW($J$2:$J$23)+1&gt;ROWS($I$2:$I$23)-COUNTBLANK($I$2:$I$23),"",INDIRECT(ADDRESS(SMALL((IF($I$2:$I$23&lt;&gt;"",ROW($I$2:$I$23),ROW()+ROWS($I$2:$I$23))),ROW()-ROW($J$2:$J$23)+1),COLUMN($I$2:$I$23),4)))</f>
        <v>0</v>
      </c>
      <c r="V16" s="60" t="str">
        <f t="array" aca="1" ref="V16" ca="1">IF(ROW()-ROW($K$2:$K$23)+1&gt;ROWS($J$2:$J$23)-COUNTBLANK($J$2:$J$23),"",INDIRECT(ADDRESS(SMALL((IF($J$2:$J$23&lt;&gt;"",ROW($J$2:$J$23),ROW()+ROWS($J$2:$J$23))),ROW()-ROW($K$2:$K$23)+1),COLUMN($J$2:$J$23),4)))</f>
        <v>n.d.</v>
      </c>
      <c r="W16" s="45" t="str">
        <f t="array" aca="1" ref="W16" ca="1">IF(ROW()-ROW($L$2:$L$23)+1&gt;ROWS($K$2:$K$23)-COUNTBLANK($K$2:$K$23),"",INDIRECT(ADDRESS(SMALL((IF($K$2:$K$23&lt;&gt;"",ROW($K$2:$K$23),ROW()+ROWS($K$2:$K$23))),ROW()-ROW($L$2:$L$23)+1),COLUMN($K$2:$K$23),4)))</f>
        <v>Unvollständig</v>
      </c>
      <c r="X16" s="14" t="str">
        <f t="array" aca="1" ref="X16" ca="1">IF(ROW()-ROW($M$2:$M$23)+1&gt;ROWS($L$2:$L$23)-COUNTBLANK($L$2:$L$23),"",INDIRECT(ADDRESS(SMALL((IF($L$2:$L$23&lt;&gt;"",ROW($L$2:$L$23),ROW()+ROWS($L$2:$L$23))),ROW()-ROW($M$2:$M$23)+1),COLUMN($L$2:$L$23),4)))</f>
        <v>-----</v>
      </c>
      <c r="Y16" s="14" t="str">
        <f t="array" aca="1" ref="Y16" ca="1">IF(ROW()-ROW($N$2:$N$23)+1&gt;ROWS($M$2:$M$23)-COUNTBLANK($M$2:$M$23),"",INDIRECT(ADDRESS(SMALL((IF($M$2:$M$23&lt;&gt;"",ROW($M$2:$M$23),ROW()+ROWS($M$2:$M$23))),ROW()-ROW($N$2:$N$23)+1),COLUMN($M$2:$M$23),4)))</f>
        <v>-----</v>
      </c>
    </row>
    <row r="17" spans="1:25" ht="54.75" customHeight="1" x14ac:dyDescent="0.25">
      <c r="A17" s="46" t="str">
        <f>IF('Kennzahlenbogen_(KB)'!Q53=0,"",'Kennzahlenbogen_(KB)'!Q53)</f>
        <v>Unvollständig</v>
      </c>
      <c r="B17" s="27"/>
      <c r="C17" s="45" t="str">
        <f>IF($A17="I.O.","",CONCATENATE('Kennzahlenbogen_(KB)'!A53,'Kennzahlenbogen_(KB)'!B53))</f>
        <v>12a</v>
      </c>
      <c r="D17" s="43" t="str">
        <f>IF($A17="I.O.","",'Kennzahlenbogen_(KB)'!D53)</f>
        <v>Anzahl komplexe operative Interventionen</v>
      </c>
      <c r="E17" s="43" t="str">
        <f>IF(AND('Kennzahlenbogen_(KB)'!K53="",$A17&lt;&gt;"I.O."),"-----",IF($A17="I.O.","",'Kennzahlenbogen_(KB)'!K53))</f>
        <v>-----</v>
      </c>
      <c r="F17" s="43" t="str">
        <f>IF($A17="I.O.","",'Kennzahlenbogen_(KB)'!L53)</f>
        <v>≥ 25</v>
      </c>
      <c r="G17" s="43" t="str">
        <f>IF(AND('Kennzahlenbogen_(KB)'!N53="",$A17&lt;&gt;"I.O."),"-----",IF($A17="I.O.","",'Kennzahlenbogen_(KB)'!N53))</f>
        <v>-----</v>
      </c>
      <c r="H17" s="45">
        <f>IF($A17="I.O.","",IF('Kennzahlenbogen_(KB)'!P53="","-----",'Kennzahlenbogen_(KB)'!P53))</f>
        <v>0</v>
      </c>
      <c r="I17" s="45" t="str">
        <f>IF($A17="I.O.","",IF('Kennzahlenbogen_(KB)'!P54="","-----",'Kennzahlenbogen_(KB)'!P54))</f>
        <v>-----</v>
      </c>
      <c r="J17" s="59" t="str">
        <f>IF($A17="I.O.","","-----")</f>
        <v>-----</v>
      </c>
      <c r="K17" s="45" t="str">
        <f>IF($A17="I.O.","",'Kennzahlenbogen_(KB)'!Q53)</f>
        <v>Unvollständig</v>
      </c>
      <c r="L17" s="43" t="str">
        <f>IF(AND('Kennzahlenbogen_(KB)'!R53="",$A17&lt;&gt;"I.O."),"-----",IF($A17="I.O.","",'Kennzahlenbogen_(KB)'!R53))</f>
        <v>-----</v>
      </c>
      <c r="M17" s="43" t="str">
        <f>IF(AND('Kennzahlenbogen_(KB)'!S53="",$A17&lt;&gt;"I.O."),"-----",IF($A17="I.O.","",'Kennzahlenbogen_(KB)'!S53))</f>
        <v>-----</v>
      </c>
      <c r="O17" s="14" t="str">
        <f t="array" aca="1" ref="O17" ca="1">IF(ROW()-ROW($D$2:$D$23)+1&gt;ROWS($C$2:$C$23)-COUNTBLANK($C$2:$C$23),"",INDIRECT(ADDRESS(SMALL((IF($C$2:$C$23&lt;&gt;"",ROW($C$2:$C$23),ROW()+ROWS($C$2:$C$23))),ROW()-ROW($D$2:$D$23)+1),COLUMN($C$2:$C$23),4)))</f>
        <v>12a</v>
      </c>
      <c r="P17" s="43" t="str">
        <f t="array" aca="1" ref="P17" ca="1">IF(ROW()-ROW($E$2:$E$23)+1&gt;ROWS($D$2:$D$23)-COUNTBLANK($D$2:$D$23),"",INDIRECT(ADDRESS(SMALL((IF($D$2:$D$23&gt;"",ROW($D$2:$D$23),ROW()+ROWS($D$2:$D$23))),ROW()-ROW($E$2:$E$23)+1),COLUMN($D$2:$D$23),4)))</f>
        <v>Anzahl komplexe operative Interventionen</v>
      </c>
      <c r="Q17" s="14" t="str">
        <f t="array" aca="1" ref="Q17" ca="1">IF(ROW()-ROW($F$2:$F$23)+1&gt;ROWS($E$2:$E$23)-COUNTBLANK($E$2:$E$23),"",INDIRECT(ADDRESS(SMALL((IF($E$2:$E$23&gt;"",ROW($E$2:$E$23),ROW()+ROWS($E$2:$E$23))),ROW()-ROW($F$2:$F$23)+1),COLUMN($E$2:$E$23),4)))</f>
        <v>-----</v>
      </c>
      <c r="R17" s="45" t="str">
        <f t="array" aca="1" ref="R17" ca="1">IF(ROW()-ROW($G$2:$G$23)+1&gt;ROWS($F$2:$F$23)-COUNTBLANK($F$2:$F$23),"",INDIRECT(ADDRESS(SMALL((IF($F$2:$F$23&gt;"",ROW($F$2:$F$23),ROW()+ROWS($F$2:$F$23))),ROW()-ROW($G$2:$G$23)+1),COLUMN($F$2:$F$23),4)))</f>
        <v>≥ 25</v>
      </c>
      <c r="S17" s="14" t="str">
        <f t="array" aca="1" ref="S17" ca="1">IF(ROW()-ROW($H$2:$H$23)+1&gt;ROWS($G$2:$G$23)-COUNTBLANK($G$2:$G$23),"",INDIRECT(ADDRESS(SMALL((IF($G$2:$G$23&lt;&gt;"",ROW($G$2:$G$23),ROW()+ROWS($G$2:$G$23))),ROW()-ROW($H$2:$H$23)+1),COLUMN($G$2:$G$23),4)))</f>
        <v>-----</v>
      </c>
      <c r="T17" s="14">
        <f t="array" aca="1" ref="T17" ca="1">IF(ROW()-ROW($I$2:$I$23)+1&gt;ROWS($H$2:$H$23)-COUNTBLANK($H$2:$H$23),"",INDIRECT(ADDRESS(SMALL((IF($H$2:$H$23&lt;&gt;"",ROW($H$2:$H$23),ROW()+ROWS($H$2:$H$23))),ROW()-ROW($I$2:$I$23)+1),COLUMN($H$2:$H$23),4)))</f>
        <v>0</v>
      </c>
      <c r="U17" s="14" t="str">
        <f t="array" aca="1" ref="U17" ca="1">IF(ROW()-ROW($J$2:$J$23)+1&gt;ROWS($I$2:$I$23)-COUNTBLANK($I$2:$I$23),"",INDIRECT(ADDRESS(SMALL((IF($I$2:$I$23&lt;&gt;"",ROW($I$2:$I$23),ROW()+ROWS($I$2:$I$23))),ROW()-ROW($J$2:$J$23)+1),COLUMN($I$2:$I$23),4)))</f>
        <v>-----</v>
      </c>
      <c r="V17" s="60" t="str">
        <f t="array" aca="1" ref="V17" ca="1">IF(ROW()-ROW($K$2:$K$23)+1&gt;ROWS($J$2:$J$23)-COUNTBLANK($J$2:$J$23),"",INDIRECT(ADDRESS(SMALL((IF($J$2:$J$23&lt;&gt;"",ROW($J$2:$J$23),ROW()+ROWS($J$2:$J$23))),ROW()-ROW($K$2:$K$23)+1),COLUMN($J$2:$J$23),4)))</f>
        <v>-----</v>
      </c>
      <c r="W17" s="45" t="str">
        <f t="array" aca="1" ref="W17" ca="1">IF(ROW()-ROW($L$2:$L$23)+1&gt;ROWS($K$2:$K$23)-COUNTBLANK($K$2:$K$23),"",INDIRECT(ADDRESS(SMALL((IF($K$2:$K$23&lt;&gt;"",ROW($K$2:$K$23),ROW()+ROWS($K$2:$K$23))),ROW()-ROW($L$2:$L$23)+1),COLUMN($K$2:$K$23),4)))</f>
        <v>Unvollständig</v>
      </c>
      <c r="X17" s="14" t="str">
        <f t="array" aca="1" ref="X17" ca="1">IF(ROW()-ROW($M$2:$M$23)+1&gt;ROWS($L$2:$L$23)-COUNTBLANK($L$2:$L$23),"",INDIRECT(ADDRESS(SMALL((IF($L$2:$L$23&lt;&gt;"",ROW($L$2:$L$23),ROW()+ROWS($L$2:$L$23))),ROW()-ROW($M$2:$M$23)+1),COLUMN($L$2:$L$23),4)))</f>
        <v>-----</v>
      </c>
      <c r="Y17" s="14" t="str">
        <f t="array" aca="1" ref="Y17" ca="1">IF(ROW()-ROW($N$2:$N$23)+1&gt;ROWS($M$2:$M$23)-COUNTBLANK($M$2:$M$23),"",INDIRECT(ADDRESS(SMALL((IF($M$2:$M$23&lt;&gt;"",ROW($M$2:$M$23),ROW()+ROWS($M$2:$M$23))),ROW()-ROW($N$2:$N$23)+1),COLUMN($M$2:$M$23),4)))</f>
        <v>-----</v>
      </c>
    </row>
    <row r="18" spans="1:25" ht="54.75" customHeight="1" x14ac:dyDescent="0.25">
      <c r="A18" s="46" t="str">
        <f>IF('Kennzahlenbogen_(KB)'!Q56=0,"",'Kennzahlenbogen_(KB)'!Q56)</f>
        <v>Unvollständig</v>
      </c>
      <c r="B18" s="27"/>
      <c r="C18" s="45" t="str">
        <f>IF($A18="I.O.","",CONCATENATE('Kennzahlenbogen_(KB)'!A53,'Kennzahlenbogen_(KB)'!B56))</f>
        <v>12b</v>
      </c>
      <c r="D18" s="43" t="str">
        <f>IF($A18="I.O.","",'Kennzahlenbogen_(KB)'!D56)</f>
        <v>Anzahl atypische Leberresektionen (OPS: 5-501.0*; 5-501.2*) bei malignen Tumorerkrankungen in der Leber</v>
      </c>
      <c r="E18" s="43" t="str">
        <f>IF(AND('Kennzahlenbogen_(KB)'!K56="",$A18&lt;&gt;"I.O."),"-----",IF($A18="I.O.","",'Kennzahlenbogen_(KB)'!K56))</f>
        <v>-----</v>
      </c>
      <c r="F18" s="43" t="str">
        <f>IF($A18="I.O.","",'Kennzahlenbogen_(KB)'!L56)</f>
        <v>Derzeit keine Vorgaben</v>
      </c>
      <c r="G18" s="43" t="str">
        <f>IF(AND('Kennzahlenbogen_(KB)'!N56="",$A18&lt;&gt;"I.O."),"-----",IF($A18="I.O.","",'Kennzahlenbogen_(KB)'!N56))</f>
        <v>-----</v>
      </c>
      <c r="H18" s="45">
        <f>IF($A18="I.O.","",IF('Kennzahlenbogen_(KB)'!P56="","-----",'Kennzahlenbogen_(KB)'!P56))</f>
        <v>0</v>
      </c>
      <c r="I18" s="45" t="str">
        <f>IF($A18="I.O.","",IF('Kennzahlenbogen_(KB)'!P57="","-----",'Kennzahlenbogen_(KB)'!P57))</f>
        <v>-----</v>
      </c>
      <c r="J18" s="59" t="str">
        <f>IF($A18="I.O.","","-----")</f>
        <v>-----</v>
      </c>
      <c r="K18" s="45" t="str">
        <f>IF($A18="I.O.","",'Kennzahlenbogen_(KB)'!Q56)</f>
        <v>Unvollständig</v>
      </c>
      <c r="L18" s="43" t="str">
        <f>IF(AND('Kennzahlenbogen_(KB)'!R56="",$A18&lt;&gt;"I.O."),"-----",IF($A18="I.O.","",'Kennzahlenbogen_(KB)'!R56))</f>
        <v>-----</v>
      </c>
      <c r="M18" s="43" t="str">
        <f>IF(AND('Kennzahlenbogen_(KB)'!S56="",$A18&lt;&gt;"I.O."),"-----",IF($A18="I.O.","",'Kennzahlenbogen_(KB)'!S56))</f>
        <v>-----</v>
      </c>
      <c r="O18" s="14" t="str">
        <f t="array" aca="1" ref="O18" ca="1">IF(ROW()-ROW($D$2:$D$23)+1&gt;ROWS($C$2:$C$23)-COUNTBLANK($C$2:$C$23),"",INDIRECT(ADDRESS(SMALL((IF($C$2:$C$23&lt;&gt;"",ROW($C$2:$C$23),ROW()+ROWS($C$2:$C$23))),ROW()-ROW($D$2:$D$23)+1),COLUMN($C$2:$C$23),4)))</f>
        <v>12b</v>
      </c>
      <c r="P18" s="43" t="str">
        <f t="array" aca="1" ref="P18" ca="1">IF(ROW()-ROW($E$2:$E$23)+1&gt;ROWS($D$2:$D$23)-COUNTBLANK($D$2:$D$23),"",INDIRECT(ADDRESS(SMALL((IF($D$2:$D$23&gt;"",ROW($D$2:$D$23),ROW()+ROWS($D$2:$D$23))),ROW()-ROW($E$2:$E$23)+1),COLUMN($D$2:$D$23),4)))</f>
        <v>Anzahl atypische Leberresektionen (OPS: 5-501.0*; 5-501.2*) bei malignen Tumorerkrankungen in der Leber</v>
      </c>
      <c r="Q18" s="14" t="str">
        <f t="array" aca="1" ref="Q18" ca="1">IF(ROW()-ROW($F$2:$F$23)+1&gt;ROWS($E$2:$E$23)-COUNTBLANK($E$2:$E$23),"",INDIRECT(ADDRESS(SMALL((IF($E$2:$E$23&gt;"",ROW($E$2:$E$23),ROW()+ROWS($E$2:$E$23))),ROW()-ROW($F$2:$F$23)+1),COLUMN($E$2:$E$23),4)))</f>
        <v>-----</v>
      </c>
      <c r="R18" s="45" t="str">
        <f t="array" aca="1" ref="R18" ca="1">IF(ROW()-ROW($G$2:$G$23)+1&gt;ROWS($F$2:$F$23)-COUNTBLANK($F$2:$F$23),"",INDIRECT(ADDRESS(SMALL((IF($F$2:$F$23&gt;"",ROW($F$2:$F$23),ROW()+ROWS($F$2:$F$23))),ROW()-ROW($G$2:$G$23)+1),COLUMN($F$2:$F$23),4)))</f>
        <v>Derzeit keine Vorgaben</v>
      </c>
      <c r="S18" s="14" t="str">
        <f t="array" aca="1" ref="S18" ca="1">IF(ROW()-ROW($H$2:$H$23)+1&gt;ROWS($G$2:$G$23)-COUNTBLANK($G$2:$G$23),"",INDIRECT(ADDRESS(SMALL((IF($G$2:$G$23&lt;&gt;"",ROW($G$2:$G$23),ROW()+ROWS($G$2:$G$23))),ROW()-ROW($H$2:$H$23)+1),COLUMN($G$2:$G$23),4)))</f>
        <v>-----</v>
      </c>
      <c r="T18" s="14">
        <f t="array" aca="1" ref="T18" ca="1">IF(ROW()-ROW($I$2:$I$23)+1&gt;ROWS($H$2:$H$23)-COUNTBLANK($H$2:$H$23),"",INDIRECT(ADDRESS(SMALL((IF($H$2:$H$23&lt;&gt;"",ROW($H$2:$H$23),ROW()+ROWS($H$2:$H$23))),ROW()-ROW($I$2:$I$23)+1),COLUMN($H$2:$H$23),4)))</f>
        <v>0</v>
      </c>
      <c r="U18" s="14" t="str">
        <f t="array" aca="1" ref="U18" ca="1">IF(ROW()-ROW($J$2:$J$23)+1&gt;ROWS($I$2:$I$23)-COUNTBLANK($I$2:$I$23),"",INDIRECT(ADDRESS(SMALL((IF($I$2:$I$23&lt;&gt;"",ROW($I$2:$I$23),ROW()+ROWS($I$2:$I$23))),ROW()-ROW($J$2:$J$23)+1),COLUMN($I$2:$I$23),4)))</f>
        <v>-----</v>
      </c>
      <c r="V18" s="60" t="str">
        <f t="array" aca="1" ref="V18" ca="1">IF(ROW()-ROW($K$2:$K$23)+1&gt;ROWS($J$2:$J$23)-COUNTBLANK($J$2:$J$23),"",INDIRECT(ADDRESS(SMALL((IF($J$2:$J$23&lt;&gt;"",ROW($J$2:$J$23),ROW()+ROWS($J$2:$J$23))),ROW()-ROW($K$2:$K$23)+1),COLUMN($J$2:$J$23),4)))</f>
        <v>-----</v>
      </c>
      <c r="W18" s="45" t="str">
        <f t="array" aca="1" ref="W18" ca="1">IF(ROW()-ROW($L$2:$L$23)+1&gt;ROWS($K$2:$K$23)-COUNTBLANK($K$2:$K$23),"",INDIRECT(ADDRESS(SMALL((IF($K$2:$K$23&lt;&gt;"",ROW($K$2:$K$23),ROW()+ROWS($K$2:$K$23))),ROW()-ROW($L$2:$L$23)+1),COLUMN($K$2:$K$23),4)))</f>
        <v>Unvollständig</v>
      </c>
      <c r="X18" s="14" t="str">
        <f t="array" aca="1" ref="X18" ca="1">IF(ROW()-ROW($M$2:$M$23)+1&gt;ROWS($L$2:$L$23)-COUNTBLANK($L$2:$L$23),"",INDIRECT(ADDRESS(SMALL((IF($L$2:$L$23&lt;&gt;"",ROW($L$2:$L$23),ROW()+ROWS($L$2:$L$23))),ROW()-ROW($M$2:$M$23)+1),COLUMN($L$2:$L$23),4)))</f>
        <v>-----</v>
      </c>
      <c r="Y18" s="14" t="str">
        <f t="array" aca="1" ref="Y18" ca="1">IF(ROW()-ROW($N$2:$N$23)+1&gt;ROWS($M$2:$M$23)-COUNTBLANK($M$2:$M$23),"",INDIRECT(ADDRESS(SMALL((IF($M$2:$M$23&lt;&gt;"",ROW($M$2:$M$23),ROW()+ROWS($M$2:$M$23))),ROW()-ROW($N$2:$N$23)+1),COLUMN($M$2:$M$23),4)))</f>
        <v>-----</v>
      </c>
    </row>
    <row r="19" spans="1:25" ht="54.75" customHeight="1" x14ac:dyDescent="0.25">
      <c r="A19" s="46" t="str">
        <f>IF('Kennzahlenbogen_(KB)'!Q59=0,"",'Kennzahlenbogen_(KB)'!Q59)</f>
        <v>Unvollständig</v>
      </c>
      <c r="B19" s="27"/>
      <c r="C19" s="248" t="str">
        <f>IF($A19="I.O.","",CONCATENATE('Kennzahlenbogen_(KB)'!A53,'Kennzahlenbogen_(KB)'!B59))</f>
        <v>12c</v>
      </c>
      <c r="D19" s="43" t="str">
        <f>IF($A19="I.O.","",'Kennzahlenbogen_(KB)'!D59)</f>
        <v>Anzahl Cholezystektomien (OPS: 5-511 bei Gallenblasenkarzinom
(ICD-10 C23))</v>
      </c>
      <c r="E19" s="43" t="str">
        <f>IF(AND('Kennzahlenbogen_(KB)'!K59="",$A19&lt;&gt;"I.O."),"-----",IF($A19="I.O.","",'Kennzahlenbogen_(KB)'!K59))</f>
        <v>-----</v>
      </c>
      <c r="F19" s="43" t="str">
        <f>IF($A19="I.O.","",'Kennzahlenbogen_(KB)'!L59)</f>
        <v>Derzeit keine Vorgaben</v>
      </c>
      <c r="G19" s="43" t="str">
        <f>IF(AND('Kennzahlenbogen_(KB)'!N59="",$A19&lt;&gt;"I.O."),"-----",IF($A19="I.O.","",'Kennzahlenbogen_(KB)'!N59))</f>
        <v>-----</v>
      </c>
      <c r="H19" s="45">
        <f>IF($A19="I.O.","",IF('Kennzahlenbogen_(KB)'!P59="","-----",'Kennzahlenbogen_(KB)'!P59))</f>
        <v>0</v>
      </c>
      <c r="I19" s="45" t="str">
        <f>IF($A19="I.O.","",IF('Kennzahlenbogen_(KB)'!P60="","-----",'Kennzahlenbogen_(KB)'!P60))</f>
        <v>-----</v>
      </c>
      <c r="J19" s="59" t="str">
        <f t="shared" ref="J19" si="1">IF($A19="I.O.","","-----")</f>
        <v>-----</v>
      </c>
      <c r="K19" s="45" t="str">
        <f>IF($A19="I.O.","",'Kennzahlenbogen_(KB)'!Q59)</f>
        <v>Unvollständig</v>
      </c>
      <c r="L19" s="43" t="str">
        <f>IF(AND('Kennzahlenbogen_(KB)'!R59="",$A19&lt;&gt;"I.O."),"-----",IF($A19="I.O.","",'Kennzahlenbogen_(KB)'!R59))</f>
        <v>-----</v>
      </c>
      <c r="M19" s="43" t="str">
        <f>IF(AND('Kennzahlenbogen_(KB)'!S59="",$A19&lt;&gt;"I.O."),"-----",IF($A19="I.O.","",'Kennzahlenbogen_(KB)'!S59))</f>
        <v>-----</v>
      </c>
      <c r="O19" s="14" t="str">
        <f t="array" aca="1" ref="O19" ca="1">IF(ROW()-ROW($D$2:$D$23)+1&gt;ROWS($C$2:$C$23)-COUNTBLANK($C$2:$C$23),"",INDIRECT(ADDRESS(SMALL((IF($C$2:$C$23&lt;&gt;"",ROW($C$2:$C$23),ROW()+ROWS($C$2:$C$23))),ROW()-ROW($D$2:$D$23)+1),COLUMN($C$2:$C$23),4)))</f>
        <v>12c</v>
      </c>
      <c r="P19" s="43" t="str">
        <f t="array" aca="1" ref="P19" ca="1">IF(ROW()-ROW($E$2:$E$23)+1&gt;ROWS($D$2:$D$23)-COUNTBLANK($D$2:$D$23),"",INDIRECT(ADDRESS(SMALL((IF($D$2:$D$23&gt;"",ROW($D$2:$D$23),ROW()+ROWS($D$2:$D$23))),ROW()-ROW($E$2:$E$23)+1),COLUMN($D$2:$D$23),4)))</f>
        <v>Anzahl Cholezystektomien (OPS: 5-511 bei Gallenblasenkarzinom
(ICD-10 C23))</v>
      </c>
      <c r="Q19" s="14" t="str">
        <f t="array" aca="1" ref="Q19" ca="1">IF(ROW()-ROW($F$2:$F$23)+1&gt;ROWS($E$2:$E$23)-COUNTBLANK($E$2:$E$23),"",INDIRECT(ADDRESS(SMALL((IF($E$2:$E$23&gt;"",ROW($E$2:$E$23),ROW()+ROWS($E$2:$E$23))),ROW()-ROW($F$2:$F$23)+1),COLUMN($E$2:$E$23),4)))</f>
        <v>-----</v>
      </c>
      <c r="R19" s="45" t="str">
        <f t="array" aca="1" ref="R19" ca="1">IF(ROW()-ROW($G$2:$G$23)+1&gt;ROWS($F$2:$F$23)-COUNTBLANK($F$2:$F$23),"",INDIRECT(ADDRESS(SMALL((IF($F$2:$F$23&gt;"",ROW($F$2:$F$23),ROW()+ROWS($F$2:$F$23))),ROW()-ROW($G$2:$G$23)+1),COLUMN($F$2:$F$23),4)))</f>
        <v>Derzeit keine Vorgaben</v>
      </c>
      <c r="S19" s="14" t="str">
        <f t="array" aca="1" ref="S19" ca="1">IF(ROW()-ROW($H$2:$H$23)+1&gt;ROWS($G$2:$G$23)-COUNTBLANK($G$2:$G$23),"",INDIRECT(ADDRESS(SMALL((IF($G$2:$G$23&lt;&gt;"",ROW($G$2:$G$23),ROW()+ROWS($G$2:$G$23))),ROW()-ROW($H$2:$H$23)+1),COLUMN($G$2:$G$23),4)))</f>
        <v>-----</v>
      </c>
      <c r="T19" s="14">
        <f t="array" aca="1" ref="T19" ca="1">IF(ROW()-ROW($I$2:$I$23)+1&gt;ROWS($H$2:$H$23)-COUNTBLANK($H$2:$H$23),"",INDIRECT(ADDRESS(SMALL((IF($H$2:$H$23&lt;&gt;"",ROW($H$2:$H$23),ROW()+ROWS($H$2:$H$23))),ROW()-ROW($I$2:$I$23)+1),COLUMN($H$2:$H$23),4)))</f>
        <v>0</v>
      </c>
      <c r="U19" s="14" t="str">
        <f t="array" aca="1" ref="U19" ca="1">IF(ROW()-ROW($J$2:$J$23)+1&gt;ROWS($I$2:$I$23)-COUNTBLANK($I$2:$I$23),"",INDIRECT(ADDRESS(SMALL((IF($I$2:$I$23&lt;&gt;"",ROW($I$2:$I$23),ROW()+ROWS($I$2:$I$23))),ROW()-ROW($J$2:$J$23)+1),COLUMN($I$2:$I$23),4)))</f>
        <v>-----</v>
      </c>
      <c r="V19" s="60" t="str">
        <f t="array" aca="1" ref="V19" ca="1">IF(ROW()-ROW($K$2:$K$23)+1&gt;ROWS($J$2:$J$23)-COUNTBLANK($J$2:$J$23),"",INDIRECT(ADDRESS(SMALL((IF($J$2:$J$23&lt;&gt;"",ROW($J$2:$J$23),ROW()+ROWS($J$2:$J$23))),ROW()-ROW($K$2:$K$23)+1),COLUMN($J$2:$J$23),4)))</f>
        <v>-----</v>
      </c>
      <c r="W19" s="45" t="str">
        <f t="array" aca="1" ref="W19" ca="1">IF(ROW()-ROW($L$2:$L$23)+1&gt;ROWS($K$2:$K$23)-COUNTBLANK($K$2:$K$23),"",INDIRECT(ADDRESS(SMALL((IF($K$2:$K$23&lt;&gt;"",ROW($K$2:$K$23),ROW()+ROWS($K$2:$K$23))),ROW()-ROW($L$2:$L$23)+1),COLUMN($K$2:$K$23),4)))</f>
        <v>Unvollständig</v>
      </c>
      <c r="X19" s="14" t="str">
        <f t="array" aca="1" ref="X19" ca="1">IF(ROW()-ROW($M$2:$M$23)+1&gt;ROWS($L$2:$L$23)-COUNTBLANK($L$2:$L$23),"",INDIRECT(ADDRESS(SMALL((IF($L$2:$L$23&lt;&gt;"",ROW($L$2:$L$23),ROW()+ROWS($L$2:$L$23))),ROW()-ROW($M$2:$M$23)+1),COLUMN($L$2:$L$23),4)))</f>
        <v>-----</v>
      </c>
      <c r="Y19" s="14" t="str">
        <f t="array" aca="1" ref="Y19" ca="1">IF(ROW()-ROW($N$2:$N$23)+1&gt;ROWS($M$2:$M$23)-COUNTBLANK($M$2:$M$23),"",INDIRECT(ADDRESS(SMALL((IF($M$2:$M$23&lt;&gt;"",ROW($M$2:$M$23),ROW()+ROWS($M$2:$M$23))),ROW()-ROW($N$2:$N$23)+1),COLUMN($M$2:$M$23),4)))</f>
        <v>-----</v>
      </c>
    </row>
    <row r="20" spans="1:25" ht="54.75" customHeight="1" x14ac:dyDescent="0.25">
      <c r="A20" s="46" t="str">
        <f>IF('Kennzahlenbogen_(KB)'!Q62=0,"",'Kennzahlenbogen_(KB)'!Q62)</f>
        <v>Unvollständig</v>
      </c>
      <c r="B20" s="27"/>
      <c r="C20" s="45" t="str">
        <f>IF($A20="I.O.","",CONCATENATE('Kennzahlenbogen_(KB)'!A53,'Kennzahlenbogen_(KB)'!B62))</f>
        <v>12d</v>
      </c>
      <c r="D20" s="43" t="str">
        <f>IF($A20="I.O.","",'Kennzahlenbogen_(KB)'!D62)</f>
        <v>Operative Expertise</v>
      </c>
      <c r="E20" s="43" t="str">
        <f>IF(AND('Kennzahlenbogen_(KB)'!K62="",$A20&lt;&gt;"I.O."),"-----",IF($A20="I.O.","",'Kennzahlenbogen_(KB)'!K62))</f>
        <v>-----</v>
      </c>
      <c r="F20" s="43" t="str">
        <f>IF($A20="I.O.","",'Kennzahlenbogen_(KB)'!L62)</f>
        <v>≥ 40</v>
      </c>
      <c r="G20" s="43" t="str">
        <f>IF(AND('Kennzahlenbogen_(KB)'!N62="",$A20&lt;&gt;"I.O."),"-----",IF($A20="I.O.","",'Kennzahlenbogen_(KB)'!N62))</f>
        <v>-----</v>
      </c>
      <c r="H20" s="45">
        <f>IF($A20="I.O.","",IF('Kennzahlenbogen_(KB)'!P62="","-----",'Kennzahlenbogen_(KB)'!P62))</f>
        <v>0</v>
      </c>
      <c r="I20" s="45" t="str">
        <f>IF($A20="I.O.","",IF('Kennzahlenbogen_(KB)'!P63="","-----",'Kennzahlenbogen_(KB)'!P63))</f>
        <v>-----</v>
      </c>
      <c r="J20" s="59" t="str">
        <f>IF($A20="I.O.","","-----")</f>
        <v>-----</v>
      </c>
      <c r="K20" s="45" t="str">
        <f>IF($A20="I.O.","",'Kennzahlenbogen_(KB)'!Q62)</f>
        <v>Unvollständig</v>
      </c>
      <c r="L20" s="43" t="str">
        <f>IF(AND('Kennzahlenbogen_(KB)'!R62="",$A20&lt;&gt;"I.O."),"-----",IF($A20="I.O.","",'Kennzahlenbogen_(KB)'!R62))</f>
        <v>-----</v>
      </c>
      <c r="M20" s="43" t="str">
        <f>IF(AND('Kennzahlenbogen_(KB)'!S62="",$A20&lt;&gt;"I.O."),"-----",IF($A20="I.O.","",'Kennzahlenbogen_(KB)'!S62))</f>
        <v>-----</v>
      </c>
      <c r="O20" s="14" t="str">
        <f t="array" aca="1" ref="O20" ca="1">IF(ROW()-ROW($D$2:$D$23)+1&gt;ROWS($C$2:$C$23)-COUNTBLANK($C$2:$C$23),"",INDIRECT(ADDRESS(SMALL((IF($C$2:$C$23&lt;&gt;"",ROW($C$2:$C$23),ROW()+ROWS($C$2:$C$23))),ROW()-ROW($D$2:$D$23)+1),COLUMN($C$2:$C$23),4)))</f>
        <v>12d</v>
      </c>
      <c r="P20" s="43" t="str">
        <f t="array" aca="1" ref="P20" ca="1">IF(ROW()-ROW($E$2:$E$23)+1&gt;ROWS($D$2:$D$23)-COUNTBLANK($D$2:$D$23),"",INDIRECT(ADDRESS(SMALL((IF($D$2:$D$23&gt;"",ROW($D$2:$D$23),ROW()+ROWS($D$2:$D$23))),ROW()-ROW($E$2:$E$23)+1),COLUMN($D$2:$D$23),4)))</f>
        <v>Operative Expertise</v>
      </c>
      <c r="Q20" s="14" t="str">
        <f t="array" aca="1" ref="Q20" ca="1">IF(ROW()-ROW($F$2:$F$23)+1&gt;ROWS($E$2:$E$23)-COUNTBLANK($E$2:$E$23),"",INDIRECT(ADDRESS(SMALL((IF($E$2:$E$23&gt;"",ROW($E$2:$E$23),ROW()+ROWS($E$2:$E$23))),ROW()-ROW($F$2:$F$23)+1),COLUMN($E$2:$E$23),4)))</f>
        <v>-----</v>
      </c>
      <c r="R20" s="45" t="str">
        <f t="array" aca="1" ref="R20" ca="1">IF(ROW()-ROW($G$2:$G$23)+1&gt;ROWS($F$2:$F$23)-COUNTBLANK($F$2:$F$23),"",INDIRECT(ADDRESS(SMALL((IF($F$2:$F$23&gt;"",ROW($F$2:$F$23),ROW()+ROWS($F$2:$F$23))),ROW()-ROW($G$2:$G$23)+1),COLUMN($F$2:$F$23),4)))</f>
        <v>≥ 40</v>
      </c>
      <c r="S20" s="14" t="str">
        <f t="array" aca="1" ref="S20" ca="1">IF(ROW()-ROW($H$2:$H$23)+1&gt;ROWS($G$2:$G$23)-COUNTBLANK($G$2:$G$23),"",INDIRECT(ADDRESS(SMALL((IF($G$2:$G$23&lt;&gt;"",ROW($G$2:$G$23),ROW()+ROWS($G$2:$G$23))),ROW()-ROW($H$2:$H$23)+1),COLUMN($G$2:$G$23),4)))</f>
        <v>-----</v>
      </c>
      <c r="T20" s="14">
        <f t="array" aca="1" ref="T20" ca="1">IF(ROW()-ROW($I$2:$I$23)+1&gt;ROWS($H$2:$H$23)-COUNTBLANK($H$2:$H$23),"",INDIRECT(ADDRESS(SMALL((IF($H$2:$H$23&lt;&gt;"",ROW($H$2:$H$23),ROW()+ROWS($H$2:$H$23))),ROW()-ROW($I$2:$I$23)+1),COLUMN($H$2:$H$23),4)))</f>
        <v>0</v>
      </c>
      <c r="U20" s="14" t="str">
        <f t="array" aca="1" ref="U20" ca="1">IF(ROW()-ROW($J$2:$J$23)+1&gt;ROWS($I$2:$I$23)-COUNTBLANK($I$2:$I$23),"",INDIRECT(ADDRESS(SMALL((IF($I$2:$I$23&lt;&gt;"",ROW($I$2:$I$23),ROW()+ROWS($I$2:$I$23))),ROW()-ROW($J$2:$J$23)+1),COLUMN($I$2:$I$23),4)))</f>
        <v>-----</v>
      </c>
      <c r="V20" s="60" t="str">
        <f t="array" aca="1" ref="V20" ca="1">IF(ROW()-ROW($K$2:$K$23)+1&gt;ROWS($J$2:$J$23)-COUNTBLANK($J$2:$J$23),"",INDIRECT(ADDRESS(SMALL((IF($J$2:$J$23&lt;&gt;"",ROW($J$2:$J$23),ROW()+ROWS($J$2:$J$23))),ROW()-ROW($K$2:$K$23)+1),COLUMN($J$2:$J$23),4)))</f>
        <v>-----</v>
      </c>
      <c r="W20" s="45" t="str">
        <f t="array" aca="1" ref="W20" ca="1">IF(ROW()-ROW($L$2:$L$23)+1&gt;ROWS($K$2:$K$23)-COUNTBLANK($K$2:$K$23),"",INDIRECT(ADDRESS(SMALL((IF($K$2:$K$23&lt;&gt;"",ROW($K$2:$K$23),ROW()+ROWS($K$2:$K$23))),ROW()-ROW($L$2:$L$23)+1),COLUMN($K$2:$K$23),4)))</f>
        <v>Unvollständig</v>
      </c>
      <c r="X20" s="14" t="str">
        <f t="array" aca="1" ref="X20" ca="1">IF(ROW()-ROW($M$2:$M$23)+1&gt;ROWS($L$2:$L$23)-COUNTBLANK($L$2:$L$23),"",INDIRECT(ADDRESS(SMALL((IF($L$2:$L$23&lt;&gt;"",ROW($L$2:$L$23),ROW()+ROWS($L$2:$L$23))),ROW()-ROW($M$2:$M$23)+1),COLUMN($L$2:$L$23),4)))</f>
        <v>-----</v>
      </c>
      <c r="Y20" s="14" t="str">
        <f t="array" aca="1" ref="Y20" ca="1">IF(ROW()-ROW($N$2:$N$23)+1&gt;ROWS($M$2:$M$23)-COUNTBLANK($M$2:$M$23),"",INDIRECT(ADDRESS(SMALL((IF($M$2:$M$23&lt;&gt;"",ROW($M$2:$M$23),ROW()+ROWS($M$2:$M$23))),ROW()-ROW($N$2:$N$23)+1),COLUMN($M$2:$M$23),4)))</f>
        <v>-----</v>
      </c>
    </row>
    <row r="21" spans="1:25" ht="54.75" customHeight="1" x14ac:dyDescent="0.25">
      <c r="A21" s="46" t="str">
        <f>IF('Kennzahlenbogen_(KB)'!Q65=0,"",'Kennzahlenbogen_(KB)'!Q65)</f>
        <v>Unvollständig</v>
      </c>
      <c r="B21" s="27"/>
      <c r="C21" s="45">
        <f>IF($A21="I.O.","",'Kennzahlenbogen_(KB)'!A65)</f>
        <v>13</v>
      </c>
      <c r="D21" s="43" t="str">
        <f>IF($A21="I.O.","",'Kennzahlenbogen_(KB)'!D65)</f>
        <v>Lokale R0-Resektionen</v>
      </c>
      <c r="E21" s="43" t="str">
        <f>IF(AND('Kennzahlenbogen_(KB)'!K65="",$A21&lt;&gt;"I.O."),"-----",IF($A21="I.O.","",'Kennzahlenbogen_(KB)'!K65))</f>
        <v>-----</v>
      </c>
      <c r="F21" s="43" t="str">
        <f>IF($A21="I.O.","",'Kennzahlenbogen_(KB)'!L65)</f>
        <v>≥ 80%</v>
      </c>
      <c r="G21" s="43" t="str">
        <f>IF(AND('Kennzahlenbogen_(KB)'!N65="",$A21&lt;&gt;"I.O."),"-----",IF($A21="I.O.","",'Kennzahlenbogen_(KB)'!N65))</f>
        <v>-----</v>
      </c>
      <c r="H21" s="45" t="str">
        <f>IF($A21="I.O.","",IF('Kennzahlenbogen_(KB)'!P65="","-----",'Kennzahlenbogen_(KB)'!P65))</f>
        <v>-----</v>
      </c>
      <c r="I21" s="45">
        <f>IF($A21="I.O.","",IF('Kennzahlenbogen_(KB)'!P66="","-----",'Kennzahlenbogen_(KB)'!P66))</f>
        <v>0</v>
      </c>
      <c r="J21" s="59" t="str">
        <f>IF($A21="I.O.","",IF('Kennzahlenbogen_(KB)'!P67="","-----",'Kennzahlenbogen_(KB)'!P67))</f>
        <v>n.d.</v>
      </c>
      <c r="K21" s="45" t="str">
        <f>IF($A21="I.O.","",'Kennzahlenbogen_(KB)'!Q65)</f>
        <v>Unvollständig</v>
      </c>
      <c r="L21" s="43" t="str">
        <f>IF(AND('Kennzahlenbogen_(KB)'!R65="",$A21&lt;&gt;"I.O."),"-----",IF($A21="I.O.","",'Kennzahlenbogen_(KB)'!R65))</f>
        <v>-----</v>
      </c>
      <c r="M21" s="43" t="str">
        <f>IF(AND('Kennzahlenbogen_(KB)'!S65="",$A21&lt;&gt;"I.O."),"-----",IF($A21="I.O.","",'Kennzahlenbogen_(KB)'!S65))</f>
        <v>-----</v>
      </c>
      <c r="O21" s="14">
        <f t="array" aca="1" ref="O21" ca="1">IF(ROW()-ROW($D$2:$D$23)+1&gt;ROWS($C$2:$C$23)-COUNTBLANK($C$2:$C$23),"",INDIRECT(ADDRESS(SMALL((IF($C$2:$C$23&lt;&gt;"",ROW($C$2:$C$23),ROW()+ROWS($C$2:$C$23))),ROW()-ROW($D$2:$D$23)+1),COLUMN($C$2:$C$23),4)))</f>
        <v>13</v>
      </c>
      <c r="P21" s="43" t="str">
        <f t="array" aca="1" ref="P21" ca="1">IF(ROW()-ROW($E$2:$E$23)+1&gt;ROWS($D$2:$D$23)-COUNTBLANK($D$2:$D$23),"",INDIRECT(ADDRESS(SMALL((IF($D$2:$D$23&gt;"",ROW($D$2:$D$23),ROW()+ROWS($D$2:$D$23))),ROW()-ROW($E$2:$E$23)+1),COLUMN($D$2:$D$23),4)))</f>
        <v>Lokale R0-Resektionen</v>
      </c>
      <c r="Q21" s="14" t="str">
        <f t="array" aca="1" ref="Q21" ca="1">IF(ROW()-ROW($F$2:$F$23)+1&gt;ROWS($E$2:$E$23)-COUNTBLANK($E$2:$E$23),"",INDIRECT(ADDRESS(SMALL((IF($E$2:$E$23&gt;"",ROW($E$2:$E$23),ROW()+ROWS($E$2:$E$23))),ROW()-ROW($F$2:$F$23)+1),COLUMN($E$2:$E$23),4)))</f>
        <v>-----</v>
      </c>
      <c r="R21" s="45" t="str">
        <f t="array" aca="1" ref="R21" ca="1">IF(ROW()-ROW($G$2:$G$23)+1&gt;ROWS($F$2:$F$23)-COUNTBLANK($F$2:$F$23),"",INDIRECT(ADDRESS(SMALL((IF($F$2:$F$23&gt;"",ROW($F$2:$F$23),ROW()+ROWS($F$2:$F$23))),ROW()-ROW($G$2:$G$23)+1),COLUMN($F$2:$F$23),4)))</f>
        <v>≥ 80%</v>
      </c>
      <c r="S21" s="14" t="str">
        <f t="array" aca="1" ref="S21" ca="1">IF(ROW()-ROW($H$2:$H$23)+1&gt;ROWS($G$2:$G$23)-COUNTBLANK($G$2:$G$23),"",INDIRECT(ADDRESS(SMALL((IF($G$2:$G$23&lt;&gt;"",ROW($G$2:$G$23),ROW()+ROWS($G$2:$G$23))),ROW()-ROW($H$2:$H$23)+1),COLUMN($G$2:$G$23),4)))</f>
        <v>-----</v>
      </c>
      <c r="T21" s="14" t="str">
        <f t="array" aca="1" ref="T21" ca="1">IF(ROW()-ROW($I$2:$I$23)+1&gt;ROWS($H$2:$H$23)-COUNTBLANK($H$2:$H$23),"",INDIRECT(ADDRESS(SMALL((IF($H$2:$H$23&lt;&gt;"",ROW($H$2:$H$23),ROW()+ROWS($H$2:$H$23))),ROW()-ROW($I$2:$I$23)+1),COLUMN($H$2:$H$23),4)))</f>
        <v>-----</v>
      </c>
      <c r="U21" s="14">
        <f t="array" aca="1" ref="U21" ca="1">IF(ROW()-ROW($J$2:$J$23)+1&gt;ROWS($I$2:$I$23)-COUNTBLANK($I$2:$I$23),"",INDIRECT(ADDRESS(SMALL((IF($I$2:$I$23&lt;&gt;"",ROW($I$2:$I$23),ROW()+ROWS($I$2:$I$23))),ROW()-ROW($J$2:$J$23)+1),COLUMN($I$2:$I$23),4)))</f>
        <v>0</v>
      </c>
      <c r="V21" s="60" t="str">
        <f t="array" aca="1" ref="V21" ca="1">IF(ROW()-ROW($K$2:$K$23)+1&gt;ROWS($J$2:$J$23)-COUNTBLANK($J$2:$J$23),"",INDIRECT(ADDRESS(SMALL((IF($J$2:$J$23&lt;&gt;"",ROW($J$2:$J$23),ROW()+ROWS($J$2:$J$23))),ROW()-ROW($K$2:$K$23)+1),COLUMN($J$2:$J$23),4)))</f>
        <v>n.d.</v>
      </c>
      <c r="W21" s="45" t="str">
        <f t="array" aca="1" ref="W21" ca="1">IF(ROW()-ROW($L$2:$L$23)+1&gt;ROWS($K$2:$K$23)-COUNTBLANK($K$2:$K$23),"",INDIRECT(ADDRESS(SMALL((IF($K$2:$K$23&lt;&gt;"",ROW($K$2:$K$23),ROW()+ROWS($K$2:$K$23))),ROW()-ROW($L$2:$L$23)+1),COLUMN($K$2:$K$23),4)))</f>
        <v>Unvollständig</v>
      </c>
      <c r="X21" s="14" t="str">
        <f t="array" aca="1" ref="X21" ca="1">IF(ROW()-ROW($M$2:$M$23)+1&gt;ROWS($L$2:$L$23)-COUNTBLANK($L$2:$L$23),"",INDIRECT(ADDRESS(SMALL((IF($L$2:$L$23&lt;&gt;"",ROW($L$2:$L$23),ROW()+ROWS($L$2:$L$23))),ROW()-ROW($M$2:$M$23)+1),COLUMN($L$2:$L$23),4)))</f>
        <v>-----</v>
      </c>
      <c r="Y21" s="14" t="str">
        <f t="array" aca="1" ref="Y21" ca="1">IF(ROW()-ROW($N$2:$N$23)+1&gt;ROWS($M$2:$M$23)-COUNTBLANK($M$2:$M$23),"",INDIRECT(ADDRESS(SMALL((IF($M$2:$M$23&lt;&gt;"",ROW($M$2:$M$23),ROW()+ROWS($M$2:$M$23))),ROW()-ROW($N$2:$N$23)+1),COLUMN($M$2:$M$23),4)))</f>
        <v>-----</v>
      </c>
    </row>
    <row r="22" spans="1:25" ht="54.75" customHeight="1" x14ac:dyDescent="0.25">
      <c r="A22" s="46" t="str">
        <f>IF('Kennzahlenbogen_(KB)'!Q68=0,"",'Kennzahlenbogen_(KB)'!Q68)</f>
        <v>Unvollständig</v>
      </c>
      <c r="B22" s="27"/>
      <c r="C22" s="245" t="str">
        <f>IF($A22="I.O.","",CONCATENATE('Kennzahlenbogen_(KB)'!A68,'Kennzahlenbogen_(KB)'!B68))</f>
        <v>14a</v>
      </c>
      <c r="D22" s="43" t="str">
        <f>IF($A22="I.O.","",'Kennzahlenbogen_(KB)'!D68)</f>
        <v>30d-Mortalität postoperativ</v>
      </c>
      <c r="E22" s="43" t="str">
        <f>IF(AND('Kennzahlenbogen_(KB)'!K68="",$A22&lt;&gt;"I.O."),"-----",IF($A22="I.O.","",'Kennzahlenbogen_(KB)'!K68))</f>
        <v>-----</v>
      </c>
      <c r="F22" s="43" t="str">
        <f>IF($A22="I.O.","",'Kennzahlenbogen_(KB)'!L68)</f>
        <v>≤ 9%</v>
      </c>
      <c r="G22" s="43" t="str">
        <f>IF(AND('Kennzahlenbogen_(KB)'!N68="",$A22&lt;&gt;"I.O."),"-----",IF($A22="I.O.","",'Kennzahlenbogen_(KB)'!N68))</f>
        <v>-----</v>
      </c>
      <c r="H22" s="45" t="str">
        <f>IF($A22="I.O.","",IF('Kennzahlenbogen_(KB)'!P68="","-----",'Kennzahlenbogen_(KB)'!P68))</f>
        <v>-----</v>
      </c>
      <c r="I22" s="45" t="str">
        <f>IF($A22="I.O.","",IF('Kennzahlenbogen_(KB)'!P69="","-----",'Kennzahlenbogen_(KB)'!P69))</f>
        <v>-----</v>
      </c>
      <c r="J22" s="59" t="str">
        <f>IF($A22="I.O.","",IF('Kennzahlenbogen_(KB)'!P70="","-----",'Kennzahlenbogen_(KB)'!P70))</f>
        <v>n.d.</v>
      </c>
      <c r="K22" s="45" t="str">
        <f>IF($A22="I.O.","",'Kennzahlenbogen_(KB)'!Q68)</f>
        <v>Unvollständig</v>
      </c>
      <c r="L22" s="43" t="str">
        <f>IF(AND('Kennzahlenbogen_(KB)'!R68="",$A22&lt;&gt;"I.O."),"-----",IF($A22="I.O.","",'Kennzahlenbogen_(KB)'!R68))</f>
        <v>-----</v>
      </c>
      <c r="M22" s="43" t="str">
        <f>IF(AND('Kennzahlenbogen_(KB)'!S68="",$A22&lt;&gt;"I.O."),"-----",IF($A22="I.O.","",'Kennzahlenbogen_(KB)'!S68))</f>
        <v>-----</v>
      </c>
      <c r="O22" s="14" t="str">
        <f t="array" aca="1" ref="O22" ca="1">IF(ROW()-ROW($D$2:$D$23)+1&gt;ROWS($C$2:$C$23)-COUNTBLANK($C$2:$C$23),"",INDIRECT(ADDRESS(SMALL((IF($C$2:$C$23&lt;&gt;"",ROW($C$2:$C$23),ROW()+ROWS($C$2:$C$23))),ROW()-ROW($D$2:$D$23)+1),COLUMN($C$2:$C$23),4)))</f>
        <v>14a</v>
      </c>
      <c r="P22" s="43" t="str">
        <f t="array" aca="1" ref="P22" ca="1">IF(ROW()-ROW($E$2:$E$23)+1&gt;ROWS($D$2:$D$23)-COUNTBLANK($D$2:$D$23),"",INDIRECT(ADDRESS(SMALL((IF($D$2:$D$23&gt;"",ROW($D$2:$D$23),ROW()+ROWS($D$2:$D$23))),ROW()-ROW($E$2:$E$23)+1),COLUMN($D$2:$D$23),4)))</f>
        <v>30d-Mortalität postoperativ</v>
      </c>
      <c r="Q22" s="14" t="str">
        <f t="array" aca="1" ref="Q22" ca="1">IF(ROW()-ROW($F$2:$F$23)+1&gt;ROWS($E$2:$E$23)-COUNTBLANK($E$2:$E$23),"",INDIRECT(ADDRESS(SMALL((IF($E$2:$E$23&gt;"",ROW($E$2:$E$23),ROW()+ROWS($E$2:$E$23))),ROW()-ROW($F$2:$F$23)+1),COLUMN($E$2:$E$23),4)))</f>
        <v>-----</v>
      </c>
      <c r="R22" s="45" t="str">
        <f t="array" aca="1" ref="R22" ca="1">IF(ROW()-ROW($G$2:$G$23)+1&gt;ROWS($F$2:$F$23)-COUNTBLANK($F$2:$F$23),"",INDIRECT(ADDRESS(SMALL((IF($F$2:$F$23&gt;"",ROW($F$2:$F$23),ROW()+ROWS($F$2:$F$23))),ROW()-ROW($G$2:$G$23)+1),COLUMN($F$2:$F$23),4)))</f>
        <v>≤ 9%</v>
      </c>
      <c r="S22" s="14" t="str">
        <f t="array" aca="1" ref="S22" ca="1">IF(ROW()-ROW($H$2:$H$23)+1&gt;ROWS($G$2:$G$23)-COUNTBLANK($G$2:$G$23),"",INDIRECT(ADDRESS(SMALL((IF($G$2:$G$23&lt;&gt;"",ROW($G$2:$G$23),ROW()+ROWS($G$2:$G$23))),ROW()-ROW($H$2:$H$23)+1),COLUMN($G$2:$G$23),4)))</f>
        <v>-----</v>
      </c>
      <c r="T22" s="14" t="str">
        <f t="array" aca="1" ref="T22" ca="1">IF(ROW()-ROW($I$2:$I$23)+1&gt;ROWS($H$2:$H$23)-COUNTBLANK($H$2:$H$23),"",INDIRECT(ADDRESS(SMALL((IF($H$2:$H$23&lt;&gt;"",ROW($H$2:$H$23),ROW()+ROWS($H$2:$H$23))),ROW()-ROW($I$2:$I$23)+1),COLUMN($H$2:$H$23),4)))</f>
        <v>-----</v>
      </c>
      <c r="U22" s="14" t="str">
        <f t="array" aca="1" ref="U22" ca="1">IF(ROW()-ROW($J$2:$J$23)+1&gt;ROWS($I$2:$I$23)-COUNTBLANK($I$2:$I$23),"",INDIRECT(ADDRESS(SMALL((IF($I$2:$I$23&lt;&gt;"",ROW($I$2:$I$23),ROW()+ROWS($I$2:$I$23))),ROW()-ROW($J$2:$J$23)+1),COLUMN($I$2:$I$23),4)))</f>
        <v>-----</v>
      </c>
      <c r="V22" s="60" t="str">
        <f t="array" aca="1" ref="V22" ca="1">IF(ROW()-ROW($K$2:$K$23)+1&gt;ROWS($J$2:$J$23)-COUNTBLANK($J$2:$J$23),"",INDIRECT(ADDRESS(SMALL((IF($J$2:$J$23&lt;&gt;"",ROW($J$2:$J$23),ROW()+ROWS($J$2:$J$23))),ROW()-ROW($K$2:$K$23)+1),COLUMN($J$2:$J$23),4)))</f>
        <v>n.d.</v>
      </c>
      <c r="W22" s="45" t="str">
        <f t="array" aca="1" ref="W22" ca="1">IF(ROW()-ROW($L$2:$L$23)+1&gt;ROWS($K$2:$K$23)-COUNTBLANK($K$2:$K$23),"",INDIRECT(ADDRESS(SMALL((IF($K$2:$K$23&lt;&gt;"",ROW($K$2:$K$23),ROW()+ROWS($K$2:$K$23))),ROW()-ROW($L$2:$L$23)+1),COLUMN($K$2:$K$23),4)))</f>
        <v>Unvollständig</v>
      </c>
      <c r="X22" s="14" t="str">
        <f t="array" aca="1" ref="X22" ca="1">IF(ROW()-ROW($M$2:$M$23)+1&gt;ROWS($L$2:$L$23)-COUNTBLANK($L$2:$L$23),"",INDIRECT(ADDRESS(SMALL((IF($L$2:$L$23&lt;&gt;"",ROW($L$2:$L$23),ROW()+ROWS($L$2:$L$23))),ROW()-ROW($M$2:$M$23)+1),COLUMN($L$2:$L$23),4)))</f>
        <v>-----</v>
      </c>
      <c r="Y22" s="14" t="str">
        <f t="array" aca="1" ref="Y22" ca="1">IF(ROW()-ROW($N$2:$N$23)+1&gt;ROWS($M$2:$M$23)-COUNTBLANK($M$2:$M$23),"",INDIRECT(ADDRESS(SMALL((IF($M$2:$M$23&lt;&gt;"",ROW($M$2:$M$23),ROW()+ROWS($M$2:$M$23))),ROW()-ROW($N$2:$N$23)+1),COLUMN($M$2:$M$23),4)))</f>
        <v>-----</v>
      </c>
    </row>
    <row r="23" spans="1:25" ht="54.75" customHeight="1" x14ac:dyDescent="0.25">
      <c r="A23" s="46" t="str">
        <f>IF('Kennzahlenbogen_(KB)'!Q74=0,"",'Kennzahlenbogen_(KB)'!Q74)</f>
        <v>Unvollständig</v>
      </c>
      <c r="B23" s="27"/>
      <c r="C23" s="45">
        <f>IF($A23="I.O.","",'Kennzahlenbogen_(KB)'!A74)</f>
        <v>15</v>
      </c>
      <c r="D23" s="43" t="str">
        <f>IF($A23="I.O.","",'Kennzahlenbogen_(KB)'!D74)</f>
        <v>Bridgingtherapie</v>
      </c>
      <c r="E23" s="43" t="str">
        <f>IF(AND('Kennzahlenbogen_(KB)'!K74="",$A23&lt;&gt;"I.O."),"-----",IF($A23="I.O.","",'Kennzahlenbogen_(KB)'!K74))</f>
        <v>&lt; 50%</v>
      </c>
      <c r="F23" s="43" t="str">
        <f>IF($A23="I.O.","",'Kennzahlenbogen_(KB)'!L74)</f>
        <v>Derzeit keine Vorgaben</v>
      </c>
      <c r="G23" s="43" t="str">
        <f>IF(AND('Kennzahlenbogen_(KB)'!N74="",$A23&lt;&gt;"I.O."),"-----",IF($A23="I.O.","",'Kennzahlenbogen_(KB)'!N74))</f>
        <v>-----</v>
      </c>
      <c r="H23" s="45" t="str">
        <f>IF($A23="I.O.","",IF('Kennzahlenbogen_(KB)'!P74="","-----",'Kennzahlenbogen_(KB)'!P74))</f>
        <v>-----</v>
      </c>
      <c r="I23" s="45" t="str">
        <f>IF($A23="I.O.","",IF('Kennzahlenbogen_(KB)'!P75="","-----",'Kennzahlenbogen_(KB)'!P75))</f>
        <v>-----</v>
      </c>
      <c r="J23" s="59" t="str">
        <f>IF($A23="I.O.","",IF('Kennzahlenbogen_(KB)'!P76="","-----",'Kennzahlenbogen_(KB)'!P76))</f>
        <v>n.d.</v>
      </c>
      <c r="K23" s="45" t="str">
        <f>IF($A23="I.O.","",'Kennzahlenbogen_(KB)'!Q74)</f>
        <v>Unvollständig</v>
      </c>
      <c r="L23" s="43" t="str">
        <f>IF(AND('Kennzahlenbogen_(KB)'!R74="",$A23&lt;&gt;"I.O."),"-----",IF($A23="I.O.","",'Kennzahlenbogen_(KB)'!R74))</f>
        <v>-----</v>
      </c>
      <c r="M23" s="43" t="str">
        <f>IF(AND('Kennzahlenbogen_(KB)'!S74="",$A23&lt;&gt;"I.O."),"-----",IF($A23="I.O.","",'Kennzahlenbogen_(KB)'!S74))</f>
        <v>-----</v>
      </c>
      <c r="O23" s="14">
        <f t="array" aca="1" ref="O23" ca="1">IF(ROW()-ROW($D$2:$D$23)+1&gt;ROWS($C$2:$C$23)-COUNTBLANK($C$2:$C$23),"",INDIRECT(ADDRESS(SMALL((IF($C$2:$C$23&lt;&gt;"",ROW($C$2:$C$23),ROW()+ROWS($C$2:$C$23))),ROW()-ROW($D$2:$D$23)+1),COLUMN($C$2:$C$23),4)))</f>
        <v>15</v>
      </c>
      <c r="P23" s="43" t="str">
        <f t="array" aca="1" ref="P23" ca="1">IF(ROW()-ROW($E$2:$E$23)+1&gt;ROWS($D$2:$D$23)-COUNTBLANK($D$2:$D$23),"",INDIRECT(ADDRESS(SMALL((IF($D$2:$D$23&gt;"",ROW($D$2:$D$23),ROW()+ROWS($D$2:$D$23))),ROW()-ROW($E$2:$E$23)+1),COLUMN($D$2:$D$23),4)))</f>
        <v>Bridgingtherapie</v>
      </c>
      <c r="Q23" s="14" t="str">
        <f t="array" aca="1" ref="Q23" ca="1">IF(ROW()-ROW($F$2:$F$23)+1&gt;ROWS($E$2:$E$23)-COUNTBLANK($E$2:$E$23),"",INDIRECT(ADDRESS(SMALL((IF($E$2:$E$23&gt;"",ROW($E$2:$E$23),ROW()+ROWS($E$2:$E$23))),ROW()-ROW($F$2:$F$23)+1),COLUMN($E$2:$E$23),4)))</f>
        <v>&lt; 50%</v>
      </c>
      <c r="R23" s="45" t="str">
        <f t="array" aca="1" ref="R23" ca="1">IF(ROW()-ROW($G$2:$G$23)+1&gt;ROWS($F$2:$F$23)-COUNTBLANK($F$2:$F$23),"",INDIRECT(ADDRESS(SMALL((IF($F$2:$F$23&gt;"",ROW($F$2:$F$23),ROW()+ROWS($F$2:$F$23))),ROW()-ROW($G$2:$G$23)+1),COLUMN($F$2:$F$23),4)))</f>
        <v>Derzeit keine Vorgaben</v>
      </c>
      <c r="S23" s="14" t="str">
        <f t="array" aca="1" ref="S23" ca="1">IF(ROW()-ROW($H$2:$H$23)+1&gt;ROWS($G$2:$G$23)-COUNTBLANK($G$2:$G$23),"",INDIRECT(ADDRESS(SMALL((IF($G$2:$G$23&lt;&gt;"",ROW($G$2:$G$23),ROW()+ROWS($G$2:$G$23))),ROW()-ROW($H$2:$H$23)+1),COLUMN($G$2:$G$23),4)))</f>
        <v>-----</v>
      </c>
      <c r="T23" s="14" t="str">
        <f t="array" aca="1" ref="T23" ca="1">IF(ROW()-ROW($I$2:$I$23)+1&gt;ROWS($H$2:$H$23)-COUNTBLANK($H$2:$H$23),"",INDIRECT(ADDRESS(SMALL((IF($H$2:$H$23&lt;&gt;"",ROW($H$2:$H$23),ROW()+ROWS($H$2:$H$23))),ROW()-ROW($I$2:$I$23)+1),COLUMN($H$2:$H$23),4)))</f>
        <v>-----</v>
      </c>
      <c r="U23" s="14" t="str">
        <f t="array" aca="1" ref="U23" ca="1">IF(ROW()-ROW($J$2:$J$23)+1&gt;ROWS($I$2:$I$23)-COUNTBLANK($I$2:$I$23),"",INDIRECT(ADDRESS(SMALL((IF($I$2:$I$23&lt;&gt;"",ROW($I$2:$I$23),ROW()+ROWS($I$2:$I$23))),ROW()-ROW($J$2:$J$23)+1),COLUMN($I$2:$I$23),4)))</f>
        <v>-----</v>
      </c>
      <c r="V23" s="60" t="str">
        <f t="array" aca="1" ref="V23" ca="1">IF(ROW()-ROW($K$2:$K$23)+1&gt;ROWS($J$2:$J$23)-COUNTBLANK($J$2:$J$23),"",INDIRECT(ADDRESS(SMALL((IF($J$2:$J$23&lt;&gt;"",ROW($J$2:$J$23),ROW()+ROWS($J$2:$J$23))),ROW()-ROW($K$2:$K$23)+1),COLUMN($J$2:$J$23),4)))</f>
        <v>n.d.</v>
      </c>
      <c r="W23" s="45" t="str">
        <f t="array" aca="1" ref="W23" ca="1">IF(ROW()-ROW($L$2:$L$23)+1&gt;ROWS($K$2:$K$23)-COUNTBLANK($K$2:$K$23),"",INDIRECT(ADDRESS(SMALL((IF($K$2:$K$23&lt;&gt;"",ROW($K$2:$K$23),ROW()+ROWS($K$2:$K$23))),ROW()-ROW($L$2:$L$23)+1),COLUMN($K$2:$K$23),4)))</f>
        <v>Unvollständig</v>
      </c>
      <c r="X23" s="14" t="str">
        <f t="array" aca="1" ref="X23" ca="1">IF(ROW()-ROW($M$2:$M$23)+1&gt;ROWS($L$2:$L$23)-COUNTBLANK($L$2:$L$23),"",INDIRECT(ADDRESS(SMALL((IF($L$2:$L$23&lt;&gt;"",ROW($L$2:$L$23),ROW()+ROWS($L$2:$L$23))),ROW()-ROW($M$2:$M$23)+1),COLUMN($L$2:$L$23),4)))</f>
        <v>-----</v>
      </c>
      <c r="Y23" s="14" t="str">
        <f t="array" aca="1" ref="Y23" ca="1">IF(ROW()-ROW($N$2:$N$23)+1&gt;ROWS($M$2:$M$23)-COUNTBLANK($M$2:$M$23),"",INDIRECT(ADDRESS(SMALL((IF($M$2:$M$23&lt;&gt;"",ROW($M$2:$M$23),ROW()+ROWS($M$2:$M$23))),ROW()-ROW($N$2:$N$23)+1),COLUMN($M$2:$M$23),4)))</f>
        <v>-----</v>
      </c>
    </row>
  </sheetData>
  <mergeCells count="1">
    <mergeCell ref="O1:Q1"/>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6"/>
  <sheetViews>
    <sheetView topLeftCell="A22" zoomScale="110" zoomScaleNormal="110" workbookViewId="0">
      <selection activeCell="A46" sqref="A46"/>
    </sheetView>
  </sheetViews>
  <sheetFormatPr defaultColWidth="11.42578125" defaultRowHeight="12" x14ac:dyDescent="0.25"/>
  <cols>
    <col min="1" max="1" width="71.42578125" style="83" customWidth="1"/>
    <col min="2" max="2" width="19.5703125" style="83" customWidth="1"/>
    <col min="3" max="3" width="18.5703125" style="83" customWidth="1"/>
    <col min="4" max="4" width="14.85546875" style="83" customWidth="1"/>
    <col min="5" max="5" width="12" style="83" customWidth="1"/>
    <col min="6" max="6" width="14.28515625" style="83" customWidth="1"/>
    <col min="7" max="7" width="14" style="83" customWidth="1"/>
    <col min="8" max="13" width="18.28515625" style="83" customWidth="1"/>
    <col min="14" max="16384" width="11.42578125" style="83"/>
  </cols>
  <sheetData>
    <row r="1" spans="1:4" ht="30" customHeight="1" x14ac:dyDescent="0.25">
      <c r="A1" s="82"/>
      <c r="B1" s="86" t="s">
        <v>317</v>
      </c>
      <c r="C1" s="86" t="s">
        <v>338</v>
      </c>
      <c r="D1" s="86" t="s">
        <v>192</v>
      </c>
    </row>
    <row r="2" spans="1:4" x14ac:dyDescent="0.25">
      <c r="A2" s="169" t="s">
        <v>335</v>
      </c>
      <c r="B2" s="171"/>
      <c r="C2" s="171"/>
      <c r="D2" s="82">
        <f>Basisdaten!C30</f>
        <v>0</v>
      </c>
    </row>
    <row r="3" spans="1:4" x14ac:dyDescent="0.25">
      <c r="A3" s="169" t="s">
        <v>334</v>
      </c>
      <c r="B3" s="171"/>
      <c r="C3" s="171"/>
      <c r="D3" s="82">
        <f>Basisdaten!C32</f>
        <v>0</v>
      </c>
    </row>
    <row r="4" spans="1:4" x14ac:dyDescent="0.25">
      <c r="A4" s="169" t="s">
        <v>336</v>
      </c>
      <c r="B4" s="172"/>
      <c r="C4" s="172"/>
      <c r="D4" s="82">
        <f>Basisdaten!C34</f>
        <v>0</v>
      </c>
    </row>
    <row r="5" spans="1:4" x14ac:dyDescent="0.25">
      <c r="A5" s="169" t="s">
        <v>337</v>
      </c>
      <c r="B5" s="172"/>
      <c r="C5" s="172"/>
      <c r="D5" s="82">
        <f>Basisdaten!C36</f>
        <v>0</v>
      </c>
    </row>
    <row r="6" spans="1:4" x14ac:dyDescent="0.25">
      <c r="A6" s="170" t="s">
        <v>483</v>
      </c>
      <c r="B6" s="82">
        <f>Basisdaten!E30</f>
        <v>0</v>
      </c>
      <c r="C6" s="172"/>
      <c r="D6" s="172"/>
    </row>
    <row r="7" spans="1:4" x14ac:dyDescent="0.25">
      <c r="A7" s="170" t="s">
        <v>484</v>
      </c>
      <c r="B7" s="82">
        <f>Basisdaten!F30</f>
        <v>0</v>
      </c>
      <c r="C7" s="172"/>
      <c r="D7" s="172"/>
    </row>
    <row r="8" spans="1:4" x14ac:dyDescent="0.25">
      <c r="A8" s="170" t="s">
        <v>485</v>
      </c>
      <c r="B8" s="82">
        <f>Basisdaten!G30</f>
        <v>0</v>
      </c>
      <c r="C8" s="172"/>
      <c r="D8" s="172"/>
    </row>
    <row r="9" spans="1:4" x14ac:dyDescent="0.25">
      <c r="A9" s="170" t="s">
        <v>486</v>
      </c>
      <c r="B9" s="172"/>
      <c r="C9" s="172"/>
      <c r="D9" s="172"/>
    </row>
    <row r="10" spans="1:4" x14ac:dyDescent="0.25">
      <c r="A10" s="170" t="s">
        <v>487</v>
      </c>
      <c r="B10" s="172"/>
      <c r="C10" s="172"/>
      <c r="D10" s="172"/>
    </row>
    <row r="11" spans="1:4" x14ac:dyDescent="0.25">
      <c r="A11" s="170" t="s">
        <v>488</v>
      </c>
      <c r="B11" s="82">
        <f>Basisdaten!J30</f>
        <v>0</v>
      </c>
      <c r="C11" s="172"/>
      <c r="D11" s="172"/>
    </row>
    <row r="12" spans="1:4" ht="19.5" customHeight="1" x14ac:dyDescent="0.25">
      <c r="A12" s="170" t="s">
        <v>501</v>
      </c>
      <c r="B12" s="172"/>
      <c r="C12" s="172"/>
      <c r="D12" s="82" t="str">
        <f>Basisdaten!E31</f>
        <v/>
      </c>
    </row>
    <row r="13" spans="1:4" ht="24" x14ac:dyDescent="0.25">
      <c r="A13" s="170" t="s">
        <v>489</v>
      </c>
      <c r="B13" s="172"/>
      <c r="C13" s="82">
        <f>Basisdaten!K30</f>
        <v>0</v>
      </c>
      <c r="D13" s="172"/>
    </row>
    <row r="14" spans="1:4" ht="24" x14ac:dyDescent="0.25">
      <c r="A14" s="170" t="s">
        <v>490</v>
      </c>
      <c r="B14" s="172"/>
      <c r="C14" s="82">
        <f>Basisdaten!L30</f>
        <v>0</v>
      </c>
      <c r="D14" s="172"/>
    </row>
    <row r="15" spans="1:4" ht="36" x14ac:dyDescent="0.25">
      <c r="A15" s="170" t="s">
        <v>507</v>
      </c>
      <c r="B15" s="172"/>
      <c r="C15" s="172"/>
      <c r="D15" s="172"/>
    </row>
    <row r="16" spans="1:4" x14ac:dyDescent="0.25">
      <c r="A16" s="170" t="s">
        <v>491</v>
      </c>
      <c r="B16" s="172"/>
      <c r="C16" s="82">
        <f>Basisdaten!O30</f>
        <v>0</v>
      </c>
      <c r="D16" s="172"/>
    </row>
    <row r="17" spans="1:4" x14ac:dyDescent="0.25">
      <c r="A17" s="170" t="s">
        <v>502</v>
      </c>
      <c r="B17" s="172"/>
      <c r="C17" s="172"/>
      <c r="D17" s="82" t="str">
        <f>Basisdaten!K31</f>
        <v/>
      </c>
    </row>
    <row r="18" spans="1:4" x14ac:dyDescent="0.25">
      <c r="A18" s="169" t="s">
        <v>503</v>
      </c>
      <c r="B18" s="172"/>
      <c r="C18" s="172"/>
      <c r="D18" s="82" t="str">
        <f>Basisdaten!E32</f>
        <v/>
      </c>
    </row>
    <row r="19" spans="1:4" x14ac:dyDescent="0.25">
      <c r="A19" s="170" t="s">
        <v>492</v>
      </c>
      <c r="B19" s="82">
        <f>Basisdaten!E34</f>
        <v>0</v>
      </c>
      <c r="C19" s="172"/>
      <c r="D19" s="172"/>
    </row>
    <row r="20" spans="1:4" x14ac:dyDescent="0.25">
      <c r="A20" s="170" t="s">
        <v>493</v>
      </c>
      <c r="B20" s="82">
        <f>Basisdaten!F34</f>
        <v>0</v>
      </c>
      <c r="C20" s="172"/>
      <c r="D20" s="172"/>
    </row>
    <row r="21" spans="1:4" x14ac:dyDescent="0.25">
      <c r="A21" s="170" t="s">
        <v>494</v>
      </c>
      <c r="B21" s="82">
        <f>Basisdaten!G34</f>
        <v>0</v>
      </c>
      <c r="C21" s="172"/>
      <c r="D21" s="172"/>
    </row>
    <row r="22" spans="1:4" x14ac:dyDescent="0.25">
      <c r="A22" s="170" t="s">
        <v>495</v>
      </c>
      <c r="B22" s="82">
        <f>Basisdaten!H34</f>
        <v>0</v>
      </c>
      <c r="C22" s="172"/>
      <c r="D22" s="172"/>
    </row>
    <row r="23" spans="1:4" x14ac:dyDescent="0.25">
      <c r="A23" s="170" t="s">
        <v>496</v>
      </c>
      <c r="B23" s="82">
        <f>Basisdaten!I34</f>
        <v>0</v>
      </c>
      <c r="C23" s="172"/>
      <c r="D23" s="172"/>
    </row>
    <row r="24" spans="1:4" x14ac:dyDescent="0.25">
      <c r="A24" s="170" t="s">
        <v>497</v>
      </c>
      <c r="B24" s="172"/>
      <c r="C24" s="172"/>
      <c r="D24" s="172"/>
    </row>
    <row r="25" spans="1:4" x14ac:dyDescent="0.25">
      <c r="A25" s="170" t="s">
        <v>504</v>
      </c>
      <c r="B25" s="172"/>
      <c r="C25" s="172"/>
      <c r="D25" s="82" t="str">
        <f>Basisdaten!E35</f>
        <v/>
      </c>
    </row>
    <row r="26" spans="1:4" ht="24" x14ac:dyDescent="0.25">
      <c r="A26" s="170" t="s">
        <v>498</v>
      </c>
      <c r="B26" s="172"/>
      <c r="C26" s="82">
        <f>Basisdaten!K34</f>
        <v>0</v>
      </c>
      <c r="D26" s="172"/>
    </row>
    <row r="27" spans="1:4" ht="24" x14ac:dyDescent="0.25">
      <c r="A27" s="170" t="s">
        <v>499</v>
      </c>
      <c r="B27" s="172"/>
      <c r="C27" s="82">
        <f>Basisdaten!L34</f>
        <v>0</v>
      </c>
      <c r="D27" s="172"/>
    </row>
    <row r="28" spans="1:4" ht="36" x14ac:dyDescent="0.25">
      <c r="A28" s="170" t="s">
        <v>508</v>
      </c>
      <c r="B28" s="172"/>
      <c r="C28" s="82">
        <f>Basisdaten!M34</f>
        <v>0</v>
      </c>
      <c r="D28" s="172"/>
    </row>
    <row r="29" spans="1:4" x14ac:dyDescent="0.25">
      <c r="A29" s="170" t="s">
        <v>500</v>
      </c>
      <c r="B29" s="172"/>
      <c r="C29" s="82">
        <f>Basisdaten!O34</f>
        <v>0</v>
      </c>
      <c r="D29" s="172"/>
    </row>
    <row r="30" spans="1:4" x14ac:dyDescent="0.25">
      <c r="A30" s="170" t="s">
        <v>505</v>
      </c>
      <c r="B30" s="172"/>
      <c r="C30" s="82" t="str">
        <f>Basisdaten!K35</f>
        <v/>
      </c>
      <c r="D30" s="172"/>
    </row>
    <row r="31" spans="1:4" x14ac:dyDescent="0.25">
      <c r="A31" s="169" t="s">
        <v>506</v>
      </c>
      <c r="B31" s="172"/>
      <c r="C31" s="172"/>
      <c r="D31" s="82" t="str">
        <f>Basisdaten!E36</f>
        <v/>
      </c>
    </row>
    <row r="32" spans="1:4" ht="24" x14ac:dyDescent="0.25">
      <c r="A32" s="86" t="s">
        <v>333</v>
      </c>
      <c r="B32" s="172"/>
      <c r="C32" s="172"/>
      <c r="D32" s="82">
        <f>Basisdaten!O39</f>
        <v>0</v>
      </c>
    </row>
    <row r="33" spans="1:4" ht="21.75" customHeight="1" x14ac:dyDescent="0.25">
      <c r="A33" s="86" t="s">
        <v>418</v>
      </c>
      <c r="B33" s="172"/>
      <c r="C33" s="172"/>
      <c r="D33" s="82">
        <f>Basisdaten!O40</f>
        <v>0</v>
      </c>
    </row>
    <row r="34" spans="1:4" ht="24" x14ac:dyDescent="0.25">
      <c r="A34" s="86" t="s">
        <v>350</v>
      </c>
      <c r="B34" s="172"/>
      <c r="C34" s="172"/>
      <c r="D34" s="82">
        <f>Basisdaten!O41</f>
        <v>0</v>
      </c>
    </row>
    <row r="35" spans="1:4" x14ac:dyDescent="0.25">
      <c r="A35" s="82" t="s">
        <v>520</v>
      </c>
      <c r="B35" s="172"/>
      <c r="C35" s="172"/>
      <c r="D35" s="82" t="str">
        <f>Basisdaten!O42</f>
        <v/>
      </c>
    </row>
    <row r="36" spans="1:4" ht="24" x14ac:dyDescent="0.25">
      <c r="A36" s="86" t="s">
        <v>420</v>
      </c>
      <c r="B36" s="172"/>
      <c r="C36" s="172"/>
      <c r="D36" s="82" t="str">
        <f>Basisdaten!O43</f>
        <v/>
      </c>
    </row>
  </sheetData>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6"/>
  <sheetViews>
    <sheetView workbookViewId="0">
      <selection activeCell="C6" sqref="C6"/>
    </sheetView>
  </sheetViews>
  <sheetFormatPr defaultColWidth="11.42578125" defaultRowHeight="15" x14ac:dyDescent="0.25"/>
  <cols>
    <col min="1" max="1" width="37.85546875" customWidth="1"/>
    <col min="2" max="2" width="47.140625" customWidth="1"/>
    <col min="3" max="3" width="42.42578125" customWidth="1"/>
    <col min="4" max="4" width="20.85546875" customWidth="1"/>
    <col min="6" max="6" width="19.140625" customWidth="1"/>
  </cols>
  <sheetData>
    <row r="1" spans="1:6" x14ac:dyDescent="0.25">
      <c r="A1" s="84" t="s">
        <v>3</v>
      </c>
      <c r="B1" s="173" t="str">
        <f>IF(Basisdaten!C16=0,"",Basisdaten!C16)</f>
        <v/>
      </c>
    </row>
    <row r="2" spans="1:6" x14ac:dyDescent="0.25">
      <c r="A2" s="84" t="s">
        <v>4</v>
      </c>
      <c r="B2" s="174" t="str">
        <f>IF(Basisdaten!N12=0,"",Basisdaten!N12)</f>
        <v/>
      </c>
    </row>
    <row r="3" spans="1:6" x14ac:dyDescent="0.25">
      <c r="A3" s="84" t="s">
        <v>5</v>
      </c>
      <c r="B3" s="174" t="str">
        <f>IF(Basisdaten!N14=0,"",Basisdaten!N14)</f>
        <v/>
      </c>
    </row>
    <row r="5" spans="1:6" x14ac:dyDescent="0.25">
      <c r="A5" s="85" t="s">
        <v>12</v>
      </c>
      <c r="B5" s="85" t="s">
        <v>7</v>
      </c>
      <c r="C5" s="85" t="s">
        <v>344</v>
      </c>
      <c r="D5" s="85" t="s">
        <v>188</v>
      </c>
      <c r="E5" s="85" t="str">
        <f>Basisdaten!B12</f>
        <v>IK-Nummer</v>
      </c>
      <c r="F5" s="85" t="str">
        <f>Basisdaten!B14</f>
        <v>Standort-Nummer</v>
      </c>
    </row>
    <row r="6" spans="1:6" x14ac:dyDescent="0.25">
      <c r="A6" s="27" t="str">
        <f>IF(Basisdaten!B21=0,"",Basisdaten!B21)</f>
        <v/>
      </c>
      <c r="B6" s="27" t="str">
        <f>IF(Basisdaten!H24=0,"",Basisdaten!H24)</f>
        <v/>
      </c>
      <c r="C6" s="27" t="str">
        <f>IF(Basisdaten!H21=0,"",Basisdaten!H21)</f>
        <v/>
      </c>
      <c r="D6" s="27" t="str">
        <f>IF(Basisdaten!B24=0,"",Basisdaten!B24)</f>
        <v>Nein</v>
      </c>
      <c r="E6" s="194">
        <f>Basisdaten!C12</f>
        <v>0</v>
      </c>
      <c r="F6" s="194">
        <f>Basisdaten!C14</f>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10"/>
  <sheetViews>
    <sheetView topLeftCell="A49" workbookViewId="0">
      <selection activeCell="F70" sqref="F70"/>
    </sheetView>
  </sheetViews>
  <sheetFormatPr defaultColWidth="9.140625" defaultRowHeight="11.25" x14ac:dyDescent="0.2"/>
  <cols>
    <col min="1" max="1" width="34.140625" style="15" customWidth="1"/>
    <col min="2" max="2" width="50.42578125" style="15" customWidth="1"/>
    <col min="3" max="3" width="69.28515625" style="15" customWidth="1"/>
    <col min="4" max="4" width="20.42578125" style="15" customWidth="1"/>
    <col min="5" max="5" width="9.140625" style="15" customWidth="1"/>
    <col min="6" max="6" width="23.7109375" style="15" customWidth="1"/>
    <col min="7" max="7" width="9.140625" style="15" customWidth="1"/>
    <col min="8" max="8" width="24.7109375" style="15" customWidth="1"/>
    <col min="9" max="9" width="14.85546875" style="15" customWidth="1"/>
    <col min="10" max="10" width="19.28515625" style="15" customWidth="1"/>
    <col min="11" max="11" width="15" style="15" customWidth="1"/>
    <col min="12" max="13" width="9.140625" style="15" customWidth="1"/>
    <col min="14" max="14" width="15.28515625" style="15" customWidth="1"/>
    <col min="15" max="15" width="18.140625" style="15" customWidth="1"/>
    <col min="16" max="16384" width="9.140625" style="15"/>
  </cols>
  <sheetData>
    <row r="1" spans="1:6" x14ac:dyDescent="0.2">
      <c r="A1" s="186" t="s">
        <v>13</v>
      </c>
      <c r="B1" s="182" t="s">
        <v>20</v>
      </c>
      <c r="C1" s="69"/>
      <c r="D1" s="183"/>
    </row>
    <row r="2" spans="1:6" x14ac:dyDescent="0.2">
      <c r="A2" s="17" t="s">
        <v>482</v>
      </c>
      <c r="B2" s="182" t="s">
        <v>14</v>
      </c>
      <c r="C2" s="69"/>
      <c r="D2" s="18"/>
      <c r="E2" s="15" t="s">
        <v>56</v>
      </c>
    </row>
    <row r="3" spans="1:6" x14ac:dyDescent="0.2">
      <c r="B3" s="182" t="s">
        <v>15</v>
      </c>
      <c r="C3" s="69"/>
      <c r="D3" s="18"/>
      <c r="E3" s="64" t="str">
        <f>Basisdaten!N14</f>
        <v/>
      </c>
      <c r="F3" s="15">
        <f>IF(E3&gt;E4,0,DATEDIF(E3,E4,"y"))</f>
        <v>0</v>
      </c>
    </row>
    <row r="4" spans="1:6" x14ac:dyDescent="0.2">
      <c r="B4" s="182" t="s">
        <v>228</v>
      </c>
      <c r="C4" s="69"/>
      <c r="D4" s="18"/>
      <c r="E4" s="12">
        <v>46387</v>
      </c>
    </row>
    <row r="5" spans="1:6" x14ac:dyDescent="0.2">
      <c r="B5" s="182" t="s">
        <v>16</v>
      </c>
      <c r="C5" s="69"/>
      <c r="D5" s="18"/>
    </row>
    <row r="6" spans="1:6" x14ac:dyDescent="0.2">
      <c r="B6" s="182" t="s">
        <v>17</v>
      </c>
      <c r="C6" s="69"/>
      <c r="D6" s="18"/>
    </row>
    <row r="7" spans="1:6" x14ac:dyDescent="0.2">
      <c r="B7" s="182" t="s">
        <v>229</v>
      </c>
      <c r="C7" s="69"/>
      <c r="D7" s="18"/>
    </row>
    <row r="8" spans="1:6" x14ac:dyDescent="0.2">
      <c r="B8" s="182" t="s">
        <v>18</v>
      </c>
      <c r="C8" s="69"/>
      <c r="D8" s="18"/>
    </row>
    <row r="9" spans="1:6" x14ac:dyDescent="0.2">
      <c r="B9" s="182" t="s">
        <v>230</v>
      </c>
      <c r="C9" s="69"/>
      <c r="D9" s="18"/>
    </row>
    <row r="10" spans="1:6" x14ac:dyDescent="0.2">
      <c r="B10" s="182" t="s">
        <v>19</v>
      </c>
      <c r="C10" s="69"/>
      <c r="D10" s="18"/>
    </row>
    <row r="11" spans="1:6" x14ac:dyDescent="0.2">
      <c r="B11" s="182" t="s">
        <v>414</v>
      </c>
      <c r="C11" s="69"/>
      <c r="D11" s="18"/>
    </row>
    <row r="12" spans="1:6" x14ac:dyDescent="0.2">
      <c r="B12" s="182" t="s">
        <v>233</v>
      </c>
      <c r="C12" s="69"/>
      <c r="D12" s="18"/>
    </row>
    <row r="13" spans="1:6" x14ac:dyDescent="0.2">
      <c r="B13" s="182" t="s">
        <v>21</v>
      </c>
      <c r="C13" s="69"/>
      <c r="D13" s="18"/>
    </row>
    <row r="14" spans="1:6" x14ac:dyDescent="0.2">
      <c r="B14" s="182" t="s">
        <v>22</v>
      </c>
      <c r="C14" s="69"/>
      <c r="D14" s="18"/>
    </row>
    <row r="15" spans="1:6" x14ac:dyDescent="0.2">
      <c r="B15" s="182" t="s">
        <v>23</v>
      </c>
      <c r="C15" s="69"/>
      <c r="D15" s="18"/>
    </row>
    <row r="16" spans="1:6" x14ac:dyDescent="0.2">
      <c r="B16" s="182" t="s">
        <v>25</v>
      </c>
      <c r="C16" s="69"/>
      <c r="D16" s="18"/>
    </row>
    <row r="17" spans="2:4" x14ac:dyDescent="0.2">
      <c r="B17" s="182" t="s">
        <v>24</v>
      </c>
      <c r="C17" s="69"/>
      <c r="D17" s="18"/>
    </row>
    <row r="18" spans="2:4" x14ac:dyDescent="0.2">
      <c r="B18" s="182" t="s">
        <v>26</v>
      </c>
      <c r="C18" s="69"/>
      <c r="D18" s="184"/>
    </row>
    <row r="19" spans="2:4" x14ac:dyDescent="0.2">
      <c r="B19" s="182" t="s">
        <v>27</v>
      </c>
      <c r="C19" s="69"/>
      <c r="D19" s="18"/>
    </row>
    <row r="20" spans="2:4" x14ac:dyDescent="0.2">
      <c r="B20" s="182" t="s">
        <v>28</v>
      </c>
      <c r="C20" s="69"/>
      <c r="D20" s="18"/>
    </row>
    <row r="21" spans="2:4" x14ac:dyDescent="0.2">
      <c r="B21" s="182" t="s">
        <v>29</v>
      </c>
      <c r="C21" s="22"/>
      <c r="D21" s="18"/>
    </row>
    <row r="22" spans="2:4" x14ac:dyDescent="0.2">
      <c r="B22" s="182" t="s">
        <v>30</v>
      </c>
      <c r="C22" s="69"/>
      <c r="D22" s="18"/>
    </row>
    <row r="23" spans="2:4" x14ac:dyDescent="0.2">
      <c r="B23" s="182" t="s">
        <v>32</v>
      </c>
      <c r="C23" s="69"/>
      <c r="D23" s="18"/>
    </row>
    <row r="24" spans="2:4" x14ac:dyDescent="0.2">
      <c r="B24" s="182" t="s">
        <v>31</v>
      </c>
      <c r="C24" s="69"/>
      <c r="D24" s="18"/>
    </row>
    <row r="25" spans="2:4" x14ac:dyDescent="0.2">
      <c r="B25" s="182" t="s">
        <v>480</v>
      </c>
      <c r="C25" s="69"/>
      <c r="D25" s="18"/>
    </row>
    <row r="26" spans="2:4" x14ac:dyDescent="0.2">
      <c r="B26" s="182" t="s">
        <v>217</v>
      </c>
      <c r="C26" s="69"/>
      <c r="D26" s="18"/>
    </row>
    <row r="27" spans="2:4" x14ac:dyDescent="0.2">
      <c r="B27" s="182" t="s">
        <v>481</v>
      </c>
      <c r="C27" s="69"/>
      <c r="D27" s="18"/>
    </row>
    <row r="28" spans="2:4" x14ac:dyDescent="0.2">
      <c r="B28" s="182" t="s">
        <v>33</v>
      </c>
      <c r="C28" s="69"/>
      <c r="D28" s="18"/>
    </row>
    <row r="29" spans="2:4" x14ac:dyDescent="0.2">
      <c r="B29" s="182" t="s">
        <v>34</v>
      </c>
      <c r="C29" s="69"/>
      <c r="D29" s="18"/>
    </row>
    <row r="30" spans="2:4" x14ac:dyDescent="0.2">
      <c r="B30" s="182" t="s">
        <v>35</v>
      </c>
      <c r="C30" s="69"/>
      <c r="D30" s="18"/>
    </row>
    <row r="31" spans="2:4" x14ac:dyDescent="0.2">
      <c r="B31" s="182" t="s">
        <v>36</v>
      </c>
      <c r="C31" s="69"/>
      <c r="D31" s="18"/>
    </row>
    <row r="32" spans="2:4" x14ac:dyDescent="0.2">
      <c r="B32" s="182" t="s">
        <v>231</v>
      </c>
      <c r="C32" s="69"/>
      <c r="D32" s="18"/>
    </row>
    <row r="33" spans="2:4" x14ac:dyDescent="0.2">
      <c r="B33" s="182" t="s">
        <v>38</v>
      </c>
      <c r="C33" s="69"/>
      <c r="D33" s="18"/>
    </row>
    <row r="34" spans="2:4" x14ac:dyDescent="0.2">
      <c r="B34" s="182" t="s">
        <v>40</v>
      </c>
      <c r="C34" s="69"/>
      <c r="D34" s="18"/>
    </row>
    <row r="35" spans="2:4" x14ac:dyDescent="0.2">
      <c r="B35" s="182" t="s">
        <v>41</v>
      </c>
      <c r="C35" s="69"/>
      <c r="D35" s="18"/>
    </row>
    <row r="36" spans="2:4" x14ac:dyDescent="0.2">
      <c r="B36" s="182" t="s">
        <v>42</v>
      </c>
      <c r="C36" s="69"/>
      <c r="D36" s="18"/>
    </row>
    <row r="37" spans="2:4" x14ac:dyDescent="0.2">
      <c r="B37" s="182" t="s">
        <v>43</v>
      </c>
      <c r="C37" s="69"/>
      <c r="D37" s="18"/>
    </row>
    <row r="38" spans="2:4" x14ac:dyDescent="0.2">
      <c r="B38" s="182" t="s">
        <v>44</v>
      </c>
      <c r="C38" s="69"/>
      <c r="D38" s="18"/>
    </row>
    <row r="39" spans="2:4" x14ac:dyDescent="0.2">
      <c r="B39" s="182" t="s">
        <v>39</v>
      </c>
      <c r="C39" s="69"/>
      <c r="D39" s="18"/>
    </row>
    <row r="40" spans="2:4" x14ac:dyDescent="0.2">
      <c r="B40" s="182" t="s">
        <v>45</v>
      </c>
      <c r="C40" s="69"/>
      <c r="D40" s="18"/>
    </row>
    <row r="41" spans="2:4" x14ac:dyDescent="0.2">
      <c r="B41" s="182" t="s">
        <v>37</v>
      </c>
      <c r="C41" s="69"/>
      <c r="D41" s="18"/>
    </row>
    <row r="42" spans="2:4" x14ac:dyDescent="0.2">
      <c r="B42" s="16" t="s">
        <v>49</v>
      </c>
      <c r="C42" s="69"/>
      <c r="D42" s="18"/>
    </row>
    <row r="43" spans="2:4" x14ac:dyDescent="0.2">
      <c r="B43" s="182" t="s">
        <v>46</v>
      </c>
      <c r="C43" s="69"/>
      <c r="D43" s="18"/>
    </row>
    <row r="44" spans="2:4" x14ac:dyDescent="0.2">
      <c r="B44" s="16" t="s">
        <v>239</v>
      </c>
      <c r="C44" s="69"/>
      <c r="D44" s="18"/>
    </row>
    <row r="45" spans="2:4" x14ac:dyDescent="0.2">
      <c r="B45" s="182" t="s">
        <v>47</v>
      </c>
      <c r="C45" s="69"/>
      <c r="D45" s="18"/>
    </row>
    <row r="46" spans="2:4" x14ac:dyDescent="0.2">
      <c r="B46" s="182" t="s">
        <v>48</v>
      </c>
      <c r="C46" s="69"/>
      <c r="D46" s="185"/>
    </row>
    <row r="47" spans="2:4" x14ac:dyDescent="0.2">
      <c r="B47" s="16" t="s">
        <v>50</v>
      </c>
      <c r="C47" s="69"/>
      <c r="D47" s="18"/>
    </row>
    <row r="48" spans="2:4" x14ac:dyDescent="0.2">
      <c r="B48" s="16" t="s">
        <v>51</v>
      </c>
      <c r="C48" s="22"/>
      <c r="D48" s="22"/>
    </row>
    <row r="49" spans="1:4" x14ac:dyDescent="0.2">
      <c r="B49" s="16" t="s">
        <v>232</v>
      </c>
      <c r="C49" s="69"/>
      <c r="D49" s="18"/>
    </row>
    <row r="50" spans="1:4" x14ac:dyDescent="0.2">
      <c r="B50" s="16" t="s">
        <v>53</v>
      </c>
      <c r="C50" s="69"/>
      <c r="D50" s="18"/>
    </row>
    <row r="51" spans="1:4" x14ac:dyDescent="0.2">
      <c r="B51" s="16" t="s">
        <v>52</v>
      </c>
      <c r="C51" s="69"/>
      <c r="D51" s="18"/>
    </row>
    <row r="52" spans="1:4" x14ac:dyDescent="0.2">
      <c r="B52" s="35" t="s">
        <v>54</v>
      </c>
      <c r="C52" s="22"/>
      <c r="D52" s="112"/>
    </row>
    <row r="53" spans="1:4" x14ac:dyDescent="0.2">
      <c r="B53" s="35" t="s">
        <v>55</v>
      </c>
      <c r="C53" s="22"/>
      <c r="D53" s="112"/>
    </row>
    <row r="54" spans="1:4" x14ac:dyDescent="0.2">
      <c r="C54" s="22"/>
      <c r="D54" s="112"/>
    </row>
    <row r="55" spans="1:4" x14ac:dyDescent="0.2">
      <c r="C55" s="22"/>
      <c r="D55" s="112"/>
    </row>
    <row r="57" spans="1:4" x14ac:dyDescent="0.2">
      <c r="A57" s="15" t="s">
        <v>72</v>
      </c>
      <c r="B57" s="15" t="s">
        <v>73</v>
      </c>
    </row>
    <row r="58" spans="1:4" x14ac:dyDescent="0.2">
      <c r="B58" s="15" t="s">
        <v>10</v>
      </c>
    </row>
    <row r="62" spans="1:4" ht="22.5" x14ac:dyDescent="0.2">
      <c r="A62" s="15" t="s">
        <v>74</v>
      </c>
      <c r="B62" s="165" t="s">
        <v>339</v>
      </c>
    </row>
    <row r="63" spans="1:4" ht="22.5" x14ac:dyDescent="0.2">
      <c r="B63" s="165" t="s">
        <v>340</v>
      </c>
    </row>
    <row r="64" spans="1:4" ht="22.5" x14ac:dyDescent="0.2">
      <c r="B64" s="165" t="s">
        <v>341</v>
      </c>
    </row>
    <row r="65" spans="1:12" ht="22.5" x14ac:dyDescent="0.2">
      <c r="B65" s="165" t="s">
        <v>342</v>
      </c>
    </row>
    <row r="66" spans="1:12" ht="22.5" x14ac:dyDescent="0.2">
      <c r="B66" s="165" t="s">
        <v>343</v>
      </c>
    </row>
    <row r="67" spans="1:12" x14ac:dyDescent="0.2">
      <c r="B67" s="165" t="s">
        <v>302</v>
      </c>
    </row>
    <row r="69" spans="1:12" x14ac:dyDescent="0.2">
      <c r="F69" s="41" t="s">
        <v>519</v>
      </c>
    </row>
    <row r="70" spans="1:12" ht="15" x14ac:dyDescent="0.25">
      <c r="A70" s="20" t="s">
        <v>9</v>
      </c>
      <c r="B70" s="20" t="s">
        <v>1</v>
      </c>
      <c r="C70" s="20" t="s">
        <v>75</v>
      </c>
      <c r="D70" s="20" t="s">
        <v>12</v>
      </c>
      <c r="E70" s="20"/>
      <c r="F70" s="21" t="s">
        <v>76</v>
      </c>
      <c r="G70"/>
      <c r="H70" s="20"/>
      <c r="I70" s="20"/>
      <c r="J70" s="20"/>
      <c r="K70" s="20"/>
    </row>
    <row r="71" spans="1:12" s="11" customFormat="1" ht="12.75" customHeight="1" x14ac:dyDescent="0.2">
      <c r="A71" s="11" t="str">
        <f>IF(Basisdaten!C6="","",Basisdaten!C6)</f>
        <v/>
      </c>
      <c r="B71" s="11" t="str">
        <f>IF($A$71="","",VLOOKUP($A$71,$A$74:$F$110,2,FALSE))</f>
        <v/>
      </c>
      <c r="C71" s="11" t="str">
        <f>IF($A$71="","",VLOOKUP($A$71,$A$74:$F$110,3,FALSE))</f>
        <v/>
      </c>
      <c r="D71" s="11" t="str">
        <f>IF($A$71="","",VLOOKUP($A$71,$A$74:$F$110,4,FALSE))</f>
        <v/>
      </c>
      <c r="F71" s="52" t="str">
        <f>IF($A$71="","",VLOOKUP($A$71,$A$74:$F$110,6,FALSE))</f>
        <v/>
      </c>
    </row>
    <row r="73" spans="1:12" ht="15" x14ac:dyDescent="0.25">
      <c r="A73" s="143" t="s">
        <v>9</v>
      </c>
      <c r="B73" s="143" t="s">
        <v>1</v>
      </c>
      <c r="C73" s="143" t="s">
        <v>75</v>
      </c>
      <c r="D73" s="143" t="s">
        <v>12</v>
      </c>
      <c r="E73" s="143" t="s">
        <v>328</v>
      </c>
      <c r="F73" s="36" t="s">
        <v>76</v>
      </c>
      <c r="G73"/>
      <c r="H73" s="20"/>
      <c r="I73" s="20"/>
      <c r="J73" s="20"/>
      <c r="K73" s="20"/>
      <c r="L73" s="20"/>
    </row>
    <row r="74" spans="1:12" ht="15" x14ac:dyDescent="0.25">
      <c r="A74" s="16" t="s">
        <v>375</v>
      </c>
      <c r="B74" s="16" t="s">
        <v>193</v>
      </c>
      <c r="C74" s="16" t="s">
        <v>194</v>
      </c>
      <c r="D74" s="16" t="s">
        <v>57</v>
      </c>
      <c r="E74" s="35" t="s">
        <v>329</v>
      </c>
      <c r="F74" s="144">
        <v>42643</v>
      </c>
      <c r="H74"/>
      <c r="I74"/>
      <c r="J74"/>
      <c r="K74"/>
      <c r="L74"/>
    </row>
    <row r="75" spans="1:12" ht="15" x14ac:dyDescent="0.25">
      <c r="A75" s="16" t="s">
        <v>376</v>
      </c>
      <c r="B75" s="16" t="s">
        <v>240</v>
      </c>
      <c r="C75" s="16" t="s">
        <v>173</v>
      </c>
      <c r="D75" s="16" t="s">
        <v>59</v>
      </c>
      <c r="E75" s="35" t="s">
        <v>329</v>
      </c>
      <c r="F75" s="144">
        <v>42132</v>
      </c>
      <c r="H75"/>
      <c r="I75"/>
      <c r="J75"/>
      <c r="K75"/>
      <c r="L75"/>
    </row>
    <row r="76" spans="1:12" ht="15" x14ac:dyDescent="0.25">
      <c r="A76" s="16" t="s">
        <v>377</v>
      </c>
      <c r="B76" s="16" t="s">
        <v>241</v>
      </c>
      <c r="C76" s="16" t="s">
        <v>242</v>
      </c>
      <c r="D76" s="16" t="s">
        <v>58</v>
      </c>
      <c r="E76" s="35" t="s">
        <v>329</v>
      </c>
      <c r="F76" s="144">
        <v>43522</v>
      </c>
      <c r="H76"/>
      <c r="I76"/>
      <c r="J76"/>
      <c r="K76"/>
      <c r="L76"/>
    </row>
    <row r="77" spans="1:12" ht="15" x14ac:dyDescent="0.25">
      <c r="A77" s="16" t="s">
        <v>509</v>
      </c>
      <c r="B77" s="16" t="s">
        <v>510</v>
      </c>
      <c r="C77" s="16" t="s">
        <v>511</v>
      </c>
      <c r="D77" s="16" t="s">
        <v>58</v>
      </c>
      <c r="E77" s="35" t="s">
        <v>329</v>
      </c>
      <c r="F77" s="144">
        <v>45800</v>
      </c>
      <c r="H77"/>
      <c r="I77"/>
      <c r="J77"/>
      <c r="K77"/>
      <c r="L77"/>
    </row>
    <row r="78" spans="1:12" ht="15" x14ac:dyDescent="0.25">
      <c r="A78" s="16" t="s">
        <v>378</v>
      </c>
      <c r="B78" s="16" t="s">
        <v>243</v>
      </c>
      <c r="C78" s="16" t="s">
        <v>244</v>
      </c>
      <c r="D78" s="16" t="s">
        <v>58</v>
      </c>
      <c r="E78" s="35" t="s">
        <v>329</v>
      </c>
      <c r="F78" s="144">
        <v>43796</v>
      </c>
      <c r="H78"/>
      <c r="I78"/>
      <c r="J78"/>
      <c r="K78"/>
      <c r="L78"/>
    </row>
    <row r="79" spans="1:12" ht="15" x14ac:dyDescent="0.25">
      <c r="A79" s="16" t="s">
        <v>379</v>
      </c>
      <c r="B79" s="16" t="s">
        <v>195</v>
      </c>
      <c r="C79" s="16" t="s">
        <v>196</v>
      </c>
      <c r="D79" s="16" t="s">
        <v>58</v>
      </c>
      <c r="E79" s="35" t="s">
        <v>329</v>
      </c>
      <c r="F79" s="144">
        <v>42487</v>
      </c>
      <c r="H79"/>
      <c r="I79"/>
      <c r="J79"/>
      <c r="K79"/>
      <c r="L79"/>
    </row>
    <row r="80" spans="1:12" ht="15" x14ac:dyDescent="0.25">
      <c r="A80" s="16" t="s">
        <v>380</v>
      </c>
      <c r="B80" s="16" t="s">
        <v>174</v>
      </c>
      <c r="C80" s="16" t="s">
        <v>175</v>
      </c>
      <c r="D80" s="16" t="s">
        <v>58</v>
      </c>
      <c r="E80" s="35" t="s">
        <v>329</v>
      </c>
      <c r="F80" s="144">
        <v>42283</v>
      </c>
      <c r="H80"/>
      <c r="I80"/>
      <c r="J80"/>
      <c r="K80"/>
      <c r="L80"/>
    </row>
    <row r="81" spans="1:12" ht="15" x14ac:dyDescent="0.25">
      <c r="A81" s="16" t="s">
        <v>381</v>
      </c>
      <c r="B81" s="16" t="s">
        <v>197</v>
      </c>
      <c r="C81" s="16" t="s">
        <v>512</v>
      </c>
      <c r="D81" s="16" t="s">
        <v>61</v>
      </c>
      <c r="E81" s="35" t="s">
        <v>329</v>
      </c>
      <c r="F81" s="144">
        <v>42549</v>
      </c>
      <c r="H81"/>
      <c r="I81"/>
      <c r="J81"/>
      <c r="K81"/>
      <c r="L81"/>
    </row>
    <row r="82" spans="1:12" ht="15" x14ac:dyDescent="0.25">
      <c r="A82" s="16" t="s">
        <v>382</v>
      </c>
      <c r="B82" s="16" t="s">
        <v>330</v>
      </c>
      <c r="C82" s="16" t="s">
        <v>331</v>
      </c>
      <c r="D82" s="16" t="s">
        <v>60</v>
      </c>
      <c r="E82" s="35" t="s">
        <v>329</v>
      </c>
      <c r="F82" s="144">
        <v>44862</v>
      </c>
      <c r="H82"/>
      <c r="I82"/>
      <c r="J82"/>
      <c r="K82"/>
      <c r="L82"/>
    </row>
    <row r="83" spans="1:12" ht="15" x14ac:dyDescent="0.25">
      <c r="A83" s="16" t="s">
        <v>383</v>
      </c>
      <c r="B83" s="16" t="s">
        <v>255</v>
      </c>
      <c r="C83" s="16" t="s">
        <v>285</v>
      </c>
      <c r="D83" s="16" t="s">
        <v>57</v>
      </c>
      <c r="E83" s="35" t="s">
        <v>329</v>
      </c>
      <c r="F83" s="144">
        <v>42716</v>
      </c>
      <c r="H83"/>
      <c r="I83"/>
      <c r="J83"/>
      <c r="K83"/>
      <c r="L83"/>
    </row>
    <row r="84" spans="1:12" ht="15" x14ac:dyDescent="0.25">
      <c r="A84" s="16" t="s">
        <v>384</v>
      </c>
      <c r="B84" s="16" t="s">
        <v>286</v>
      </c>
      <c r="C84" s="16" t="s">
        <v>287</v>
      </c>
      <c r="D84" s="16" t="s">
        <v>58</v>
      </c>
      <c r="E84" s="35" t="s">
        <v>329</v>
      </c>
      <c r="F84" s="144">
        <v>43228</v>
      </c>
      <c r="H84"/>
      <c r="I84"/>
      <c r="J84"/>
      <c r="K84"/>
      <c r="L84"/>
    </row>
    <row r="85" spans="1:12" ht="15" x14ac:dyDescent="0.25">
      <c r="A85" s="16" t="s">
        <v>385</v>
      </c>
      <c r="B85" s="16" t="s">
        <v>207</v>
      </c>
      <c r="C85" s="16" t="s">
        <v>245</v>
      </c>
      <c r="D85" s="16" t="s">
        <v>64</v>
      </c>
      <c r="E85" s="35" t="s">
        <v>329</v>
      </c>
      <c r="F85" s="144">
        <v>43046</v>
      </c>
      <c r="H85"/>
      <c r="I85"/>
      <c r="J85"/>
      <c r="K85"/>
      <c r="L85"/>
    </row>
    <row r="86" spans="1:12" ht="15" x14ac:dyDescent="0.25">
      <c r="A86" s="16" t="s">
        <v>513</v>
      </c>
      <c r="B86" s="16" t="s">
        <v>514</v>
      </c>
      <c r="C86" s="16" t="s">
        <v>515</v>
      </c>
      <c r="D86" s="16" t="s">
        <v>58</v>
      </c>
      <c r="E86" s="35" t="s">
        <v>329</v>
      </c>
      <c r="F86" s="144">
        <v>45623</v>
      </c>
      <c r="H86"/>
      <c r="I86"/>
      <c r="J86"/>
      <c r="K86"/>
      <c r="L86"/>
    </row>
    <row r="87" spans="1:12" ht="15" x14ac:dyDescent="0.25">
      <c r="A87" s="16" t="s">
        <v>386</v>
      </c>
      <c r="B87" s="16" t="s">
        <v>246</v>
      </c>
      <c r="C87" s="16" t="s">
        <v>247</v>
      </c>
      <c r="D87" s="16" t="s">
        <v>64</v>
      </c>
      <c r="E87" s="35" t="s">
        <v>329</v>
      </c>
      <c r="F87" s="144">
        <v>43046</v>
      </c>
      <c r="H87"/>
      <c r="I87"/>
      <c r="J87"/>
      <c r="K87"/>
      <c r="L87"/>
    </row>
    <row r="88" spans="1:12" ht="15" x14ac:dyDescent="0.25">
      <c r="A88" s="16" t="s">
        <v>387</v>
      </c>
      <c r="B88" s="16" t="s">
        <v>277</v>
      </c>
      <c r="C88" s="16" t="s">
        <v>278</v>
      </c>
      <c r="D88" s="16" t="s">
        <v>57</v>
      </c>
      <c r="E88" s="35" t="s">
        <v>329</v>
      </c>
      <c r="F88" s="144">
        <v>44320</v>
      </c>
      <c r="H88"/>
      <c r="I88"/>
      <c r="J88"/>
      <c r="K88"/>
      <c r="L88"/>
    </row>
    <row r="89" spans="1:12" ht="15" x14ac:dyDescent="0.25">
      <c r="A89" s="16" t="s">
        <v>388</v>
      </c>
      <c r="B89" s="16" t="s">
        <v>178</v>
      </c>
      <c r="C89" s="16" t="s">
        <v>179</v>
      </c>
      <c r="D89" s="16" t="s">
        <v>70</v>
      </c>
      <c r="E89" s="35" t="s">
        <v>329</v>
      </c>
      <c r="F89" s="144">
        <v>42298</v>
      </c>
      <c r="H89"/>
      <c r="I89"/>
      <c r="J89"/>
      <c r="K89"/>
      <c r="L89"/>
    </row>
    <row r="90" spans="1:12" ht="15" x14ac:dyDescent="0.25">
      <c r="A90" s="16" t="s">
        <v>389</v>
      </c>
      <c r="B90" s="16" t="s">
        <v>288</v>
      </c>
      <c r="C90" s="16" t="s">
        <v>289</v>
      </c>
      <c r="D90" s="16" t="s">
        <v>67</v>
      </c>
      <c r="E90" s="35" t="s">
        <v>329</v>
      </c>
      <c r="F90" s="144">
        <v>44523</v>
      </c>
      <c r="H90"/>
      <c r="I90"/>
      <c r="J90"/>
      <c r="K90"/>
      <c r="L90"/>
    </row>
    <row r="91" spans="1:12" ht="15" x14ac:dyDescent="0.25">
      <c r="A91" s="16" t="s">
        <v>390</v>
      </c>
      <c r="B91" s="16" t="s">
        <v>198</v>
      </c>
      <c r="C91" s="16" t="s">
        <v>208</v>
      </c>
      <c r="D91" s="16" t="s">
        <v>67</v>
      </c>
      <c r="E91" s="35" t="s">
        <v>329</v>
      </c>
      <c r="F91" s="144">
        <v>42640</v>
      </c>
      <c r="H91"/>
      <c r="I91"/>
      <c r="J91"/>
      <c r="K91"/>
      <c r="L91"/>
    </row>
    <row r="92" spans="1:12" ht="15" x14ac:dyDescent="0.25">
      <c r="A92" s="16" t="s">
        <v>391</v>
      </c>
      <c r="B92" s="16" t="s">
        <v>264</v>
      </c>
      <c r="C92" s="16" t="s">
        <v>265</v>
      </c>
      <c r="D92" s="16" t="s">
        <v>62</v>
      </c>
      <c r="E92" s="35" t="s">
        <v>329</v>
      </c>
      <c r="F92" s="144">
        <v>44127</v>
      </c>
      <c r="H92"/>
      <c r="I92"/>
      <c r="J92"/>
      <c r="K92"/>
      <c r="L92"/>
    </row>
    <row r="93" spans="1:12" ht="15" x14ac:dyDescent="0.25">
      <c r="A93" s="16" t="s">
        <v>392</v>
      </c>
      <c r="B93" s="16" t="s">
        <v>209</v>
      </c>
      <c r="C93" s="16" t="s">
        <v>210</v>
      </c>
      <c r="D93" s="16" t="s">
        <v>64</v>
      </c>
      <c r="E93" s="35" t="s">
        <v>329</v>
      </c>
      <c r="F93" s="144">
        <v>42884</v>
      </c>
      <c r="H93"/>
      <c r="I93"/>
      <c r="J93"/>
      <c r="K93"/>
      <c r="L93"/>
    </row>
    <row r="94" spans="1:12" ht="15" x14ac:dyDescent="0.25">
      <c r="A94" s="16" t="s">
        <v>393</v>
      </c>
      <c r="B94" s="16" t="s">
        <v>211</v>
      </c>
      <c r="C94" s="16" t="s">
        <v>212</v>
      </c>
      <c r="D94" s="16" t="s">
        <v>69</v>
      </c>
      <c r="E94" s="35" t="s">
        <v>329</v>
      </c>
      <c r="F94" s="144">
        <v>43049</v>
      </c>
      <c r="H94"/>
      <c r="I94"/>
      <c r="J94"/>
      <c r="K94"/>
      <c r="L94"/>
    </row>
    <row r="95" spans="1:12" ht="15" x14ac:dyDescent="0.25">
      <c r="A95" s="16" t="s">
        <v>394</v>
      </c>
      <c r="B95" s="16" t="s">
        <v>226</v>
      </c>
      <c r="C95" s="16" t="s">
        <v>227</v>
      </c>
      <c r="D95" s="16" t="s">
        <v>71</v>
      </c>
      <c r="E95" s="35" t="s">
        <v>71</v>
      </c>
      <c r="F95" s="144">
        <v>43343</v>
      </c>
      <c r="H95"/>
      <c r="I95"/>
      <c r="J95"/>
      <c r="K95"/>
      <c r="L95"/>
    </row>
    <row r="96" spans="1:12" ht="15" x14ac:dyDescent="0.25">
      <c r="A96" s="16" t="s">
        <v>395</v>
      </c>
      <c r="B96" s="16" t="s">
        <v>263</v>
      </c>
      <c r="C96" s="16" t="s">
        <v>199</v>
      </c>
      <c r="D96" s="16" t="s">
        <v>67</v>
      </c>
      <c r="E96" s="35" t="s">
        <v>329</v>
      </c>
      <c r="F96" s="144">
        <v>42808</v>
      </c>
      <c r="H96"/>
      <c r="I96"/>
      <c r="J96"/>
      <c r="K96"/>
      <c r="L96"/>
    </row>
    <row r="97" spans="1:12" ht="15" x14ac:dyDescent="0.25">
      <c r="A97" s="16" t="s">
        <v>396</v>
      </c>
      <c r="B97" s="16" t="s">
        <v>290</v>
      </c>
      <c r="C97" s="16" t="s">
        <v>291</v>
      </c>
      <c r="D97" s="16" t="s">
        <v>60</v>
      </c>
      <c r="E97" s="35" t="s">
        <v>329</v>
      </c>
      <c r="F97" s="144">
        <v>44726</v>
      </c>
      <c r="H97"/>
      <c r="I97"/>
      <c r="J97"/>
      <c r="K97"/>
      <c r="L97"/>
    </row>
    <row r="98" spans="1:12" ht="15" x14ac:dyDescent="0.25">
      <c r="A98" s="16" t="s">
        <v>397</v>
      </c>
      <c r="B98" s="16" t="s">
        <v>398</v>
      </c>
      <c r="C98" s="16" t="s">
        <v>399</v>
      </c>
      <c r="D98" s="16" t="s">
        <v>69</v>
      </c>
      <c r="E98" s="35" t="s">
        <v>329</v>
      </c>
      <c r="F98" s="144">
        <v>45236</v>
      </c>
      <c r="H98"/>
      <c r="I98"/>
      <c r="J98"/>
      <c r="K98"/>
      <c r="L98"/>
    </row>
    <row r="99" spans="1:12" ht="15" x14ac:dyDescent="0.25">
      <c r="A99" s="16" t="s">
        <v>400</v>
      </c>
      <c r="B99" s="16" t="s">
        <v>213</v>
      </c>
      <c r="C99" s="16" t="s">
        <v>214</v>
      </c>
      <c r="D99" s="16" t="s">
        <v>64</v>
      </c>
      <c r="E99" s="35" t="s">
        <v>329</v>
      </c>
      <c r="F99" s="144">
        <v>43019</v>
      </c>
      <c r="H99"/>
      <c r="I99"/>
      <c r="J99"/>
      <c r="K99"/>
      <c r="L99"/>
    </row>
    <row r="100" spans="1:12" ht="15" x14ac:dyDescent="0.25">
      <c r="A100" s="16" t="s">
        <v>401</v>
      </c>
      <c r="B100" s="16" t="s">
        <v>292</v>
      </c>
      <c r="C100" s="16" t="s">
        <v>293</v>
      </c>
      <c r="D100" s="16" t="s">
        <v>64</v>
      </c>
      <c r="E100" s="35" t="s">
        <v>329</v>
      </c>
      <c r="F100" s="144">
        <v>44512</v>
      </c>
      <c r="H100"/>
      <c r="I100"/>
      <c r="J100"/>
      <c r="K100"/>
      <c r="L100"/>
    </row>
    <row r="101" spans="1:12" ht="15" x14ac:dyDescent="0.25">
      <c r="A101" s="16" t="s">
        <v>402</v>
      </c>
      <c r="B101" s="16" t="s">
        <v>403</v>
      </c>
      <c r="C101" s="16" t="s">
        <v>404</v>
      </c>
      <c r="D101" s="16" t="s">
        <v>68</v>
      </c>
      <c r="E101" s="35" t="s">
        <v>329</v>
      </c>
      <c r="F101" s="144">
        <v>45177</v>
      </c>
      <c r="H101"/>
      <c r="I101"/>
      <c r="J101"/>
      <c r="K101"/>
      <c r="L101"/>
    </row>
    <row r="102" spans="1:12" ht="15" x14ac:dyDescent="0.25">
      <c r="A102" s="16" t="s">
        <v>405</v>
      </c>
      <c r="B102" s="16" t="s">
        <v>248</v>
      </c>
      <c r="C102" s="16" t="s">
        <v>249</v>
      </c>
      <c r="D102" s="16" t="s">
        <v>64</v>
      </c>
      <c r="E102" s="35" t="s">
        <v>329</v>
      </c>
      <c r="F102" s="144">
        <v>42447</v>
      </c>
      <c r="H102"/>
      <c r="I102"/>
      <c r="J102"/>
      <c r="K102"/>
      <c r="L102"/>
    </row>
    <row r="103" spans="1:12" ht="15" x14ac:dyDescent="0.25">
      <c r="A103" s="16" t="s">
        <v>406</v>
      </c>
      <c r="B103" s="16" t="s">
        <v>176</v>
      </c>
      <c r="C103" s="16" t="s">
        <v>177</v>
      </c>
      <c r="D103" s="16" t="s">
        <v>65</v>
      </c>
      <c r="E103" s="35" t="s">
        <v>329</v>
      </c>
      <c r="F103" s="144">
        <v>42291</v>
      </c>
      <c r="H103"/>
      <c r="I103"/>
      <c r="J103"/>
      <c r="K103"/>
      <c r="L103"/>
    </row>
    <row r="104" spans="1:12" ht="15" x14ac:dyDescent="0.25">
      <c r="A104" s="16" t="s">
        <v>407</v>
      </c>
      <c r="B104" s="16" t="s">
        <v>200</v>
      </c>
      <c r="C104" s="16" t="s">
        <v>201</v>
      </c>
      <c r="D104" s="16" t="s">
        <v>63</v>
      </c>
      <c r="E104" s="35" t="s">
        <v>329</v>
      </c>
      <c r="F104" s="144">
        <v>42682</v>
      </c>
      <c r="H104"/>
      <c r="I104"/>
      <c r="J104"/>
      <c r="K104"/>
      <c r="L104"/>
    </row>
    <row r="105" spans="1:12" ht="15" x14ac:dyDescent="0.25">
      <c r="A105" s="16" t="s">
        <v>408</v>
      </c>
      <c r="B105" s="16" t="s">
        <v>266</v>
      </c>
      <c r="C105" s="16" t="s">
        <v>267</v>
      </c>
      <c r="D105" s="16" t="s">
        <v>67</v>
      </c>
      <c r="E105" s="35" t="s">
        <v>329</v>
      </c>
      <c r="F105" s="144">
        <v>44321</v>
      </c>
      <c r="H105"/>
      <c r="I105"/>
      <c r="J105"/>
      <c r="K105"/>
      <c r="L105"/>
    </row>
    <row r="106" spans="1:12" ht="15" x14ac:dyDescent="0.25">
      <c r="A106" s="16" t="s">
        <v>409</v>
      </c>
      <c r="B106" s="16" t="s">
        <v>256</v>
      </c>
      <c r="C106" s="16" t="s">
        <v>257</v>
      </c>
      <c r="D106" s="16" t="s">
        <v>61</v>
      </c>
      <c r="E106" s="35" t="s">
        <v>329</v>
      </c>
      <c r="F106" s="144">
        <v>43641</v>
      </c>
      <c r="H106"/>
      <c r="I106"/>
      <c r="J106"/>
      <c r="K106"/>
      <c r="L106"/>
    </row>
    <row r="107" spans="1:12" ht="15" x14ac:dyDescent="0.25">
      <c r="A107" s="16" t="s">
        <v>410</v>
      </c>
      <c r="B107" s="16" t="s">
        <v>294</v>
      </c>
      <c r="C107" s="16" t="s">
        <v>295</v>
      </c>
      <c r="D107" s="16" t="s">
        <v>71</v>
      </c>
      <c r="E107" s="35" t="s">
        <v>71</v>
      </c>
      <c r="F107" s="144">
        <v>44439</v>
      </c>
      <c r="H107"/>
      <c r="I107"/>
      <c r="J107"/>
      <c r="K107"/>
      <c r="L107"/>
    </row>
    <row r="108" spans="1:12" ht="15" x14ac:dyDescent="0.25">
      <c r="A108" s="16" t="s">
        <v>516</v>
      </c>
      <c r="B108" s="16" t="s">
        <v>517</v>
      </c>
      <c r="C108" s="16" t="s">
        <v>518</v>
      </c>
      <c r="D108" s="16" t="s">
        <v>57</v>
      </c>
      <c r="E108" s="35" t="s">
        <v>329</v>
      </c>
      <c r="F108" s="144">
        <v>45608</v>
      </c>
      <c r="H108"/>
      <c r="I108"/>
      <c r="J108"/>
      <c r="K108"/>
      <c r="L108"/>
    </row>
    <row r="109" spans="1:12" ht="15" x14ac:dyDescent="0.25">
      <c r="A109" s="16" t="s">
        <v>413</v>
      </c>
      <c r="B109" s="16" t="s">
        <v>411</v>
      </c>
      <c r="C109" s="16" t="s">
        <v>412</v>
      </c>
      <c r="D109" s="16" t="s">
        <v>66</v>
      </c>
      <c r="E109" s="35" t="s">
        <v>329</v>
      </c>
      <c r="F109" s="144">
        <v>45478</v>
      </c>
      <c r="H109"/>
      <c r="I109"/>
      <c r="J109"/>
      <c r="K109"/>
      <c r="L109"/>
    </row>
    <row r="110" spans="1:12" ht="15" x14ac:dyDescent="0.25">
      <c r="A110" s="16" t="s">
        <v>54</v>
      </c>
      <c r="B110" s="16" t="s">
        <v>54</v>
      </c>
      <c r="C110" s="16" t="s">
        <v>77</v>
      </c>
      <c r="D110" s="16" t="s">
        <v>77</v>
      </c>
      <c r="E110" s="27"/>
      <c r="F110" s="110" t="s">
        <v>77</v>
      </c>
      <c r="G110"/>
      <c r="H110"/>
      <c r="I110"/>
      <c r="J110"/>
      <c r="K110"/>
      <c r="L110"/>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5" width="20.7109375" customWidth="1"/>
    <col min="9" max="11" width="9.140625" style="13" hidden="1" customWidth="1"/>
  </cols>
  <sheetData>
    <row r="1" spans="1:11" ht="7.5" customHeight="1" x14ac:dyDescent="0.25"/>
    <row r="2" spans="1:11" x14ac:dyDescent="0.25">
      <c r="A2" s="108" t="str">
        <f>Basisdaten!B2</f>
        <v>Anlage EB Version P1.2 (Auditjahr 2026 / Kennzahlenjahr 2025)</v>
      </c>
    </row>
    <row r="3" spans="1:11" ht="15.75" x14ac:dyDescent="0.25">
      <c r="A3" s="63" t="s">
        <v>351</v>
      </c>
    </row>
    <row r="4" spans="1:11" ht="15.95" customHeight="1" thickBot="1" x14ac:dyDescent="0.3"/>
    <row r="5" spans="1:11" ht="18" customHeight="1" thickBot="1" x14ac:dyDescent="0.3">
      <c r="D5" s="187" t="s">
        <v>352</v>
      </c>
      <c r="E5" s="188">
        <f>SUM(K11:K60)</f>
        <v>0</v>
      </c>
    </row>
    <row r="6" spans="1:11" ht="9.75" customHeight="1" x14ac:dyDescent="0.25">
      <c r="A6" s="189"/>
    </row>
    <row r="7" spans="1:11" ht="35.25" customHeight="1" x14ac:dyDescent="0.25">
      <c r="A7" s="322" t="s">
        <v>359</v>
      </c>
      <c r="B7" s="323"/>
      <c r="C7" s="323"/>
      <c r="D7" s="323"/>
      <c r="E7" s="323"/>
    </row>
    <row r="8" spans="1:11" ht="12.75" customHeight="1" thickBot="1" x14ac:dyDescent="0.3"/>
    <row r="9" spans="1:11" ht="18.75" customHeight="1" x14ac:dyDescent="0.25">
      <c r="A9" s="324" t="s">
        <v>353</v>
      </c>
      <c r="B9" s="326" t="s">
        <v>354</v>
      </c>
      <c r="C9" s="326" t="s">
        <v>355</v>
      </c>
      <c r="D9" s="326"/>
      <c r="E9" s="328"/>
    </row>
    <row r="10" spans="1:11" ht="51.75" customHeight="1" thickBot="1" x14ac:dyDescent="0.3">
      <c r="A10" s="325"/>
      <c r="B10" s="327"/>
      <c r="C10" s="192" t="s">
        <v>356</v>
      </c>
      <c r="D10" s="192" t="s">
        <v>357</v>
      </c>
      <c r="E10" s="193" t="s">
        <v>358</v>
      </c>
    </row>
    <row r="11" spans="1:11" ht="26.1" customHeight="1" x14ac:dyDescent="0.25">
      <c r="A11" s="203"/>
      <c r="B11" s="204"/>
      <c r="C11" s="197"/>
      <c r="D11" s="197"/>
      <c r="E11" s="198"/>
      <c r="I11" s="13">
        <f>IF(A11&lt;&gt;"",1,0)</f>
        <v>0</v>
      </c>
      <c r="J11" s="13">
        <f>IF(B11&lt;&gt;"",1,0)</f>
        <v>0</v>
      </c>
      <c r="K11" s="13" t="str">
        <f t="shared" ref="K11" si="0">IF(AND(SUM($C$11:$C$60)&gt;=1,SUM(I11:J11)=2),SUM(C11:E11),"")</f>
        <v/>
      </c>
    </row>
    <row r="12" spans="1:11" ht="26.1" customHeight="1" x14ac:dyDescent="0.25">
      <c r="A12" s="205"/>
      <c r="B12" s="206"/>
      <c r="C12" s="199"/>
      <c r="D12" s="199"/>
      <c r="E12" s="200"/>
      <c r="I12" s="13">
        <f t="shared" ref="I12:I60" si="1">IF(A12&lt;&gt;"",1,0)</f>
        <v>0</v>
      </c>
      <c r="J12" s="13">
        <f t="shared" ref="J12:J60" si="2">IF(B12&lt;&gt;"",1,0)</f>
        <v>0</v>
      </c>
      <c r="K12" s="13" t="str">
        <f t="shared" ref="K12:K60" si="3">IF(AND(SUM($C$11:$C$60)&gt;=1,SUM(I12:J12)=2),SUM(C12:E12),"")</f>
        <v/>
      </c>
    </row>
    <row r="13" spans="1:11" ht="26.1" customHeight="1" x14ac:dyDescent="0.25">
      <c r="A13" s="205"/>
      <c r="B13" s="206"/>
      <c r="C13" s="199"/>
      <c r="D13" s="199"/>
      <c r="E13" s="200"/>
      <c r="I13" s="13">
        <f t="shared" si="1"/>
        <v>0</v>
      </c>
      <c r="J13" s="13">
        <f t="shared" si="2"/>
        <v>0</v>
      </c>
      <c r="K13" s="13" t="str">
        <f t="shared" si="3"/>
        <v/>
      </c>
    </row>
    <row r="14" spans="1:11" ht="26.1" customHeight="1" x14ac:dyDescent="0.25">
      <c r="A14" s="205"/>
      <c r="B14" s="206"/>
      <c r="C14" s="199"/>
      <c r="D14" s="197"/>
      <c r="E14" s="198"/>
      <c r="I14" s="13">
        <f t="shared" si="1"/>
        <v>0</v>
      </c>
      <c r="J14" s="13">
        <f t="shared" si="2"/>
        <v>0</v>
      </c>
      <c r="K14" s="13" t="str">
        <f t="shared" si="3"/>
        <v/>
      </c>
    </row>
    <row r="15" spans="1:11" ht="26.1" customHeight="1" x14ac:dyDescent="0.25">
      <c r="A15" s="205"/>
      <c r="B15" s="206"/>
      <c r="C15" s="199"/>
      <c r="D15" s="199"/>
      <c r="E15" s="200"/>
      <c r="I15" s="13">
        <f t="shared" si="1"/>
        <v>0</v>
      </c>
      <c r="J15" s="13">
        <f t="shared" si="2"/>
        <v>0</v>
      </c>
      <c r="K15" s="13" t="str">
        <f t="shared" si="3"/>
        <v/>
      </c>
    </row>
    <row r="16" spans="1:11" ht="26.1" customHeight="1" x14ac:dyDescent="0.25">
      <c r="A16" s="205"/>
      <c r="B16" s="206"/>
      <c r="C16" s="199"/>
      <c r="D16" s="199"/>
      <c r="E16" s="200"/>
      <c r="I16" s="13">
        <f t="shared" si="1"/>
        <v>0</v>
      </c>
      <c r="J16" s="13">
        <f t="shared" si="2"/>
        <v>0</v>
      </c>
      <c r="K16" s="13" t="str">
        <f t="shared" si="3"/>
        <v/>
      </c>
    </row>
    <row r="17" spans="1:11" ht="26.1" customHeight="1" x14ac:dyDescent="0.25">
      <c r="A17" s="205"/>
      <c r="B17" s="206"/>
      <c r="C17" s="199"/>
      <c r="D17" s="197"/>
      <c r="E17" s="198"/>
      <c r="I17" s="13">
        <f t="shared" si="1"/>
        <v>0</v>
      </c>
      <c r="J17" s="13">
        <f t="shared" si="2"/>
        <v>0</v>
      </c>
      <c r="K17" s="13" t="str">
        <f t="shared" si="3"/>
        <v/>
      </c>
    </row>
    <row r="18" spans="1:11" ht="26.1" customHeight="1" x14ac:dyDescent="0.25">
      <c r="A18" s="205"/>
      <c r="B18" s="206"/>
      <c r="C18" s="199"/>
      <c r="D18" s="199"/>
      <c r="E18" s="200"/>
      <c r="I18" s="13">
        <f t="shared" si="1"/>
        <v>0</v>
      </c>
      <c r="J18" s="13">
        <f t="shared" si="2"/>
        <v>0</v>
      </c>
      <c r="K18" s="13" t="str">
        <f t="shared" si="3"/>
        <v/>
      </c>
    </row>
    <row r="19" spans="1:11" ht="26.1" customHeight="1" x14ac:dyDescent="0.25">
      <c r="A19" s="205"/>
      <c r="B19" s="206"/>
      <c r="C19" s="199"/>
      <c r="D19" s="199"/>
      <c r="E19" s="200"/>
      <c r="I19" s="13">
        <f t="shared" si="1"/>
        <v>0</v>
      </c>
      <c r="J19" s="13">
        <f t="shared" si="2"/>
        <v>0</v>
      </c>
      <c r="K19" s="13" t="str">
        <f t="shared" si="3"/>
        <v/>
      </c>
    </row>
    <row r="20" spans="1:11" ht="26.1" customHeight="1" x14ac:dyDescent="0.25">
      <c r="A20" s="205"/>
      <c r="B20" s="206"/>
      <c r="C20" s="199"/>
      <c r="D20" s="197"/>
      <c r="E20" s="198"/>
      <c r="I20" s="13">
        <f t="shared" si="1"/>
        <v>0</v>
      </c>
      <c r="J20" s="13">
        <f t="shared" si="2"/>
        <v>0</v>
      </c>
      <c r="K20" s="13" t="str">
        <f t="shared" si="3"/>
        <v/>
      </c>
    </row>
    <row r="21" spans="1:11" ht="26.1" customHeight="1" x14ac:dyDescent="0.25">
      <c r="A21" s="205"/>
      <c r="B21" s="206"/>
      <c r="C21" s="199"/>
      <c r="D21" s="199"/>
      <c r="E21" s="200"/>
      <c r="I21" s="13">
        <f t="shared" si="1"/>
        <v>0</v>
      </c>
      <c r="J21" s="13">
        <f t="shared" si="2"/>
        <v>0</v>
      </c>
      <c r="K21" s="13" t="str">
        <f t="shared" si="3"/>
        <v/>
      </c>
    </row>
    <row r="22" spans="1:11" ht="26.1" customHeight="1" x14ac:dyDescent="0.25">
      <c r="A22" s="205"/>
      <c r="B22" s="206"/>
      <c r="C22" s="199"/>
      <c r="D22" s="199"/>
      <c r="E22" s="200"/>
      <c r="I22" s="13">
        <f t="shared" si="1"/>
        <v>0</v>
      </c>
      <c r="J22" s="13">
        <f t="shared" si="2"/>
        <v>0</v>
      </c>
      <c r="K22" s="13" t="str">
        <f t="shared" si="3"/>
        <v/>
      </c>
    </row>
    <row r="23" spans="1:11" ht="26.1" customHeight="1" x14ac:dyDescent="0.25">
      <c r="A23" s="205"/>
      <c r="B23" s="206"/>
      <c r="C23" s="199"/>
      <c r="D23" s="197"/>
      <c r="E23" s="198"/>
      <c r="I23" s="13">
        <f t="shared" si="1"/>
        <v>0</v>
      </c>
      <c r="J23" s="13">
        <f t="shared" si="2"/>
        <v>0</v>
      </c>
      <c r="K23" s="13" t="str">
        <f t="shared" si="3"/>
        <v/>
      </c>
    </row>
    <row r="24" spans="1:11" ht="26.1" customHeight="1" x14ac:dyDescent="0.25">
      <c r="A24" s="205"/>
      <c r="B24" s="206"/>
      <c r="C24" s="199"/>
      <c r="D24" s="199"/>
      <c r="E24" s="200"/>
      <c r="I24" s="13">
        <f t="shared" si="1"/>
        <v>0</v>
      </c>
      <c r="J24" s="13">
        <f t="shared" si="2"/>
        <v>0</v>
      </c>
      <c r="K24" s="13" t="str">
        <f t="shared" si="3"/>
        <v/>
      </c>
    </row>
    <row r="25" spans="1:11" ht="26.1" customHeight="1" x14ac:dyDescent="0.25">
      <c r="A25" s="205"/>
      <c r="B25" s="206"/>
      <c r="C25" s="199"/>
      <c r="D25" s="199"/>
      <c r="E25" s="200"/>
      <c r="I25" s="13">
        <f t="shared" si="1"/>
        <v>0</v>
      </c>
      <c r="J25" s="13">
        <f t="shared" si="2"/>
        <v>0</v>
      </c>
      <c r="K25" s="13" t="str">
        <f t="shared" si="3"/>
        <v/>
      </c>
    </row>
    <row r="26" spans="1:11" ht="26.1" customHeight="1" x14ac:dyDescent="0.25">
      <c r="A26" s="205"/>
      <c r="B26" s="206"/>
      <c r="C26" s="199"/>
      <c r="D26" s="197"/>
      <c r="E26" s="198"/>
      <c r="I26" s="13">
        <f t="shared" si="1"/>
        <v>0</v>
      </c>
      <c r="J26" s="13">
        <f t="shared" si="2"/>
        <v>0</v>
      </c>
      <c r="K26" s="13" t="str">
        <f t="shared" si="3"/>
        <v/>
      </c>
    </row>
    <row r="27" spans="1:11" ht="26.1" customHeight="1" x14ac:dyDescent="0.25">
      <c r="A27" s="205"/>
      <c r="B27" s="206"/>
      <c r="C27" s="199"/>
      <c r="D27" s="199"/>
      <c r="E27" s="200"/>
      <c r="I27" s="13">
        <f t="shared" si="1"/>
        <v>0</v>
      </c>
      <c r="J27" s="13">
        <f t="shared" si="2"/>
        <v>0</v>
      </c>
      <c r="K27" s="13" t="str">
        <f t="shared" si="3"/>
        <v/>
      </c>
    </row>
    <row r="28" spans="1:11" ht="26.1" customHeight="1" x14ac:dyDescent="0.25">
      <c r="A28" s="205"/>
      <c r="B28" s="206"/>
      <c r="C28" s="199"/>
      <c r="D28" s="199"/>
      <c r="E28" s="200"/>
      <c r="I28" s="13">
        <f t="shared" si="1"/>
        <v>0</v>
      </c>
      <c r="J28" s="13">
        <f t="shared" si="2"/>
        <v>0</v>
      </c>
      <c r="K28" s="13" t="str">
        <f t="shared" si="3"/>
        <v/>
      </c>
    </row>
    <row r="29" spans="1:11" ht="26.1" customHeight="1" x14ac:dyDescent="0.25">
      <c r="A29" s="205"/>
      <c r="B29" s="206"/>
      <c r="C29" s="199"/>
      <c r="D29" s="197"/>
      <c r="E29" s="198"/>
      <c r="I29" s="13">
        <f t="shared" si="1"/>
        <v>0</v>
      </c>
      <c r="J29" s="13">
        <f t="shared" si="2"/>
        <v>0</v>
      </c>
      <c r="K29" s="13" t="str">
        <f t="shared" si="3"/>
        <v/>
      </c>
    </row>
    <row r="30" spans="1:11" ht="26.1" customHeight="1" x14ac:dyDescent="0.25">
      <c r="A30" s="205"/>
      <c r="B30" s="206"/>
      <c r="C30" s="199"/>
      <c r="D30" s="199"/>
      <c r="E30" s="200"/>
      <c r="I30" s="13">
        <f t="shared" si="1"/>
        <v>0</v>
      </c>
      <c r="J30" s="13">
        <f t="shared" si="2"/>
        <v>0</v>
      </c>
      <c r="K30" s="13" t="str">
        <f t="shared" si="3"/>
        <v/>
      </c>
    </row>
    <row r="31" spans="1:11" ht="26.1" customHeight="1" x14ac:dyDescent="0.25">
      <c r="A31" s="205"/>
      <c r="B31" s="206"/>
      <c r="C31" s="199"/>
      <c r="D31" s="199"/>
      <c r="E31" s="200"/>
      <c r="I31" s="13">
        <f t="shared" si="1"/>
        <v>0</v>
      </c>
      <c r="J31" s="13">
        <f t="shared" si="2"/>
        <v>0</v>
      </c>
      <c r="K31" s="13" t="str">
        <f t="shared" si="3"/>
        <v/>
      </c>
    </row>
    <row r="32" spans="1:11" ht="26.1" customHeight="1" x14ac:dyDescent="0.25">
      <c r="A32" s="205"/>
      <c r="B32" s="206"/>
      <c r="C32" s="199"/>
      <c r="D32" s="197"/>
      <c r="E32" s="198"/>
      <c r="I32" s="13">
        <f t="shared" si="1"/>
        <v>0</v>
      </c>
      <c r="J32" s="13">
        <f t="shared" si="2"/>
        <v>0</v>
      </c>
      <c r="K32" s="13" t="str">
        <f t="shared" si="3"/>
        <v/>
      </c>
    </row>
    <row r="33" spans="1:11" ht="26.1" customHeight="1" x14ac:dyDescent="0.25">
      <c r="A33" s="205"/>
      <c r="B33" s="206"/>
      <c r="C33" s="199"/>
      <c r="D33" s="199"/>
      <c r="E33" s="200"/>
      <c r="I33" s="13">
        <f t="shared" si="1"/>
        <v>0</v>
      </c>
      <c r="J33" s="13">
        <f t="shared" si="2"/>
        <v>0</v>
      </c>
      <c r="K33" s="13" t="str">
        <f t="shared" si="3"/>
        <v/>
      </c>
    </row>
    <row r="34" spans="1:11" ht="26.1" customHeight="1" x14ac:dyDescent="0.25">
      <c r="A34" s="205"/>
      <c r="B34" s="206"/>
      <c r="C34" s="199"/>
      <c r="D34" s="199"/>
      <c r="E34" s="200"/>
      <c r="I34" s="13">
        <f t="shared" si="1"/>
        <v>0</v>
      </c>
      <c r="J34" s="13">
        <f t="shared" si="2"/>
        <v>0</v>
      </c>
      <c r="K34" s="13" t="str">
        <f t="shared" si="3"/>
        <v/>
      </c>
    </row>
    <row r="35" spans="1:11" ht="26.1" customHeight="1" x14ac:dyDescent="0.25">
      <c r="A35" s="205"/>
      <c r="B35" s="206"/>
      <c r="C35" s="199"/>
      <c r="D35" s="197"/>
      <c r="E35" s="198"/>
      <c r="I35" s="13">
        <f t="shared" si="1"/>
        <v>0</v>
      </c>
      <c r="J35" s="13">
        <f t="shared" si="2"/>
        <v>0</v>
      </c>
      <c r="K35" s="13" t="str">
        <f t="shared" si="3"/>
        <v/>
      </c>
    </row>
    <row r="36" spans="1:11" ht="26.1" customHeight="1" x14ac:dyDescent="0.25">
      <c r="A36" s="205"/>
      <c r="B36" s="206"/>
      <c r="C36" s="199"/>
      <c r="D36" s="199"/>
      <c r="E36" s="200"/>
      <c r="I36" s="13">
        <f t="shared" si="1"/>
        <v>0</v>
      </c>
      <c r="J36" s="13">
        <f t="shared" si="2"/>
        <v>0</v>
      </c>
      <c r="K36" s="13" t="str">
        <f t="shared" si="3"/>
        <v/>
      </c>
    </row>
    <row r="37" spans="1:11" ht="26.1" customHeight="1" x14ac:dyDescent="0.25">
      <c r="A37" s="205"/>
      <c r="B37" s="206"/>
      <c r="C37" s="199"/>
      <c r="D37" s="199"/>
      <c r="E37" s="200"/>
      <c r="I37" s="13">
        <f t="shared" si="1"/>
        <v>0</v>
      </c>
      <c r="J37" s="13">
        <f t="shared" si="2"/>
        <v>0</v>
      </c>
      <c r="K37" s="13" t="str">
        <f t="shared" si="3"/>
        <v/>
      </c>
    </row>
    <row r="38" spans="1:11" ht="26.1" customHeight="1" x14ac:dyDescent="0.25">
      <c r="A38" s="205"/>
      <c r="B38" s="206"/>
      <c r="C38" s="199"/>
      <c r="D38" s="197"/>
      <c r="E38" s="198"/>
      <c r="I38" s="13">
        <f t="shared" si="1"/>
        <v>0</v>
      </c>
      <c r="J38" s="13">
        <f t="shared" si="2"/>
        <v>0</v>
      </c>
      <c r="K38" s="13" t="str">
        <f t="shared" si="3"/>
        <v/>
      </c>
    </row>
    <row r="39" spans="1:11" ht="26.1" customHeight="1" x14ac:dyDescent="0.25">
      <c r="A39" s="205"/>
      <c r="B39" s="206"/>
      <c r="C39" s="199"/>
      <c r="D39" s="199"/>
      <c r="E39" s="200"/>
      <c r="I39" s="13">
        <f t="shared" si="1"/>
        <v>0</v>
      </c>
      <c r="J39" s="13">
        <f t="shared" si="2"/>
        <v>0</v>
      </c>
      <c r="K39" s="13" t="str">
        <f t="shared" si="3"/>
        <v/>
      </c>
    </row>
    <row r="40" spans="1:11" ht="26.1" customHeight="1" x14ac:dyDescent="0.25">
      <c r="A40" s="209"/>
      <c r="B40" s="210"/>
      <c r="C40" s="211"/>
      <c r="D40" s="211"/>
      <c r="E40" s="212"/>
      <c r="I40" s="13">
        <f t="shared" si="1"/>
        <v>0</v>
      </c>
      <c r="J40" s="13">
        <f t="shared" si="2"/>
        <v>0</v>
      </c>
      <c r="K40" s="13" t="str">
        <f t="shared" si="3"/>
        <v/>
      </c>
    </row>
    <row r="41" spans="1:11" ht="26.1" customHeight="1" x14ac:dyDescent="0.25">
      <c r="A41" s="209"/>
      <c r="B41" s="210"/>
      <c r="C41" s="211"/>
      <c r="D41" s="211"/>
      <c r="E41" s="212"/>
      <c r="I41" s="13">
        <f t="shared" si="1"/>
        <v>0</v>
      </c>
      <c r="J41" s="13">
        <f t="shared" si="2"/>
        <v>0</v>
      </c>
      <c r="K41" s="13" t="str">
        <f t="shared" si="3"/>
        <v/>
      </c>
    </row>
    <row r="42" spans="1:11" ht="26.1" customHeight="1" x14ac:dyDescent="0.25">
      <c r="A42" s="209"/>
      <c r="B42" s="210"/>
      <c r="C42" s="211"/>
      <c r="D42" s="211"/>
      <c r="E42" s="212"/>
      <c r="I42" s="13">
        <f t="shared" si="1"/>
        <v>0</v>
      </c>
      <c r="J42" s="13">
        <f t="shared" si="2"/>
        <v>0</v>
      </c>
      <c r="K42" s="13" t="str">
        <f t="shared" si="3"/>
        <v/>
      </c>
    </row>
    <row r="43" spans="1:11" ht="26.1" customHeight="1" x14ac:dyDescent="0.25">
      <c r="A43" s="209"/>
      <c r="B43" s="210"/>
      <c r="C43" s="211"/>
      <c r="D43" s="211"/>
      <c r="E43" s="212"/>
      <c r="I43" s="13">
        <f t="shared" si="1"/>
        <v>0</v>
      </c>
      <c r="J43" s="13">
        <f t="shared" si="2"/>
        <v>0</v>
      </c>
      <c r="K43" s="13" t="str">
        <f t="shared" si="3"/>
        <v/>
      </c>
    </row>
    <row r="44" spans="1:11" ht="26.1" customHeight="1" x14ac:dyDescent="0.25">
      <c r="A44" s="209"/>
      <c r="B44" s="210"/>
      <c r="C44" s="211"/>
      <c r="D44" s="211"/>
      <c r="E44" s="212"/>
      <c r="I44" s="13">
        <f t="shared" si="1"/>
        <v>0</v>
      </c>
      <c r="J44" s="13">
        <f t="shared" si="2"/>
        <v>0</v>
      </c>
      <c r="K44" s="13" t="str">
        <f t="shared" si="3"/>
        <v/>
      </c>
    </row>
    <row r="45" spans="1:11" ht="26.1" customHeight="1" x14ac:dyDescent="0.25">
      <c r="A45" s="209"/>
      <c r="B45" s="210"/>
      <c r="C45" s="211"/>
      <c r="D45" s="211"/>
      <c r="E45" s="212"/>
      <c r="I45" s="13">
        <f t="shared" si="1"/>
        <v>0</v>
      </c>
      <c r="J45" s="13">
        <f t="shared" si="2"/>
        <v>0</v>
      </c>
      <c r="K45" s="13" t="str">
        <f t="shared" si="3"/>
        <v/>
      </c>
    </row>
    <row r="46" spans="1:11" ht="26.1" customHeight="1" x14ac:dyDescent="0.25">
      <c r="A46" s="209"/>
      <c r="B46" s="210"/>
      <c r="C46" s="211"/>
      <c r="D46" s="211"/>
      <c r="E46" s="212"/>
      <c r="I46" s="13">
        <f t="shared" si="1"/>
        <v>0</v>
      </c>
      <c r="J46" s="13">
        <f t="shared" si="2"/>
        <v>0</v>
      </c>
      <c r="K46" s="13" t="str">
        <f t="shared" si="3"/>
        <v/>
      </c>
    </row>
    <row r="47" spans="1:11" ht="26.1" customHeight="1" x14ac:dyDescent="0.25">
      <c r="A47" s="209"/>
      <c r="B47" s="210"/>
      <c r="C47" s="211"/>
      <c r="D47" s="211"/>
      <c r="E47" s="212"/>
      <c r="I47" s="13">
        <f t="shared" si="1"/>
        <v>0</v>
      </c>
      <c r="J47" s="13">
        <f t="shared" si="2"/>
        <v>0</v>
      </c>
      <c r="K47" s="13" t="str">
        <f t="shared" si="3"/>
        <v/>
      </c>
    </row>
    <row r="48" spans="1:11" ht="26.1" customHeight="1" x14ac:dyDescent="0.25">
      <c r="A48" s="209"/>
      <c r="B48" s="210"/>
      <c r="C48" s="211"/>
      <c r="D48" s="211"/>
      <c r="E48" s="212"/>
      <c r="I48" s="13">
        <f t="shared" si="1"/>
        <v>0</v>
      </c>
      <c r="J48" s="13">
        <f t="shared" si="2"/>
        <v>0</v>
      </c>
      <c r="K48" s="13" t="str">
        <f t="shared" si="3"/>
        <v/>
      </c>
    </row>
    <row r="49" spans="1:11" ht="26.1" customHeight="1" x14ac:dyDescent="0.25">
      <c r="A49" s="209"/>
      <c r="B49" s="210"/>
      <c r="C49" s="211"/>
      <c r="D49" s="211"/>
      <c r="E49" s="212"/>
      <c r="I49" s="13">
        <f t="shared" si="1"/>
        <v>0</v>
      </c>
      <c r="J49" s="13">
        <f t="shared" si="2"/>
        <v>0</v>
      </c>
      <c r="K49" s="13" t="str">
        <f t="shared" si="3"/>
        <v/>
      </c>
    </row>
    <row r="50" spans="1:11" ht="26.1" customHeight="1" x14ac:dyDescent="0.25">
      <c r="A50" s="209"/>
      <c r="B50" s="210"/>
      <c r="C50" s="211"/>
      <c r="D50" s="211"/>
      <c r="E50" s="212"/>
      <c r="I50" s="13">
        <f t="shared" si="1"/>
        <v>0</v>
      </c>
      <c r="J50" s="13">
        <f t="shared" si="2"/>
        <v>0</v>
      </c>
      <c r="K50" s="13" t="str">
        <f t="shared" si="3"/>
        <v/>
      </c>
    </row>
    <row r="51" spans="1:11" ht="26.1" customHeight="1" x14ac:dyDescent="0.25">
      <c r="A51" s="209"/>
      <c r="B51" s="210"/>
      <c r="C51" s="211"/>
      <c r="D51" s="211"/>
      <c r="E51" s="212"/>
      <c r="I51" s="13">
        <f t="shared" si="1"/>
        <v>0</v>
      </c>
      <c r="J51" s="13">
        <f t="shared" si="2"/>
        <v>0</v>
      </c>
      <c r="K51" s="13" t="str">
        <f t="shared" si="3"/>
        <v/>
      </c>
    </row>
    <row r="52" spans="1:11" ht="26.1" customHeight="1" x14ac:dyDescent="0.25">
      <c r="A52" s="209"/>
      <c r="B52" s="210"/>
      <c r="C52" s="211"/>
      <c r="D52" s="211"/>
      <c r="E52" s="212"/>
      <c r="I52" s="13">
        <f t="shared" si="1"/>
        <v>0</v>
      </c>
      <c r="J52" s="13">
        <f t="shared" si="2"/>
        <v>0</v>
      </c>
      <c r="K52" s="13" t="str">
        <f t="shared" si="3"/>
        <v/>
      </c>
    </row>
    <row r="53" spans="1:11" ht="26.1" customHeight="1" x14ac:dyDescent="0.25">
      <c r="A53" s="209"/>
      <c r="B53" s="210"/>
      <c r="C53" s="211"/>
      <c r="D53" s="211"/>
      <c r="E53" s="212"/>
      <c r="I53" s="13">
        <f t="shared" si="1"/>
        <v>0</v>
      </c>
      <c r="J53" s="13">
        <f t="shared" si="2"/>
        <v>0</v>
      </c>
      <c r="K53" s="13" t="str">
        <f t="shared" si="3"/>
        <v/>
      </c>
    </row>
    <row r="54" spans="1:11" ht="26.1" customHeight="1" x14ac:dyDescent="0.25">
      <c r="A54" s="209"/>
      <c r="B54" s="210"/>
      <c r="C54" s="211"/>
      <c r="D54" s="211"/>
      <c r="E54" s="212"/>
      <c r="I54" s="13">
        <f t="shared" si="1"/>
        <v>0</v>
      </c>
      <c r="J54" s="13">
        <f t="shared" si="2"/>
        <v>0</v>
      </c>
      <c r="K54" s="13" t="str">
        <f t="shared" si="3"/>
        <v/>
      </c>
    </row>
    <row r="55" spans="1:11" ht="26.1" customHeight="1" x14ac:dyDescent="0.25">
      <c r="A55" s="209"/>
      <c r="B55" s="210"/>
      <c r="C55" s="211"/>
      <c r="D55" s="211"/>
      <c r="E55" s="212"/>
      <c r="I55" s="13">
        <f t="shared" si="1"/>
        <v>0</v>
      </c>
      <c r="J55" s="13">
        <f t="shared" si="2"/>
        <v>0</v>
      </c>
      <c r="K55" s="13" t="str">
        <f t="shared" si="3"/>
        <v/>
      </c>
    </row>
    <row r="56" spans="1:11" ht="26.1" customHeight="1" x14ac:dyDescent="0.25">
      <c r="A56" s="209"/>
      <c r="B56" s="210"/>
      <c r="C56" s="211"/>
      <c r="D56" s="211"/>
      <c r="E56" s="212"/>
      <c r="I56" s="13">
        <f t="shared" si="1"/>
        <v>0</v>
      </c>
      <c r="J56" s="13">
        <f t="shared" si="2"/>
        <v>0</v>
      </c>
      <c r="K56" s="13" t="str">
        <f t="shared" si="3"/>
        <v/>
      </c>
    </row>
    <row r="57" spans="1:11" ht="26.1" customHeight="1" x14ac:dyDescent="0.25">
      <c r="A57" s="209"/>
      <c r="B57" s="210"/>
      <c r="C57" s="211"/>
      <c r="D57" s="211"/>
      <c r="E57" s="212"/>
      <c r="I57" s="13">
        <f t="shared" si="1"/>
        <v>0</v>
      </c>
      <c r="J57" s="13">
        <f t="shared" si="2"/>
        <v>0</v>
      </c>
      <c r="K57" s="13" t="str">
        <f t="shared" si="3"/>
        <v/>
      </c>
    </row>
    <row r="58" spans="1:11" ht="26.1" customHeight="1" x14ac:dyDescent="0.25">
      <c r="A58" s="209"/>
      <c r="B58" s="210"/>
      <c r="C58" s="211"/>
      <c r="D58" s="211"/>
      <c r="E58" s="212"/>
      <c r="I58" s="13">
        <f t="shared" si="1"/>
        <v>0</v>
      </c>
      <c r="J58" s="13">
        <f t="shared" si="2"/>
        <v>0</v>
      </c>
      <c r="K58" s="13" t="str">
        <f t="shared" si="3"/>
        <v/>
      </c>
    </row>
    <row r="59" spans="1:11" ht="26.1" customHeight="1" x14ac:dyDescent="0.25">
      <c r="A59" s="209"/>
      <c r="B59" s="210"/>
      <c r="C59" s="211"/>
      <c r="D59" s="211"/>
      <c r="E59" s="212"/>
      <c r="I59" s="13">
        <f t="shared" si="1"/>
        <v>0</v>
      </c>
      <c r="J59" s="13">
        <f t="shared" si="2"/>
        <v>0</v>
      </c>
      <c r="K59" s="13" t="str">
        <f t="shared" si="3"/>
        <v/>
      </c>
    </row>
    <row r="60" spans="1:11" ht="26.1" customHeight="1" thickBot="1" x14ac:dyDescent="0.3">
      <c r="A60" s="207"/>
      <c r="B60" s="208"/>
      <c r="C60" s="201"/>
      <c r="D60" s="201"/>
      <c r="E60" s="202"/>
      <c r="I60" s="13">
        <f t="shared" si="1"/>
        <v>0</v>
      </c>
      <c r="J60" s="13">
        <f t="shared" si="2"/>
        <v>0</v>
      </c>
      <c r="K60" s="13" t="str">
        <f t="shared" si="3"/>
        <v/>
      </c>
    </row>
  </sheetData>
  <sheetProtection algorithmName="SHA-512" hashValue="Z2NAT2fkCpm3/oX3MovmKpvedvpyTAJihRl2ZHs3FKec2upHCJu4TMojgayee/3vEUDGZoFrVi+ZjQPl3EtX8A==" saltValue="IGRFBKf4Bt1JNQv1+8F3OA==" spinCount="100000" sheet="1" objects="1" scenarios="1" selectLockedCells="1"/>
  <mergeCells count="4">
    <mergeCell ref="A7:E7"/>
    <mergeCell ref="A9:A10"/>
    <mergeCell ref="B9:B10"/>
    <mergeCell ref="C9:E9"/>
  </mergeCells>
  <phoneticPr fontId="96" type="noConversion"/>
  <conditionalFormatting sqref="A11:E60">
    <cfRule type="expression" dxfId="104" priority="2" stopIfTrue="1">
      <formula>LEN(TRIM(A11))=0</formula>
    </cfRule>
  </conditionalFormatting>
  <conditionalFormatting sqref="B11:B60">
    <cfRule type="duplicateValues" dxfId="103" priority="1"/>
  </conditionalFormatting>
  <dataValidations count="3">
    <dataValidation type="whole" allowBlank="1" showInputMessage="1" showErrorMessage="1" errorTitle="Eingabefehler" error="Ganze Zahl zwischen 0 und 5000 eingeben." sqref="C11 C14 C17 C20 C23 C26 C29 C32 C35 C38 C41 C44 C47 C50 C53 C56 C59" xr:uid="{00000000-0002-0000-0400-000000000000}">
      <formula1>0</formula1>
      <formula2>5000</formula2>
    </dataValidation>
    <dataValidation type="textLength" showInputMessage="1" showErrorMessage="1" errorTitle="Zeichenlänge" error="Nur Texteingabe bis 200 Zeichen möglich." sqref="A11:B60" xr:uid="{00000000-0002-0000-0400-000001000000}">
      <formula1>2</formula1>
      <formula2>200</formula2>
    </dataValidation>
    <dataValidation type="whole" showInputMessage="1" showErrorMessage="1" errorTitle="Eingabefehler" error="Ganze Zahl zwischen 0 und 5000 eingeben." sqref="C12:C13 D11:E60 C15:C16 C18:C19 C21:C22 C24:C25 C27:C28 C30:C31 C33:C34 C36:C37 C39:C40 C42:C43 C45:C46 C48:C49 C51:C52 C54:C55 C57:C58 C60" xr:uid="{00000000-0002-0000-0400-00000200000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rowBreaks count="1" manualBreakCount="1">
    <brk id="46" max="4" man="1"/>
  </rowBreaks>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1"/>
  <sheetViews>
    <sheetView topLeftCell="A26" workbookViewId="0">
      <selection activeCell="B18" sqref="B18"/>
    </sheetView>
  </sheetViews>
  <sheetFormatPr defaultColWidth="9.140625" defaultRowHeight="15" x14ac:dyDescent="0.25"/>
  <cols>
    <col min="1" max="5" width="37.7109375" customWidth="1"/>
  </cols>
  <sheetData>
    <row r="1" spans="1:13" ht="41.25" customHeight="1" x14ac:dyDescent="0.25">
      <c r="A1" s="190" t="s">
        <v>366</v>
      </c>
      <c r="B1" s="190" t="s">
        <v>354</v>
      </c>
      <c r="C1" s="190" t="s">
        <v>356</v>
      </c>
      <c r="D1" s="190" t="s">
        <v>357</v>
      </c>
      <c r="E1" s="190" t="s">
        <v>358</v>
      </c>
      <c r="F1" s="196" t="s">
        <v>367</v>
      </c>
      <c r="G1" s="196" t="s">
        <v>368</v>
      </c>
      <c r="H1" s="196" t="s">
        <v>369</v>
      </c>
      <c r="I1" s="196" t="s">
        <v>370</v>
      </c>
      <c r="J1" s="196" t="s">
        <v>371</v>
      </c>
      <c r="K1" s="196" t="s">
        <v>372</v>
      </c>
      <c r="L1" s="196" t="s">
        <v>373</v>
      </c>
      <c r="M1" s="196" t="s">
        <v>374</v>
      </c>
    </row>
    <row r="2" spans="1:13" x14ac:dyDescent="0.25">
      <c r="A2" s="191" t="str">
        <f>IF(AND(SUM(Studien!I11:J11)=2,Studien!K11&lt;&gt;0),Studien!A11,"")</f>
        <v/>
      </c>
      <c r="B2" s="191" t="str">
        <f>IF(AND(SUM(Studien!I11:J11)=2,Studien!K11&lt;&gt;0),Studien!B11,"")</f>
        <v/>
      </c>
      <c r="C2" s="191" t="str">
        <f>IF(AND(SUM(Studien!I11:J11)=2,Studien!K11&lt;&gt;0),Studien!C11,"")</f>
        <v/>
      </c>
      <c r="D2" s="191" t="str">
        <f>IF(AND(SUM(Studien!I11:J11)=2,Studien!K11&lt;&gt;0),Studien!D11,"")</f>
        <v/>
      </c>
      <c r="E2" s="191" t="str">
        <f>IF(AND(SUM(Studien!I11:J11)=2,Studien!K11&lt;&gt;0),Studien!E11,"")</f>
        <v/>
      </c>
      <c r="F2" s="195"/>
      <c r="G2" s="195"/>
      <c r="H2" s="195"/>
      <c r="I2" s="195"/>
      <c r="J2" s="195"/>
      <c r="K2" s="195"/>
      <c r="L2" s="195"/>
      <c r="M2" s="195"/>
    </row>
    <row r="3" spans="1:13" x14ac:dyDescent="0.25">
      <c r="A3" s="191" t="str">
        <f>IF(AND(SUM(Studien!I12:J12)=2,Studien!K12&lt;&gt;0),Studien!A12,"")</f>
        <v/>
      </c>
      <c r="B3" s="191" t="str">
        <f>IF(AND(SUM(Studien!I12:J12)=2,Studien!K12&lt;&gt;0),Studien!B12,"")</f>
        <v/>
      </c>
      <c r="C3" s="191" t="str">
        <f>IF(AND(SUM(Studien!I12:J12)=2,Studien!K12&lt;&gt;0),Studien!C12,"")</f>
        <v/>
      </c>
      <c r="D3" s="191" t="str">
        <f>IF(AND(SUM(Studien!I12:J12)=2,Studien!K12&lt;&gt;0),Studien!D12,"")</f>
        <v/>
      </c>
      <c r="E3" s="191" t="str">
        <f>IF(AND(SUM(Studien!I12:J12)=2,Studien!K12&lt;&gt;0),Studien!E12,"")</f>
        <v/>
      </c>
      <c r="F3" s="195"/>
      <c r="G3" s="195"/>
      <c r="H3" s="195"/>
      <c r="I3" s="195"/>
      <c r="J3" s="195"/>
      <c r="K3" s="195"/>
      <c r="L3" s="195"/>
      <c r="M3" s="195"/>
    </row>
    <row r="4" spans="1:13" x14ac:dyDescent="0.25">
      <c r="A4" s="191" t="str">
        <f>IF(AND(SUM(Studien!I13:J13)=2,Studien!K13&lt;&gt;0),Studien!A13,"")</f>
        <v/>
      </c>
      <c r="B4" s="191" t="str">
        <f>IF(AND(SUM(Studien!I13:J13)=2,Studien!K13&lt;&gt;0),Studien!B13,"")</f>
        <v/>
      </c>
      <c r="C4" s="191" t="str">
        <f>IF(AND(SUM(Studien!I13:J13)=2,Studien!K13&lt;&gt;0),Studien!C13,"")</f>
        <v/>
      </c>
      <c r="D4" s="191" t="str">
        <f>IF(AND(SUM(Studien!I13:J13)=2,Studien!K13&lt;&gt;0),Studien!D13,"")</f>
        <v/>
      </c>
      <c r="E4" s="191" t="str">
        <f>IF(AND(SUM(Studien!I13:J13)=2,Studien!K13&lt;&gt;0),Studien!E13,"")</f>
        <v/>
      </c>
      <c r="F4" s="195"/>
      <c r="G4" s="195"/>
      <c r="H4" s="195"/>
      <c r="I4" s="195"/>
      <c r="J4" s="195"/>
      <c r="K4" s="195"/>
      <c r="L4" s="195"/>
      <c r="M4" s="195"/>
    </row>
    <row r="5" spans="1:13" x14ac:dyDescent="0.25">
      <c r="A5" s="191" t="str">
        <f>IF(AND(SUM(Studien!I14:J14)=2,Studien!K14&lt;&gt;0),Studien!A14,"")</f>
        <v/>
      </c>
      <c r="B5" s="191" t="str">
        <f>IF(AND(SUM(Studien!I14:J14)=2,Studien!K14&lt;&gt;0),Studien!B14,"")</f>
        <v/>
      </c>
      <c r="C5" s="191" t="str">
        <f>IF(AND(SUM(Studien!I14:J14)=2,Studien!K14&lt;&gt;0),Studien!C14,"")</f>
        <v/>
      </c>
      <c r="D5" s="191" t="str">
        <f>IF(AND(SUM(Studien!I14:J14)=2,Studien!K14&lt;&gt;0),Studien!D14,"")</f>
        <v/>
      </c>
      <c r="E5" s="191" t="str">
        <f>IF(AND(SUM(Studien!I14:J14)=2,Studien!K14&lt;&gt;0),Studien!E14,"")</f>
        <v/>
      </c>
      <c r="F5" s="195"/>
      <c r="G5" s="195"/>
      <c r="H5" s="195"/>
      <c r="I5" s="195"/>
      <c r="J5" s="195"/>
      <c r="K5" s="195"/>
      <c r="L5" s="195"/>
      <c r="M5" s="195"/>
    </row>
    <row r="6" spans="1:13" x14ac:dyDescent="0.25">
      <c r="A6" s="191" t="str">
        <f>IF(AND(SUM(Studien!I15:J15)=2,Studien!K15&lt;&gt;0),Studien!A15,"")</f>
        <v/>
      </c>
      <c r="B6" s="191" t="str">
        <f>IF(AND(SUM(Studien!I15:J15)=2,Studien!K15&lt;&gt;0),Studien!B15,"")</f>
        <v/>
      </c>
      <c r="C6" s="191" t="str">
        <f>IF(AND(SUM(Studien!I15:J15)=2,Studien!K15&lt;&gt;0),Studien!C15,"")</f>
        <v/>
      </c>
      <c r="D6" s="191" t="str">
        <f>IF(AND(SUM(Studien!I15:J15)=2,Studien!K15&lt;&gt;0),Studien!D15,"")</f>
        <v/>
      </c>
      <c r="E6" s="191" t="str">
        <f>IF(AND(SUM(Studien!I15:J15)=2,Studien!K15&lt;&gt;0),Studien!E15,"")</f>
        <v/>
      </c>
      <c r="F6" s="195"/>
      <c r="G6" s="195"/>
      <c r="H6" s="195"/>
      <c r="I6" s="195"/>
      <c r="J6" s="195"/>
      <c r="K6" s="195"/>
      <c r="L6" s="195"/>
      <c r="M6" s="195"/>
    </row>
    <row r="7" spans="1:13" x14ac:dyDescent="0.25">
      <c r="A7" s="191" t="str">
        <f>IF(AND(SUM(Studien!I16:J16)=2,Studien!K16&lt;&gt;0),Studien!A16,"")</f>
        <v/>
      </c>
      <c r="B7" s="191" t="str">
        <f>IF(AND(SUM(Studien!I16:J16)=2,Studien!K16&lt;&gt;0),Studien!B16,"")</f>
        <v/>
      </c>
      <c r="C7" s="191" t="str">
        <f>IF(AND(SUM(Studien!I16:J16)=2,Studien!K16&lt;&gt;0),Studien!C16,"")</f>
        <v/>
      </c>
      <c r="D7" s="191" t="str">
        <f>IF(AND(SUM(Studien!I16:J16)=2,Studien!K16&lt;&gt;0),Studien!D16,"")</f>
        <v/>
      </c>
      <c r="E7" s="191" t="str">
        <f>IF(AND(SUM(Studien!I16:J16)=2,Studien!K16&lt;&gt;0),Studien!E16,"")</f>
        <v/>
      </c>
      <c r="F7" s="195"/>
      <c r="G7" s="195"/>
      <c r="H7" s="195"/>
      <c r="I7" s="195"/>
      <c r="J7" s="195"/>
      <c r="K7" s="195"/>
      <c r="L7" s="195"/>
      <c r="M7" s="195"/>
    </row>
    <row r="8" spans="1:13" x14ac:dyDescent="0.25">
      <c r="A8" s="191" t="str">
        <f>IF(AND(SUM(Studien!I17:J17)=2,Studien!K17&lt;&gt;0),Studien!A17,"")</f>
        <v/>
      </c>
      <c r="B8" s="191" t="str">
        <f>IF(AND(SUM(Studien!I17:J17)=2,Studien!K17&lt;&gt;0),Studien!B17,"")</f>
        <v/>
      </c>
      <c r="C8" s="191" t="str">
        <f>IF(AND(SUM(Studien!I17:J17)=2,Studien!K17&lt;&gt;0),Studien!C17,"")</f>
        <v/>
      </c>
      <c r="D8" s="191" t="str">
        <f>IF(AND(SUM(Studien!I17:J17)=2,Studien!K17&lt;&gt;0),Studien!D17,"")</f>
        <v/>
      </c>
      <c r="E8" s="191" t="str">
        <f>IF(AND(SUM(Studien!I17:J17)=2,Studien!K17&lt;&gt;0),Studien!E17,"")</f>
        <v/>
      </c>
      <c r="F8" s="195"/>
      <c r="G8" s="195"/>
      <c r="H8" s="195"/>
      <c r="I8" s="195"/>
      <c r="J8" s="195"/>
      <c r="K8" s="195"/>
      <c r="L8" s="195"/>
      <c r="M8" s="195"/>
    </row>
    <row r="9" spans="1:13" x14ac:dyDescent="0.25">
      <c r="A9" s="191" t="str">
        <f>IF(AND(SUM(Studien!I18:J18)=2,Studien!K18&lt;&gt;0),Studien!A18,"")</f>
        <v/>
      </c>
      <c r="B9" s="191" t="str">
        <f>IF(AND(SUM(Studien!I18:J18)=2,Studien!K18&lt;&gt;0),Studien!B18,"")</f>
        <v/>
      </c>
      <c r="C9" s="191" t="str">
        <f>IF(AND(SUM(Studien!I18:J18)=2,Studien!K18&lt;&gt;0),Studien!C18,"")</f>
        <v/>
      </c>
      <c r="D9" s="191" t="str">
        <f>IF(AND(SUM(Studien!I18:J18)=2,Studien!K18&lt;&gt;0),Studien!D18,"")</f>
        <v/>
      </c>
      <c r="E9" s="191" t="str">
        <f>IF(AND(SUM(Studien!I18:J18)=2,Studien!K18&lt;&gt;0),Studien!E18,"")</f>
        <v/>
      </c>
      <c r="F9" s="195"/>
      <c r="G9" s="195"/>
      <c r="H9" s="195"/>
      <c r="I9" s="195"/>
      <c r="J9" s="195"/>
      <c r="K9" s="195"/>
      <c r="L9" s="195"/>
      <c r="M9" s="195"/>
    </row>
    <row r="10" spans="1:13" x14ac:dyDescent="0.25">
      <c r="A10" s="191" t="str">
        <f>IF(AND(SUM(Studien!I19:J19)=2,Studien!K19&lt;&gt;0),Studien!A19,"")</f>
        <v/>
      </c>
      <c r="B10" s="191" t="str">
        <f>IF(AND(SUM(Studien!I19:J19)=2,Studien!K19&lt;&gt;0),Studien!B19,"")</f>
        <v/>
      </c>
      <c r="C10" s="191" t="str">
        <f>IF(AND(SUM(Studien!I19:J19)=2,Studien!K19&lt;&gt;0),Studien!C19,"")</f>
        <v/>
      </c>
      <c r="D10" s="191" t="str">
        <f>IF(AND(SUM(Studien!I19:J19)=2,Studien!K19&lt;&gt;0),Studien!D19,"")</f>
        <v/>
      </c>
      <c r="E10" s="191" t="str">
        <f>IF(AND(SUM(Studien!I19:J19)=2,Studien!K19&lt;&gt;0),Studien!E19,"")</f>
        <v/>
      </c>
      <c r="F10" s="195"/>
      <c r="G10" s="195"/>
      <c r="H10" s="195"/>
      <c r="I10" s="195"/>
      <c r="J10" s="195"/>
      <c r="K10" s="195"/>
      <c r="L10" s="195"/>
      <c r="M10" s="195"/>
    </row>
    <row r="11" spans="1:13" x14ac:dyDescent="0.25">
      <c r="A11" s="191" t="str">
        <f>IF(AND(SUM(Studien!I20:J20)=2,Studien!K20&lt;&gt;0),Studien!A20,"")</f>
        <v/>
      </c>
      <c r="B11" s="191" t="str">
        <f>IF(AND(SUM(Studien!I20:J20)=2,Studien!K20&lt;&gt;0),Studien!B20,"")</f>
        <v/>
      </c>
      <c r="C11" s="191" t="str">
        <f>IF(AND(SUM(Studien!I20:J20)=2,Studien!K20&lt;&gt;0),Studien!C20,"")</f>
        <v/>
      </c>
      <c r="D11" s="191" t="str">
        <f>IF(AND(SUM(Studien!I20:J20)=2,Studien!K20&lt;&gt;0),Studien!D20,"")</f>
        <v/>
      </c>
      <c r="E11" s="191" t="str">
        <f>IF(AND(SUM(Studien!I20:J20)=2,Studien!K20&lt;&gt;0),Studien!E20,"")</f>
        <v/>
      </c>
      <c r="F11" s="195"/>
      <c r="G11" s="195"/>
      <c r="H11" s="195"/>
      <c r="I11" s="195"/>
      <c r="J11" s="195"/>
      <c r="K11" s="195"/>
      <c r="L11" s="195"/>
      <c r="M11" s="195"/>
    </row>
    <row r="12" spans="1:13" x14ac:dyDescent="0.25">
      <c r="A12" s="191" t="str">
        <f>IF(AND(SUM(Studien!I21:J21)=2,Studien!K21&lt;&gt;0),Studien!A21,"")</f>
        <v/>
      </c>
      <c r="B12" s="191" t="str">
        <f>IF(AND(SUM(Studien!I21:J21)=2,Studien!K21&lt;&gt;0),Studien!B21,"")</f>
        <v/>
      </c>
      <c r="C12" s="191" t="str">
        <f>IF(AND(SUM(Studien!I21:J21)=2,Studien!K21&lt;&gt;0),Studien!C21,"")</f>
        <v/>
      </c>
      <c r="D12" s="191" t="str">
        <f>IF(AND(SUM(Studien!I21:J21)=2,Studien!K21&lt;&gt;0),Studien!D21,"")</f>
        <v/>
      </c>
      <c r="E12" s="191" t="str">
        <f>IF(AND(SUM(Studien!I21:J21)=2,Studien!K21&lt;&gt;0),Studien!E21,"")</f>
        <v/>
      </c>
      <c r="F12" s="195"/>
      <c r="G12" s="195"/>
      <c r="H12" s="195"/>
      <c r="I12" s="195"/>
      <c r="J12" s="195"/>
      <c r="K12" s="195"/>
      <c r="L12" s="195"/>
      <c r="M12" s="195"/>
    </row>
    <row r="13" spans="1:13" x14ac:dyDescent="0.25">
      <c r="A13" s="191" t="str">
        <f>IF(AND(SUM(Studien!I22:J22)=2,Studien!K22&lt;&gt;0),Studien!A22,"")</f>
        <v/>
      </c>
      <c r="B13" s="191" t="str">
        <f>IF(AND(SUM(Studien!I22:J22)=2,Studien!K22&lt;&gt;0),Studien!B22,"")</f>
        <v/>
      </c>
      <c r="C13" s="191" t="str">
        <f>IF(AND(SUM(Studien!I22:J22)=2,Studien!K22&lt;&gt;0),Studien!C22,"")</f>
        <v/>
      </c>
      <c r="D13" s="191" t="str">
        <f>IF(AND(SUM(Studien!I22:J22)=2,Studien!K22&lt;&gt;0),Studien!D22,"")</f>
        <v/>
      </c>
      <c r="E13" s="191" t="str">
        <f>IF(AND(SUM(Studien!I22:J22)=2,Studien!K22&lt;&gt;0),Studien!E22,"")</f>
        <v/>
      </c>
      <c r="F13" s="195"/>
      <c r="G13" s="195"/>
      <c r="H13" s="195"/>
      <c r="I13" s="195"/>
      <c r="J13" s="195"/>
      <c r="K13" s="195"/>
      <c r="L13" s="195"/>
      <c r="M13" s="195"/>
    </row>
    <row r="14" spans="1:13" x14ac:dyDescent="0.25">
      <c r="A14" s="191" t="str">
        <f>IF(AND(SUM(Studien!I23:J23)=2,Studien!K23&lt;&gt;0),Studien!A23,"")</f>
        <v/>
      </c>
      <c r="B14" s="191" t="str">
        <f>IF(AND(SUM(Studien!I23:J23)=2,Studien!K23&lt;&gt;0),Studien!B23,"")</f>
        <v/>
      </c>
      <c r="C14" s="191" t="str">
        <f>IF(AND(SUM(Studien!I23:J23)=2,Studien!K23&lt;&gt;0),Studien!C23,"")</f>
        <v/>
      </c>
      <c r="D14" s="191" t="str">
        <f>IF(AND(SUM(Studien!I23:J23)=2,Studien!K23&lt;&gt;0),Studien!D23,"")</f>
        <v/>
      </c>
      <c r="E14" s="191" t="str">
        <f>IF(AND(SUM(Studien!I23:J23)=2,Studien!K23&lt;&gt;0),Studien!E23,"")</f>
        <v/>
      </c>
      <c r="F14" s="195"/>
      <c r="G14" s="195"/>
      <c r="H14" s="195"/>
      <c r="I14" s="195"/>
      <c r="J14" s="195"/>
      <c r="K14" s="195"/>
      <c r="L14" s="195"/>
      <c r="M14" s="195"/>
    </row>
    <row r="15" spans="1:13" x14ac:dyDescent="0.25">
      <c r="A15" s="191" t="str">
        <f>IF(AND(SUM(Studien!I24:J24)=2,Studien!K24&lt;&gt;0),Studien!A24,"")</f>
        <v/>
      </c>
      <c r="B15" s="191" t="str">
        <f>IF(AND(SUM(Studien!I24:J24)=2,Studien!K24&lt;&gt;0),Studien!B24,"")</f>
        <v/>
      </c>
      <c r="C15" s="191" t="str">
        <f>IF(AND(SUM(Studien!I24:J24)=2,Studien!K24&lt;&gt;0),Studien!C24,"")</f>
        <v/>
      </c>
      <c r="D15" s="191" t="str">
        <f>IF(AND(SUM(Studien!I24:J24)=2,Studien!K24&lt;&gt;0),Studien!D24,"")</f>
        <v/>
      </c>
      <c r="E15" s="191" t="str">
        <f>IF(AND(SUM(Studien!I24:J24)=2,Studien!K24&lt;&gt;0),Studien!E24,"")</f>
        <v/>
      </c>
      <c r="F15" s="195"/>
      <c r="G15" s="195"/>
      <c r="H15" s="195"/>
      <c r="I15" s="195"/>
      <c r="J15" s="195"/>
      <c r="K15" s="195"/>
      <c r="L15" s="195"/>
      <c r="M15" s="195"/>
    </row>
    <row r="16" spans="1:13" x14ac:dyDescent="0.25">
      <c r="A16" s="191" t="str">
        <f>IF(AND(SUM(Studien!I25:J25)=2,Studien!K25&lt;&gt;0),Studien!A25,"")</f>
        <v/>
      </c>
      <c r="B16" s="191" t="str">
        <f>IF(AND(SUM(Studien!I25:J25)=2,Studien!K25&lt;&gt;0),Studien!B25,"")</f>
        <v/>
      </c>
      <c r="C16" s="191" t="str">
        <f>IF(AND(SUM(Studien!I25:J25)=2,Studien!K25&lt;&gt;0),Studien!C25,"")</f>
        <v/>
      </c>
      <c r="D16" s="191" t="str">
        <f>IF(AND(SUM(Studien!I25:J25)=2,Studien!K25&lt;&gt;0),Studien!D25,"")</f>
        <v/>
      </c>
      <c r="E16" s="191" t="str">
        <f>IF(AND(SUM(Studien!I25:J25)=2,Studien!K25&lt;&gt;0),Studien!E25,"")</f>
        <v/>
      </c>
      <c r="F16" s="195"/>
      <c r="G16" s="195"/>
      <c r="H16" s="195"/>
      <c r="I16" s="195"/>
      <c r="J16" s="195"/>
      <c r="K16" s="195"/>
      <c r="L16" s="195"/>
      <c r="M16" s="195"/>
    </row>
    <row r="17" spans="1:13" x14ac:dyDescent="0.25">
      <c r="A17" s="191" t="str">
        <f>IF(AND(SUM(Studien!I26:J26)=2,Studien!K26&lt;&gt;0),Studien!A26,"")</f>
        <v/>
      </c>
      <c r="B17" s="191" t="str">
        <f>IF(AND(SUM(Studien!I26:J26)=2,Studien!K26&lt;&gt;0),Studien!B26,"")</f>
        <v/>
      </c>
      <c r="C17" s="191" t="str">
        <f>IF(AND(SUM(Studien!I26:J26)=2,Studien!K26&lt;&gt;0),Studien!C26,"")</f>
        <v/>
      </c>
      <c r="D17" s="191" t="str">
        <f>IF(AND(SUM(Studien!I26:J26)=2,Studien!K26&lt;&gt;0),Studien!D26,"")</f>
        <v/>
      </c>
      <c r="E17" s="191" t="str">
        <f>IF(AND(SUM(Studien!I26:J26)=2,Studien!K26&lt;&gt;0),Studien!E26,"")</f>
        <v/>
      </c>
      <c r="F17" s="195"/>
      <c r="G17" s="195"/>
      <c r="H17" s="195"/>
      <c r="I17" s="195"/>
      <c r="J17" s="195"/>
      <c r="K17" s="195"/>
      <c r="L17" s="195"/>
      <c r="M17" s="195"/>
    </row>
    <row r="18" spans="1:13" x14ac:dyDescent="0.25">
      <c r="A18" s="191" t="str">
        <f>IF(AND(SUM(Studien!I27:J27)=2,Studien!K27&lt;&gt;0),Studien!A27,"")</f>
        <v/>
      </c>
      <c r="B18" s="191" t="str">
        <f>IF(AND(SUM(Studien!I27:J27)=2,Studien!K27&lt;&gt;0),Studien!B27,"")</f>
        <v/>
      </c>
      <c r="C18" s="191" t="str">
        <f>IF(AND(SUM(Studien!I27:J27)=2,Studien!K27&lt;&gt;0),Studien!C27,"")</f>
        <v/>
      </c>
      <c r="D18" s="191" t="str">
        <f>IF(AND(SUM(Studien!I27:J27)=2,Studien!K27&lt;&gt;0),Studien!D27,"")</f>
        <v/>
      </c>
      <c r="E18" s="191" t="str">
        <f>IF(AND(SUM(Studien!I27:J27)=2,Studien!K27&lt;&gt;0),Studien!E27,"")</f>
        <v/>
      </c>
      <c r="F18" s="195"/>
      <c r="G18" s="195"/>
      <c r="H18" s="195"/>
      <c r="I18" s="195"/>
      <c r="J18" s="195"/>
      <c r="K18" s="195"/>
      <c r="L18" s="195"/>
      <c r="M18" s="195"/>
    </row>
    <row r="19" spans="1:13" x14ac:dyDescent="0.25">
      <c r="A19" s="191" t="str">
        <f>IF(AND(SUM(Studien!I28:J28)=2,Studien!K28&lt;&gt;0),Studien!A28,"")</f>
        <v/>
      </c>
      <c r="B19" s="191" t="str">
        <f>IF(AND(SUM(Studien!I28:J28)=2,Studien!K28&lt;&gt;0),Studien!B28,"")</f>
        <v/>
      </c>
      <c r="C19" s="191" t="str">
        <f>IF(AND(SUM(Studien!I28:J28)=2,Studien!K28&lt;&gt;0),Studien!C28,"")</f>
        <v/>
      </c>
      <c r="D19" s="191" t="str">
        <f>IF(AND(SUM(Studien!I28:J28)=2,Studien!K28&lt;&gt;0),Studien!D28,"")</f>
        <v/>
      </c>
      <c r="E19" s="191" t="str">
        <f>IF(AND(SUM(Studien!I28:J28)=2,Studien!K28&lt;&gt;0),Studien!E28,"")</f>
        <v/>
      </c>
      <c r="F19" s="195"/>
      <c r="G19" s="195"/>
      <c r="H19" s="195"/>
      <c r="I19" s="195"/>
      <c r="J19" s="195"/>
      <c r="K19" s="195"/>
      <c r="L19" s="195"/>
      <c r="M19" s="195"/>
    </row>
    <row r="20" spans="1:13" x14ac:dyDescent="0.25">
      <c r="A20" s="191" t="str">
        <f>IF(AND(SUM(Studien!I29:J29)=2,Studien!K29&lt;&gt;0),Studien!A29,"")</f>
        <v/>
      </c>
      <c r="B20" s="191" t="str">
        <f>IF(AND(SUM(Studien!I29:J29)=2,Studien!K29&lt;&gt;0),Studien!B29,"")</f>
        <v/>
      </c>
      <c r="C20" s="191" t="str">
        <f>IF(AND(SUM(Studien!I29:J29)=2,Studien!K29&lt;&gt;0),Studien!C29,"")</f>
        <v/>
      </c>
      <c r="D20" s="191" t="str">
        <f>IF(AND(SUM(Studien!I29:J29)=2,Studien!K29&lt;&gt;0),Studien!D29,"")</f>
        <v/>
      </c>
      <c r="E20" s="191" t="str">
        <f>IF(AND(SUM(Studien!I29:J29)=2,Studien!K29&lt;&gt;0),Studien!E29,"")</f>
        <v/>
      </c>
      <c r="F20" s="195"/>
      <c r="G20" s="195"/>
      <c r="H20" s="195"/>
      <c r="I20" s="195"/>
      <c r="J20" s="195"/>
      <c r="K20" s="195"/>
      <c r="L20" s="195"/>
      <c r="M20" s="195"/>
    </row>
    <row r="21" spans="1:13" x14ac:dyDescent="0.25">
      <c r="A21" s="191" t="str">
        <f>IF(AND(SUM(Studien!I30:J30)=2,Studien!K30&lt;&gt;0),Studien!A30,"")</f>
        <v/>
      </c>
      <c r="B21" s="191" t="str">
        <f>IF(AND(SUM(Studien!I30:J30)=2,Studien!K30&lt;&gt;0),Studien!B30,"")</f>
        <v/>
      </c>
      <c r="C21" s="191" t="str">
        <f>IF(AND(SUM(Studien!I30:J30)=2,Studien!K30&lt;&gt;0),Studien!C30,"")</f>
        <v/>
      </c>
      <c r="D21" s="191" t="str">
        <f>IF(AND(SUM(Studien!I30:J30)=2,Studien!K30&lt;&gt;0),Studien!D30,"")</f>
        <v/>
      </c>
      <c r="E21" s="191" t="str">
        <f>IF(AND(SUM(Studien!I30:J30)=2,Studien!K30&lt;&gt;0),Studien!E30,"")</f>
        <v/>
      </c>
      <c r="F21" s="195"/>
      <c r="G21" s="195"/>
      <c r="H21" s="195"/>
      <c r="I21" s="195"/>
      <c r="J21" s="195"/>
      <c r="K21" s="195"/>
      <c r="L21" s="195"/>
      <c r="M21" s="195"/>
    </row>
    <row r="22" spans="1:13" x14ac:dyDescent="0.25">
      <c r="A22" s="191" t="str">
        <f>IF(AND(SUM(Studien!I31:J31)=2,Studien!K31&lt;&gt;0),Studien!A31,"")</f>
        <v/>
      </c>
      <c r="B22" s="191" t="str">
        <f>IF(AND(SUM(Studien!I31:J31)=2,Studien!K31&lt;&gt;0),Studien!B31,"")</f>
        <v/>
      </c>
      <c r="C22" s="191" t="str">
        <f>IF(AND(SUM(Studien!I31:J31)=2,Studien!K31&lt;&gt;0),Studien!C31,"")</f>
        <v/>
      </c>
      <c r="D22" s="191" t="str">
        <f>IF(AND(SUM(Studien!I31:J31)=2,Studien!K31&lt;&gt;0),Studien!D31,"")</f>
        <v/>
      </c>
      <c r="E22" s="191" t="str">
        <f>IF(AND(SUM(Studien!I31:J31)=2,Studien!K31&lt;&gt;0),Studien!E31,"")</f>
        <v/>
      </c>
      <c r="F22" s="195"/>
      <c r="G22" s="195"/>
      <c r="H22" s="195"/>
      <c r="I22" s="195"/>
      <c r="J22" s="195"/>
      <c r="K22" s="195"/>
      <c r="L22" s="195"/>
      <c r="M22" s="195"/>
    </row>
    <row r="23" spans="1:13" x14ac:dyDescent="0.25">
      <c r="A23" s="191" t="str">
        <f>IF(AND(SUM(Studien!I32:J32)=2,Studien!K32&lt;&gt;0),Studien!A32,"")</f>
        <v/>
      </c>
      <c r="B23" s="191" t="str">
        <f>IF(AND(SUM(Studien!I32:J32)=2,Studien!K32&lt;&gt;0),Studien!B32,"")</f>
        <v/>
      </c>
      <c r="C23" s="191" t="str">
        <f>IF(AND(SUM(Studien!I32:J32)=2,Studien!K32&lt;&gt;0),Studien!C32,"")</f>
        <v/>
      </c>
      <c r="D23" s="191" t="str">
        <f>IF(AND(SUM(Studien!I32:J32)=2,Studien!K32&lt;&gt;0),Studien!D32,"")</f>
        <v/>
      </c>
      <c r="E23" s="191" t="str">
        <f>IF(AND(SUM(Studien!I32:J32)=2,Studien!K32&lt;&gt;0),Studien!E32,"")</f>
        <v/>
      </c>
      <c r="F23" s="195"/>
      <c r="G23" s="195"/>
      <c r="H23" s="195"/>
      <c r="I23" s="195"/>
      <c r="J23" s="195"/>
      <c r="K23" s="195"/>
      <c r="L23" s="195"/>
      <c r="M23" s="195"/>
    </row>
    <row r="24" spans="1:13" x14ac:dyDescent="0.25">
      <c r="A24" s="191" t="str">
        <f>IF(AND(SUM(Studien!I33:J33)=2,Studien!K33&lt;&gt;0),Studien!A33,"")</f>
        <v/>
      </c>
      <c r="B24" s="191" t="str">
        <f>IF(AND(SUM(Studien!I33:J33)=2,Studien!K33&lt;&gt;0),Studien!B33,"")</f>
        <v/>
      </c>
      <c r="C24" s="191" t="str">
        <f>IF(AND(SUM(Studien!I33:J33)=2,Studien!K33&lt;&gt;0),Studien!C33,"")</f>
        <v/>
      </c>
      <c r="D24" s="191" t="str">
        <f>IF(AND(SUM(Studien!I33:J33)=2,Studien!K33&lt;&gt;0),Studien!D33,"")</f>
        <v/>
      </c>
      <c r="E24" s="191" t="str">
        <f>IF(AND(SUM(Studien!I33:J33)=2,Studien!K33&lt;&gt;0),Studien!E33,"")</f>
        <v/>
      </c>
      <c r="F24" s="195"/>
      <c r="G24" s="195"/>
      <c r="H24" s="195"/>
      <c r="I24" s="195"/>
      <c r="J24" s="195"/>
      <c r="K24" s="195"/>
      <c r="L24" s="195"/>
      <c r="M24" s="195"/>
    </row>
    <row r="25" spans="1:13" x14ac:dyDescent="0.25">
      <c r="A25" s="191" t="str">
        <f>IF(AND(SUM(Studien!I34:J34)=2,Studien!K34&lt;&gt;0),Studien!A34,"")</f>
        <v/>
      </c>
      <c r="B25" s="191" t="str">
        <f>IF(AND(SUM(Studien!I34:J34)=2,Studien!K34&lt;&gt;0),Studien!B34,"")</f>
        <v/>
      </c>
      <c r="C25" s="191" t="str">
        <f>IF(AND(SUM(Studien!I34:J34)=2,Studien!K34&lt;&gt;0),Studien!C34,"")</f>
        <v/>
      </c>
      <c r="D25" s="191" t="str">
        <f>IF(AND(SUM(Studien!I34:J34)=2,Studien!K34&lt;&gt;0),Studien!D34,"")</f>
        <v/>
      </c>
      <c r="E25" s="191" t="str">
        <f>IF(AND(SUM(Studien!I34:J34)=2,Studien!K34&lt;&gt;0),Studien!E34,"")</f>
        <v/>
      </c>
      <c r="F25" s="195"/>
      <c r="G25" s="195"/>
      <c r="H25" s="195"/>
      <c r="I25" s="195"/>
      <c r="J25" s="195"/>
      <c r="K25" s="195"/>
      <c r="L25" s="195"/>
      <c r="M25" s="195"/>
    </row>
    <row r="26" spans="1:13" x14ac:dyDescent="0.25">
      <c r="A26" s="191" t="str">
        <f>IF(AND(SUM(Studien!I35:J35)=2,Studien!K35&lt;&gt;0),Studien!A35,"")</f>
        <v/>
      </c>
      <c r="B26" s="191" t="str">
        <f>IF(AND(SUM(Studien!I35:J35)=2,Studien!K35&lt;&gt;0),Studien!B35,"")</f>
        <v/>
      </c>
      <c r="C26" s="191" t="str">
        <f>IF(AND(SUM(Studien!I35:J35)=2,Studien!K35&lt;&gt;0),Studien!C35,"")</f>
        <v/>
      </c>
      <c r="D26" s="191" t="str">
        <f>IF(AND(SUM(Studien!I35:J35)=2,Studien!K35&lt;&gt;0),Studien!D35,"")</f>
        <v/>
      </c>
      <c r="E26" s="191" t="str">
        <f>IF(AND(SUM(Studien!I35:J35)=2,Studien!K35&lt;&gt;0),Studien!E35,"")</f>
        <v/>
      </c>
      <c r="F26" s="195"/>
      <c r="G26" s="195"/>
      <c r="H26" s="195"/>
      <c r="I26" s="195"/>
      <c r="J26" s="195"/>
      <c r="K26" s="195"/>
      <c r="L26" s="195"/>
      <c r="M26" s="195"/>
    </row>
    <row r="27" spans="1:13" x14ac:dyDescent="0.25">
      <c r="A27" s="191" t="str">
        <f>IF(AND(SUM(Studien!I36:J36)=2,Studien!K36&lt;&gt;0),Studien!A36,"")</f>
        <v/>
      </c>
      <c r="B27" s="191" t="str">
        <f>IF(AND(SUM(Studien!I36:J36)=2,Studien!K36&lt;&gt;0),Studien!B36,"")</f>
        <v/>
      </c>
      <c r="C27" s="191" t="str">
        <f>IF(AND(SUM(Studien!I36:J36)=2,Studien!K36&lt;&gt;0),Studien!C36,"")</f>
        <v/>
      </c>
      <c r="D27" s="191" t="str">
        <f>IF(AND(SUM(Studien!I36:J36)=2,Studien!K36&lt;&gt;0),Studien!D36,"")</f>
        <v/>
      </c>
      <c r="E27" s="191" t="str">
        <f>IF(AND(SUM(Studien!I36:J36)=2,Studien!K36&lt;&gt;0),Studien!E36,"")</f>
        <v/>
      </c>
      <c r="F27" s="195"/>
      <c r="G27" s="195"/>
      <c r="H27" s="195"/>
      <c r="I27" s="195"/>
      <c r="J27" s="195"/>
      <c r="K27" s="195"/>
      <c r="L27" s="195"/>
      <c r="M27" s="195"/>
    </row>
    <row r="28" spans="1:13" x14ac:dyDescent="0.25">
      <c r="A28" s="191" t="str">
        <f>IF(AND(SUM(Studien!I37:J37)=2,Studien!K37&lt;&gt;0),Studien!A37,"")</f>
        <v/>
      </c>
      <c r="B28" s="191" t="str">
        <f>IF(AND(SUM(Studien!I37:J37)=2,Studien!K37&lt;&gt;0),Studien!B37,"")</f>
        <v/>
      </c>
      <c r="C28" s="191" t="str">
        <f>IF(AND(SUM(Studien!I37:J37)=2,Studien!K37&lt;&gt;0),Studien!C37,"")</f>
        <v/>
      </c>
      <c r="D28" s="191" t="str">
        <f>IF(AND(SUM(Studien!I37:J37)=2,Studien!K37&lt;&gt;0),Studien!D37,"")</f>
        <v/>
      </c>
      <c r="E28" s="191" t="str">
        <f>IF(AND(SUM(Studien!I37:J37)=2,Studien!K37&lt;&gt;0),Studien!E37,"")</f>
        <v/>
      </c>
      <c r="F28" s="195"/>
      <c r="G28" s="195"/>
      <c r="H28" s="195"/>
      <c r="I28" s="195"/>
      <c r="J28" s="195"/>
      <c r="K28" s="195"/>
      <c r="L28" s="195"/>
      <c r="M28" s="195"/>
    </row>
    <row r="29" spans="1:13" x14ac:dyDescent="0.25">
      <c r="A29" s="191" t="str">
        <f>IF(AND(SUM(Studien!I38:J38)=2,Studien!K38&lt;&gt;0),Studien!A38,"")</f>
        <v/>
      </c>
      <c r="B29" s="191" t="str">
        <f>IF(AND(SUM(Studien!I38:J38)=2,Studien!K38&lt;&gt;0),Studien!B38,"")</f>
        <v/>
      </c>
      <c r="C29" s="191" t="str">
        <f>IF(AND(SUM(Studien!I38:J38)=2,Studien!K38&lt;&gt;0),Studien!C38,"")</f>
        <v/>
      </c>
      <c r="D29" s="191" t="str">
        <f>IF(AND(SUM(Studien!I38:J38)=2,Studien!K38&lt;&gt;0),Studien!D38,"")</f>
        <v/>
      </c>
      <c r="E29" s="191" t="str">
        <f>IF(AND(SUM(Studien!I38:J38)=2,Studien!K38&lt;&gt;0),Studien!E38,"")</f>
        <v/>
      </c>
      <c r="F29" s="195"/>
      <c r="G29" s="195"/>
      <c r="H29" s="195"/>
      <c r="I29" s="195"/>
      <c r="J29" s="195"/>
      <c r="K29" s="195"/>
      <c r="L29" s="195"/>
      <c r="M29" s="195"/>
    </row>
    <row r="30" spans="1:13" x14ac:dyDescent="0.25">
      <c r="A30" s="191" t="str">
        <f>IF(AND(SUM(Studien!I39:J39)=2,Studien!K39&lt;&gt;0),Studien!A39,"")</f>
        <v/>
      </c>
      <c r="B30" s="191" t="str">
        <f>IF(AND(SUM(Studien!I39:J39)=2,Studien!K39&lt;&gt;0),Studien!B39,"")</f>
        <v/>
      </c>
      <c r="C30" s="191" t="str">
        <f>IF(AND(SUM(Studien!I39:J39)=2,Studien!K39&lt;&gt;0),Studien!C39,"")</f>
        <v/>
      </c>
      <c r="D30" s="191" t="str">
        <f>IF(AND(SUM(Studien!I39:J39)=2,Studien!K39&lt;&gt;0),Studien!D39,"")</f>
        <v/>
      </c>
      <c r="E30" s="191" t="str">
        <f>IF(AND(SUM(Studien!I39:J39)=2,Studien!K39&lt;&gt;0),Studien!E39,"")</f>
        <v/>
      </c>
      <c r="F30" s="195"/>
      <c r="G30" s="195"/>
      <c r="H30" s="195"/>
      <c r="I30" s="195"/>
      <c r="J30" s="195"/>
      <c r="K30" s="195"/>
      <c r="L30" s="195"/>
      <c r="M30" s="195"/>
    </row>
    <row r="31" spans="1:13" x14ac:dyDescent="0.25">
      <c r="A31" s="191" t="str">
        <f>IF(AND(SUM(Studien!I40:J40)=2,Studien!K40&lt;&gt;0),Studien!A40,"")</f>
        <v/>
      </c>
      <c r="B31" s="191" t="str">
        <f>IF(AND(SUM(Studien!I40:J40)=2,Studien!K40&lt;&gt;0),Studien!B40,"")</f>
        <v/>
      </c>
      <c r="C31" s="191" t="str">
        <f>IF(AND(SUM(Studien!I40:J40)=2,Studien!K40&lt;&gt;0),Studien!C40,"")</f>
        <v/>
      </c>
      <c r="D31" s="191" t="str">
        <f>IF(AND(SUM(Studien!I40:J40)=2,Studien!K40&lt;&gt;0),Studien!D40,"")</f>
        <v/>
      </c>
      <c r="E31" s="191" t="str">
        <f>IF(AND(SUM(Studien!I40:J40)=2,Studien!K40&lt;&gt;0),Studien!E40,"")</f>
        <v/>
      </c>
      <c r="F31" s="195"/>
      <c r="G31" s="195"/>
      <c r="H31" s="195"/>
      <c r="I31" s="195"/>
      <c r="J31" s="195"/>
      <c r="K31" s="195"/>
      <c r="L31" s="195"/>
      <c r="M31" s="195"/>
    </row>
    <row r="32" spans="1:13" x14ac:dyDescent="0.25">
      <c r="A32" s="191" t="str">
        <f>IF(AND(SUM(Studien!I41:J41)=2,Studien!K41&lt;&gt;0),Studien!A41,"")</f>
        <v/>
      </c>
      <c r="B32" s="191" t="str">
        <f>IF(AND(SUM(Studien!I41:J41)=2,Studien!K41&lt;&gt;0),Studien!B41,"")</f>
        <v/>
      </c>
      <c r="C32" s="191" t="str">
        <f>IF(AND(SUM(Studien!I41:J41)=2,Studien!K41&lt;&gt;0),Studien!C41,"")</f>
        <v/>
      </c>
      <c r="D32" s="191" t="str">
        <f>IF(AND(SUM(Studien!I41:J41)=2,Studien!K41&lt;&gt;0),Studien!D41,"")</f>
        <v/>
      </c>
      <c r="E32" s="191" t="str">
        <f>IF(AND(SUM(Studien!I41:J41)=2,Studien!K41&lt;&gt;0),Studien!E41,"")</f>
        <v/>
      </c>
      <c r="F32" s="195"/>
      <c r="G32" s="195"/>
      <c r="H32" s="195"/>
      <c r="I32" s="195"/>
      <c r="J32" s="195"/>
      <c r="K32" s="195"/>
      <c r="L32" s="195"/>
      <c r="M32" s="195"/>
    </row>
    <row r="33" spans="1:13" x14ac:dyDescent="0.25">
      <c r="A33" s="191" t="str">
        <f>IF(AND(SUM(Studien!I42:J42)=2,Studien!K42&lt;&gt;0),Studien!A42,"")</f>
        <v/>
      </c>
      <c r="B33" s="191" t="str">
        <f>IF(AND(SUM(Studien!I42:J42)=2,Studien!K42&lt;&gt;0),Studien!B42,"")</f>
        <v/>
      </c>
      <c r="C33" s="191" t="str">
        <f>IF(AND(SUM(Studien!I42:J42)=2,Studien!K42&lt;&gt;0),Studien!C42,"")</f>
        <v/>
      </c>
      <c r="D33" s="191" t="str">
        <f>IF(AND(SUM(Studien!I42:J42)=2,Studien!K42&lt;&gt;0),Studien!D42,"")</f>
        <v/>
      </c>
      <c r="E33" s="191" t="str">
        <f>IF(AND(SUM(Studien!I42:J42)=2,Studien!K42&lt;&gt;0),Studien!E42,"")</f>
        <v/>
      </c>
      <c r="F33" s="195"/>
      <c r="G33" s="195"/>
      <c r="H33" s="195"/>
      <c r="I33" s="195"/>
      <c r="J33" s="195"/>
      <c r="K33" s="195"/>
      <c r="L33" s="195"/>
      <c r="M33" s="195"/>
    </row>
    <row r="34" spans="1:13" x14ac:dyDescent="0.25">
      <c r="A34" s="191" t="str">
        <f>IF(AND(SUM(Studien!I43:J43)=2,Studien!K43&lt;&gt;0),Studien!A43,"")</f>
        <v/>
      </c>
      <c r="B34" s="191" t="str">
        <f>IF(AND(SUM(Studien!I43:J43)=2,Studien!K43&lt;&gt;0),Studien!B43,"")</f>
        <v/>
      </c>
      <c r="C34" s="191" t="str">
        <f>IF(AND(SUM(Studien!I43:J43)=2,Studien!K43&lt;&gt;0),Studien!C43,"")</f>
        <v/>
      </c>
      <c r="D34" s="191" t="str">
        <f>IF(AND(SUM(Studien!I43:J43)=2,Studien!K43&lt;&gt;0),Studien!D43,"")</f>
        <v/>
      </c>
      <c r="E34" s="191" t="str">
        <f>IF(AND(SUM(Studien!I43:J43)=2,Studien!K43&lt;&gt;0),Studien!E43,"")</f>
        <v/>
      </c>
      <c r="F34" s="195"/>
      <c r="G34" s="195"/>
      <c r="H34" s="195"/>
      <c r="I34" s="195"/>
      <c r="J34" s="195"/>
      <c r="K34" s="195"/>
      <c r="L34" s="195"/>
      <c r="M34" s="195"/>
    </row>
    <row r="35" spans="1:13" x14ac:dyDescent="0.25">
      <c r="A35" s="191" t="str">
        <f>IF(AND(SUM(Studien!I44:J44)=2,Studien!K44&lt;&gt;0),Studien!A44,"")</f>
        <v/>
      </c>
      <c r="B35" s="191" t="str">
        <f>IF(AND(SUM(Studien!I44:J44)=2,Studien!K44&lt;&gt;0),Studien!B44,"")</f>
        <v/>
      </c>
      <c r="C35" s="191" t="str">
        <f>IF(AND(SUM(Studien!I44:J44)=2,Studien!K44&lt;&gt;0),Studien!C44,"")</f>
        <v/>
      </c>
      <c r="D35" s="191" t="str">
        <f>IF(AND(SUM(Studien!I44:J44)=2,Studien!K44&lt;&gt;0),Studien!D44,"")</f>
        <v/>
      </c>
      <c r="E35" s="191" t="str">
        <f>IF(AND(SUM(Studien!I44:J44)=2,Studien!K44&lt;&gt;0),Studien!E44,"")</f>
        <v/>
      </c>
      <c r="F35" s="195"/>
      <c r="G35" s="195"/>
      <c r="H35" s="195"/>
      <c r="I35" s="195"/>
      <c r="J35" s="195"/>
      <c r="K35" s="195"/>
      <c r="L35" s="195"/>
      <c r="M35" s="195"/>
    </row>
    <row r="36" spans="1:13" x14ac:dyDescent="0.25">
      <c r="A36" s="191" t="str">
        <f>IF(AND(SUM(Studien!I45:J45)=2,Studien!K45&lt;&gt;0),Studien!A45,"")</f>
        <v/>
      </c>
      <c r="B36" s="191" t="str">
        <f>IF(AND(SUM(Studien!I45:J45)=2,Studien!K45&lt;&gt;0),Studien!B45,"")</f>
        <v/>
      </c>
      <c r="C36" s="191" t="str">
        <f>IF(AND(SUM(Studien!I45:J45)=2,Studien!K45&lt;&gt;0),Studien!C45,"")</f>
        <v/>
      </c>
      <c r="D36" s="191" t="str">
        <f>IF(AND(SUM(Studien!I45:J45)=2,Studien!K45&lt;&gt;0),Studien!D45,"")</f>
        <v/>
      </c>
      <c r="E36" s="191" t="str">
        <f>IF(AND(SUM(Studien!I45:J45)=2,Studien!K45&lt;&gt;0),Studien!E45,"")</f>
        <v/>
      </c>
      <c r="F36" s="195"/>
      <c r="G36" s="195"/>
      <c r="H36" s="195"/>
      <c r="I36" s="195"/>
      <c r="J36" s="195"/>
      <c r="K36" s="195"/>
      <c r="L36" s="195"/>
      <c r="M36" s="195"/>
    </row>
    <row r="37" spans="1:13" x14ac:dyDescent="0.25">
      <c r="A37" s="191" t="str">
        <f>IF(AND(SUM(Studien!I46:J46)=2,Studien!K46&lt;&gt;0),Studien!A46,"")</f>
        <v/>
      </c>
      <c r="B37" s="191" t="str">
        <f>IF(AND(SUM(Studien!I46:J46)=2,Studien!K46&lt;&gt;0),Studien!B46,"")</f>
        <v/>
      </c>
      <c r="C37" s="191" t="str">
        <f>IF(AND(SUM(Studien!I46:J46)=2,Studien!K46&lt;&gt;0),Studien!C46,"")</f>
        <v/>
      </c>
      <c r="D37" s="191" t="str">
        <f>IF(AND(SUM(Studien!I46:J46)=2,Studien!K46&lt;&gt;0),Studien!D46,"")</f>
        <v/>
      </c>
      <c r="E37" s="191" t="str">
        <f>IF(AND(SUM(Studien!I46:J46)=2,Studien!K46&lt;&gt;0),Studien!E46,"")</f>
        <v/>
      </c>
      <c r="F37" s="195"/>
      <c r="G37" s="195"/>
      <c r="H37" s="195"/>
      <c r="I37" s="195"/>
      <c r="J37" s="195"/>
      <c r="K37" s="195"/>
      <c r="L37" s="195"/>
      <c r="M37" s="195"/>
    </row>
    <row r="38" spans="1:13" x14ac:dyDescent="0.25">
      <c r="A38" s="191" t="str">
        <f>IF(AND(SUM(Studien!I47:J47)=2,Studien!K47&lt;&gt;0),Studien!A47,"")</f>
        <v/>
      </c>
      <c r="B38" s="191" t="str">
        <f>IF(AND(SUM(Studien!I47:J47)=2,Studien!K47&lt;&gt;0),Studien!B47,"")</f>
        <v/>
      </c>
      <c r="C38" s="191" t="str">
        <f>IF(AND(SUM(Studien!I47:J47)=2,Studien!K47&lt;&gt;0),Studien!C47,"")</f>
        <v/>
      </c>
      <c r="D38" s="191" t="str">
        <f>IF(AND(SUM(Studien!I47:J47)=2,Studien!K47&lt;&gt;0),Studien!D47,"")</f>
        <v/>
      </c>
      <c r="E38" s="191" t="str">
        <f>IF(AND(SUM(Studien!I47:J47)=2,Studien!K47&lt;&gt;0),Studien!E47,"")</f>
        <v/>
      </c>
      <c r="F38" s="195"/>
      <c r="G38" s="195"/>
      <c r="H38" s="195"/>
      <c r="I38" s="195"/>
      <c r="J38" s="195"/>
      <c r="K38" s="195"/>
      <c r="L38" s="195"/>
      <c r="M38" s="195"/>
    </row>
    <row r="39" spans="1:13" x14ac:dyDescent="0.25">
      <c r="A39" s="191" t="str">
        <f>IF(AND(SUM(Studien!I48:J48)=2,Studien!K48&lt;&gt;0),Studien!A48,"")</f>
        <v/>
      </c>
      <c r="B39" s="191" t="str">
        <f>IF(AND(SUM(Studien!I48:J48)=2,Studien!K48&lt;&gt;0),Studien!B48,"")</f>
        <v/>
      </c>
      <c r="C39" s="191" t="str">
        <f>IF(AND(SUM(Studien!I48:J48)=2,Studien!K48&lt;&gt;0),Studien!C48,"")</f>
        <v/>
      </c>
      <c r="D39" s="191" t="str">
        <f>IF(AND(SUM(Studien!I48:J48)=2,Studien!K48&lt;&gt;0),Studien!D48,"")</f>
        <v/>
      </c>
      <c r="E39" s="191" t="str">
        <f>IF(AND(SUM(Studien!I48:J48)=2,Studien!K48&lt;&gt;0),Studien!E48,"")</f>
        <v/>
      </c>
      <c r="F39" s="195"/>
      <c r="G39" s="195"/>
      <c r="H39" s="195"/>
      <c r="I39" s="195"/>
      <c r="J39" s="195"/>
      <c r="K39" s="195"/>
      <c r="L39" s="195"/>
      <c r="M39" s="195"/>
    </row>
    <row r="40" spans="1:13" x14ac:dyDescent="0.25">
      <c r="A40" s="191" t="str">
        <f>IF(AND(SUM(Studien!I49:J49)=2,Studien!K49&lt;&gt;0),Studien!A49,"")</f>
        <v/>
      </c>
      <c r="B40" s="191" t="str">
        <f>IF(AND(SUM(Studien!I49:J49)=2,Studien!K49&lt;&gt;0),Studien!B49,"")</f>
        <v/>
      </c>
      <c r="C40" s="191" t="str">
        <f>IF(AND(SUM(Studien!I49:J49)=2,Studien!K49&lt;&gt;0),Studien!C49,"")</f>
        <v/>
      </c>
      <c r="D40" s="191" t="str">
        <f>IF(AND(SUM(Studien!I49:J49)=2,Studien!K49&lt;&gt;0),Studien!D49,"")</f>
        <v/>
      </c>
      <c r="E40" s="191" t="str">
        <f>IF(AND(SUM(Studien!I49:J49)=2,Studien!K49&lt;&gt;0),Studien!E49,"")</f>
        <v/>
      </c>
      <c r="F40" s="195"/>
      <c r="G40" s="195"/>
      <c r="H40" s="195"/>
      <c r="I40" s="195"/>
      <c r="J40" s="195"/>
      <c r="K40" s="195"/>
      <c r="L40" s="195"/>
      <c r="M40" s="195"/>
    </row>
    <row r="41" spans="1:13" x14ac:dyDescent="0.25">
      <c r="A41" s="191" t="str">
        <f>IF(AND(SUM(Studien!I50:J50)=2,Studien!K50&lt;&gt;0),Studien!A50,"")</f>
        <v/>
      </c>
      <c r="B41" s="191" t="str">
        <f>IF(AND(SUM(Studien!I50:J50)=2,Studien!K50&lt;&gt;0),Studien!B50,"")</f>
        <v/>
      </c>
      <c r="C41" s="191" t="str">
        <f>IF(AND(SUM(Studien!I50:J50)=2,Studien!K50&lt;&gt;0),Studien!C50,"")</f>
        <v/>
      </c>
      <c r="D41" s="191" t="str">
        <f>IF(AND(SUM(Studien!I50:J50)=2,Studien!K50&lt;&gt;0),Studien!D50,"")</f>
        <v/>
      </c>
      <c r="E41" s="191" t="str">
        <f>IF(AND(SUM(Studien!I50:J50)=2,Studien!K50&lt;&gt;0),Studien!E50,"")</f>
        <v/>
      </c>
      <c r="F41" s="195"/>
      <c r="G41" s="195"/>
      <c r="H41" s="195"/>
      <c r="I41" s="195"/>
      <c r="J41" s="195"/>
      <c r="K41" s="195"/>
      <c r="L41" s="195"/>
      <c r="M41" s="195"/>
    </row>
    <row r="42" spans="1:13" x14ac:dyDescent="0.25">
      <c r="A42" s="191" t="str">
        <f>IF(AND(SUM(Studien!I51:J51)=2,Studien!K51&lt;&gt;0),Studien!A51,"")</f>
        <v/>
      </c>
      <c r="B42" s="191" t="str">
        <f>IF(AND(SUM(Studien!I51:J51)=2,Studien!K51&lt;&gt;0),Studien!B51,"")</f>
        <v/>
      </c>
      <c r="C42" s="191" t="str">
        <f>IF(AND(SUM(Studien!I51:J51)=2,Studien!K51&lt;&gt;0),Studien!C51,"")</f>
        <v/>
      </c>
      <c r="D42" s="191" t="str">
        <f>IF(AND(SUM(Studien!I51:J51)=2,Studien!K51&lt;&gt;0),Studien!D51,"")</f>
        <v/>
      </c>
      <c r="E42" s="191" t="str">
        <f>IF(AND(SUM(Studien!I51:J51)=2,Studien!K51&lt;&gt;0),Studien!E51,"")</f>
        <v/>
      </c>
      <c r="F42" s="195"/>
      <c r="G42" s="195"/>
      <c r="H42" s="195"/>
      <c r="I42" s="195"/>
      <c r="J42" s="195"/>
      <c r="K42" s="195"/>
      <c r="L42" s="195"/>
      <c r="M42" s="195"/>
    </row>
    <row r="43" spans="1:13" x14ac:dyDescent="0.25">
      <c r="A43" s="191" t="str">
        <f>IF(AND(SUM(Studien!I52:J52)=2,Studien!K52&lt;&gt;0),Studien!A52,"")</f>
        <v/>
      </c>
      <c r="B43" s="191" t="str">
        <f>IF(AND(SUM(Studien!I52:J52)=2,Studien!K52&lt;&gt;0),Studien!B52,"")</f>
        <v/>
      </c>
      <c r="C43" s="191" t="str">
        <f>IF(AND(SUM(Studien!I52:J52)=2,Studien!K52&lt;&gt;0),Studien!C52,"")</f>
        <v/>
      </c>
      <c r="D43" s="191" t="str">
        <f>IF(AND(SUM(Studien!I52:J52)=2,Studien!K52&lt;&gt;0),Studien!D52,"")</f>
        <v/>
      </c>
      <c r="E43" s="191" t="str">
        <f>IF(AND(SUM(Studien!I52:J52)=2,Studien!K52&lt;&gt;0),Studien!E52,"")</f>
        <v/>
      </c>
      <c r="F43" s="195"/>
      <c r="G43" s="195"/>
      <c r="H43" s="195"/>
      <c r="I43" s="195"/>
      <c r="J43" s="195"/>
      <c r="K43" s="195"/>
      <c r="L43" s="195"/>
      <c r="M43" s="195"/>
    </row>
    <row r="44" spans="1:13" x14ac:dyDescent="0.25">
      <c r="A44" s="191" t="str">
        <f>IF(AND(SUM(Studien!I53:J53)=2,Studien!K53&lt;&gt;0),Studien!A53,"")</f>
        <v/>
      </c>
      <c r="B44" s="191" t="str">
        <f>IF(AND(SUM(Studien!I53:J53)=2,Studien!K53&lt;&gt;0),Studien!B53,"")</f>
        <v/>
      </c>
      <c r="C44" s="191" t="str">
        <f>IF(AND(SUM(Studien!I53:J53)=2,Studien!K53&lt;&gt;0),Studien!C53,"")</f>
        <v/>
      </c>
      <c r="D44" s="191" t="str">
        <f>IF(AND(SUM(Studien!I53:J53)=2,Studien!K53&lt;&gt;0),Studien!D53,"")</f>
        <v/>
      </c>
      <c r="E44" s="191" t="str">
        <f>IF(AND(SUM(Studien!I53:J53)=2,Studien!K53&lt;&gt;0),Studien!E53,"")</f>
        <v/>
      </c>
      <c r="F44" s="195"/>
      <c r="G44" s="195"/>
      <c r="H44" s="195"/>
      <c r="I44" s="195"/>
      <c r="J44" s="195"/>
      <c r="K44" s="195"/>
      <c r="L44" s="195"/>
      <c r="M44" s="195"/>
    </row>
    <row r="45" spans="1:13" x14ac:dyDescent="0.25">
      <c r="A45" s="191" t="str">
        <f>IF(AND(SUM(Studien!I54:J54)=2,Studien!K54&lt;&gt;0),Studien!A54,"")</f>
        <v/>
      </c>
      <c r="B45" s="191" t="str">
        <f>IF(AND(SUM(Studien!I54:J54)=2,Studien!K54&lt;&gt;0),Studien!B54,"")</f>
        <v/>
      </c>
      <c r="C45" s="191" t="str">
        <f>IF(AND(SUM(Studien!I54:J54)=2,Studien!K54&lt;&gt;0),Studien!C54,"")</f>
        <v/>
      </c>
      <c r="D45" s="191" t="str">
        <f>IF(AND(SUM(Studien!I54:J54)=2,Studien!K54&lt;&gt;0),Studien!D54,"")</f>
        <v/>
      </c>
      <c r="E45" s="191" t="str">
        <f>IF(AND(SUM(Studien!I54:J54)=2,Studien!K54&lt;&gt;0),Studien!E54,"")</f>
        <v/>
      </c>
      <c r="F45" s="195"/>
      <c r="G45" s="195"/>
      <c r="H45" s="195"/>
      <c r="I45" s="195"/>
      <c r="J45" s="195"/>
      <c r="K45" s="195"/>
      <c r="L45" s="195"/>
      <c r="M45" s="195"/>
    </row>
    <row r="46" spans="1:13" x14ac:dyDescent="0.25">
      <c r="A46" s="191" t="str">
        <f>IF(AND(SUM(Studien!I55:J55)=2,Studien!K55&lt;&gt;0),Studien!A55,"")</f>
        <v/>
      </c>
      <c r="B46" s="191" t="str">
        <f>IF(AND(SUM(Studien!I55:J55)=2,Studien!K55&lt;&gt;0),Studien!B55,"")</f>
        <v/>
      </c>
      <c r="C46" s="191" t="str">
        <f>IF(AND(SUM(Studien!I55:J55)=2,Studien!K55&lt;&gt;0),Studien!C55,"")</f>
        <v/>
      </c>
      <c r="D46" s="191" t="str">
        <f>IF(AND(SUM(Studien!I55:J55)=2,Studien!K55&lt;&gt;0),Studien!D55,"")</f>
        <v/>
      </c>
      <c r="E46" s="191" t="str">
        <f>IF(AND(SUM(Studien!I55:J55)=2,Studien!K55&lt;&gt;0),Studien!E55,"")</f>
        <v/>
      </c>
      <c r="F46" s="195"/>
      <c r="G46" s="195"/>
      <c r="H46" s="195"/>
      <c r="I46" s="195"/>
      <c r="J46" s="195"/>
      <c r="K46" s="195"/>
      <c r="L46" s="195"/>
      <c r="M46" s="195"/>
    </row>
    <row r="47" spans="1:13" x14ac:dyDescent="0.25">
      <c r="A47" s="191" t="str">
        <f>IF(AND(SUM(Studien!I56:J56)=2,Studien!K56&lt;&gt;0),Studien!A56,"")</f>
        <v/>
      </c>
      <c r="B47" s="191" t="str">
        <f>IF(AND(SUM(Studien!I56:J56)=2,Studien!K56&lt;&gt;0),Studien!B56,"")</f>
        <v/>
      </c>
      <c r="C47" s="191" t="str">
        <f>IF(AND(SUM(Studien!I56:J56)=2,Studien!K56&lt;&gt;0),Studien!C56,"")</f>
        <v/>
      </c>
      <c r="D47" s="191" t="str">
        <f>IF(AND(SUM(Studien!I56:J56)=2,Studien!K56&lt;&gt;0),Studien!D56,"")</f>
        <v/>
      </c>
      <c r="E47" s="191" t="str">
        <f>IF(AND(SUM(Studien!I56:J56)=2,Studien!K56&lt;&gt;0),Studien!E56,"")</f>
        <v/>
      </c>
      <c r="F47" s="195"/>
      <c r="G47" s="195"/>
      <c r="H47" s="195"/>
      <c r="I47" s="195"/>
      <c r="J47" s="195"/>
      <c r="K47" s="195"/>
      <c r="L47" s="195"/>
      <c r="M47" s="195"/>
    </row>
    <row r="48" spans="1:13" x14ac:dyDescent="0.25">
      <c r="A48" s="191" t="str">
        <f>IF(AND(SUM(Studien!I57:J57)=2,Studien!K57&lt;&gt;0),Studien!A57,"")</f>
        <v/>
      </c>
      <c r="B48" s="191" t="str">
        <f>IF(AND(SUM(Studien!I57:J57)=2,Studien!K57&lt;&gt;0),Studien!B57,"")</f>
        <v/>
      </c>
      <c r="C48" s="191" t="str">
        <f>IF(AND(SUM(Studien!I57:J57)=2,Studien!K57&lt;&gt;0),Studien!C57,"")</f>
        <v/>
      </c>
      <c r="D48" s="191" t="str">
        <f>IF(AND(SUM(Studien!I57:J57)=2,Studien!K57&lt;&gt;0),Studien!D57,"")</f>
        <v/>
      </c>
      <c r="E48" s="191" t="str">
        <f>IF(AND(SUM(Studien!I57:J57)=2,Studien!K57&lt;&gt;0),Studien!E57,"")</f>
        <v/>
      </c>
      <c r="F48" s="195"/>
      <c r="G48" s="195"/>
      <c r="H48" s="195"/>
      <c r="I48" s="195"/>
      <c r="J48" s="195"/>
      <c r="K48" s="195"/>
      <c r="L48" s="195"/>
      <c r="M48" s="195"/>
    </row>
    <row r="49" spans="1:13" x14ac:dyDescent="0.25">
      <c r="A49" s="191" t="str">
        <f>IF(AND(SUM(Studien!I58:J58)=2,Studien!K58&lt;&gt;0),Studien!A58,"")</f>
        <v/>
      </c>
      <c r="B49" s="191" t="str">
        <f>IF(AND(SUM(Studien!I58:J58)=2,Studien!K58&lt;&gt;0),Studien!B58,"")</f>
        <v/>
      </c>
      <c r="C49" s="191" t="str">
        <f>IF(AND(SUM(Studien!I58:J58)=2,Studien!K58&lt;&gt;0),Studien!C58,"")</f>
        <v/>
      </c>
      <c r="D49" s="191" t="str">
        <f>IF(AND(SUM(Studien!I58:J58)=2,Studien!K58&lt;&gt;0),Studien!D58,"")</f>
        <v/>
      </c>
      <c r="E49" s="191" t="str">
        <f>IF(AND(SUM(Studien!I58:J58)=2,Studien!K58&lt;&gt;0),Studien!E58,"")</f>
        <v/>
      </c>
      <c r="F49" s="195"/>
      <c r="G49" s="195"/>
      <c r="H49" s="195"/>
      <c r="I49" s="195"/>
      <c r="J49" s="195"/>
      <c r="K49" s="195"/>
      <c r="L49" s="195"/>
      <c r="M49" s="195"/>
    </row>
    <row r="50" spans="1:13" x14ac:dyDescent="0.25">
      <c r="A50" s="191" t="str">
        <f>IF(AND(SUM(Studien!I59:J59)=2,Studien!K59&lt;&gt;0),Studien!A59,"")</f>
        <v/>
      </c>
      <c r="B50" s="191" t="str">
        <f>IF(AND(SUM(Studien!I59:J59)=2,Studien!K59&lt;&gt;0),Studien!B59,"")</f>
        <v/>
      </c>
      <c r="C50" s="191" t="str">
        <f>IF(AND(SUM(Studien!I59:J59)=2,Studien!K59&lt;&gt;0),Studien!C59,"")</f>
        <v/>
      </c>
      <c r="D50" s="191" t="str">
        <f>IF(AND(SUM(Studien!I59:J59)=2,Studien!K59&lt;&gt;0),Studien!D59,"")</f>
        <v/>
      </c>
      <c r="E50" s="191" t="str">
        <f>IF(AND(SUM(Studien!I59:J59)=2,Studien!K59&lt;&gt;0),Studien!E59,"")</f>
        <v/>
      </c>
      <c r="F50" s="195"/>
      <c r="G50" s="195"/>
      <c r="H50" s="195"/>
      <c r="I50" s="195"/>
      <c r="J50" s="195"/>
      <c r="K50" s="195"/>
      <c r="L50" s="195"/>
      <c r="M50" s="195"/>
    </row>
    <row r="51" spans="1:13" x14ac:dyDescent="0.25">
      <c r="A51" s="191" t="str">
        <f>IF(AND(SUM(Studien!I60:J60)=2,Studien!K60&lt;&gt;0),Studien!A60,"")</f>
        <v/>
      </c>
      <c r="B51" s="191" t="str">
        <f>IF(AND(SUM(Studien!I60:J60)=2,Studien!K60&lt;&gt;0),Studien!B60,"")</f>
        <v/>
      </c>
      <c r="C51" s="191" t="str">
        <f>IF(AND(SUM(Studien!I60:J60)=2,Studien!K60&lt;&gt;0),Studien!C60,"")</f>
        <v/>
      </c>
      <c r="D51" s="191" t="str">
        <f>IF(AND(SUM(Studien!I60:J60)=2,Studien!K60&lt;&gt;0),Studien!D60,"")</f>
        <v/>
      </c>
      <c r="E51" s="191" t="str">
        <f>IF(AND(SUM(Studien!I60:J60)=2,Studien!K60&lt;&gt;0),Studien!E60,"")</f>
        <v/>
      </c>
      <c r="F51" s="195"/>
      <c r="G51" s="195"/>
      <c r="H51" s="195"/>
      <c r="I51" s="195"/>
      <c r="J51" s="195"/>
      <c r="K51" s="195"/>
      <c r="L51" s="195"/>
      <c r="M51" s="19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22"/>
  <sheetViews>
    <sheetView showGridLines="0" zoomScaleNormal="100" workbookViewId="0">
      <pane ySplit="6" topLeftCell="A7" activePane="bottomLeft" state="frozen"/>
      <selection pane="bottomLeft" activeCell="A7" sqref="A7"/>
    </sheetView>
  </sheetViews>
  <sheetFormatPr defaultColWidth="9.140625" defaultRowHeight="15" x14ac:dyDescent="0.25"/>
  <cols>
    <col min="1" max="1" width="32.5703125" customWidth="1"/>
    <col min="2" max="2" width="23" customWidth="1"/>
    <col min="3" max="3" width="49.7109375" customWidth="1"/>
    <col min="4" max="4" width="13.42578125" customWidth="1"/>
    <col min="5" max="5" width="14" customWidth="1"/>
    <col min="6" max="6" width="50.140625" customWidth="1"/>
    <col min="8" max="8" width="9.140625" hidden="1" customWidth="1"/>
  </cols>
  <sheetData>
    <row r="1" spans="1:8" ht="7.5" customHeight="1" x14ac:dyDescent="0.25"/>
    <row r="2" spans="1:8" x14ac:dyDescent="0.25">
      <c r="A2" s="163" t="str">
        <f>Basisdaten!B2</f>
        <v>Anlage EB Version P1.2 (Auditjahr 2026 / Kennzahlenjahr 2025)</v>
      </c>
      <c r="B2" s="108"/>
    </row>
    <row r="3" spans="1:8" ht="15.75" x14ac:dyDescent="0.25">
      <c r="A3" s="63" t="s">
        <v>434</v>
      </c>
      <c r="B3" s="63"/>
    </row>
    <row r="4" spans="1:8" ht="15.95" customHeight="1" x14ac:dyDescent="0.25">
      <c r="A4" s="240" t="s">
        <v>435</v>
      </c>
    </row>
    <row r="5" spans="1:8" ht="7.5" customHeight="1" thickBot="1" x14ac:dyDescent="0.3"/>
    <row r="6" spans="1:8" ht="51.75" customHeight="1" thickBot="1" x14ac:dyDescent="0.3">
      <c r="A6" s="213" t="s">
        <v>425</v>
      </c>
      <c r="B6" s="214" t="s">
        <v>436</v>
      </c>
      <c r="C6" s="215" t="s">
        <v>437</v>
      </c>
      <c r="D6" s="215" t="s">
        <v>429</v>
      </c>
      <c r="E6" s="215" t="s">
        <v>438</v>
      </c>
      <c r="F6" s="216" t="s">
        <v>430</v>
      </c>
      <c r="H6" t="s">
        <v>431</v>
      </c>
    </row>
    <row r="7" spans="1:8" ht="26.1" customHeight="1" x14ac:dyDescent="0.25">
      <c r="A7" s="217"/>
      <c r="B7" s="219"/>
      <c r="C7" s="220"/>
      <c r="D7" s="221"/>
      <c r="E7" s="222"/>
      <c r="F7" s="223"/>
      <c r="H7" t="s">
        <v>432</v>
      </c>
    </row>
    <row r="8" spans="1:8" ht="26.1" customHeight="1" x14ac:dyDescent="0.25">
      <c r="A8" s="224"/>
      <c r="B8" s="226"/>
      <c r="C8" s="227"/>
      <c r="D8" s="228"/>
      <c r="E8" s="229"/>
      <c r="F8" s="230"/>
    </row>
    <row r="9" spans="1:8" ht="26.1" customHeight="1" x14ac:dyDescent="0.25">
      <c r="A9" s="224"/>
      <c r="B9" s="226"/>
      <c r="C9" s="227"/>
      <c r="D9" s="228"/>
      <c r="E9" s="229"/>
      <c r="F9" s="230"/>
    </row>
    <row r="10" spans="1:8" ht="26.1" customHeight="1" x14ac:dyDescent="0.25">
      <c r="A10" s="224"/>
      <c r="B10" s="226"/>
      <c r="C10" s="227"/>
      <c r="D10" s="228"/>
      <c r="E10" s="229"/>
      <c r="F10" s="230"/>
    </row>
    <row r="11" spans="1:8" ht="26.1" customHeight="1" x14ac:dyDescent="0.25">
      <c r="A11" s="224"/>
      <c r="B11" s="226"/>
      <c r="C11" s="227"/>
      <c r="D11" s="228"/>
      <c r="E11" s="229"/>
      <c r="F11" s="230"/>
    </row>
    <row r="12" spans="1:8" ht="26.1" customHeight="1" x14ac:dyDescent="0.25">
      <c r="A12" s="224"/>
      <c r="B12" s="226"/>
      <c r="C12" s="227"/>
      <c r="D12" s="228"/>
      <c r="E12" s="229"/>
      <c r="F12" s="230"/>
    </row>
    <row r="13" spans="1:8" ht="26.1" customHeight="1" x14ac:dyDescent="0.25">
      <c r="A13" s="224"/>
      <c r="B13" s="226"/>
      <c r="C13" s="227"/>
      <c r="D13" s="228"/>
      <c r="E13" s="229"/>
      <c r="F13" s="230"/>
    </row>
    <row r="14" spans="1:8" ht="26.1" customHeight="1" x14ac:dyDescent="0.25">
      <c r="A14" s="224"/>
      <c r="B14" s="226"/>
      <c r="C14" s="227"/>
      <c r="D14" s="228"/>
      <c r="E14" s="229"/>
      <c r="F14" s="230"/>
    </row>
    <row r="15" spans="1:8" ht="26.1" customHeight="1" x14ac:dyDescent="0.25">
      <c r="A15" s="224"/>
      <c r="B15" s="226"/>
      <c r="C15" s="227"/>
      <c r="D15" s="228"/>
      <c r="E15" s="229"/>
      <c r="F15" s="230"/>
    </row>
    <row r="16" spans="1:8" ht="26.1" customHeight="1" x14ac:dyDescent="0.25">
      <c r="A16" s="224"/>
      <c r="B16" s="226"/>
      <c r="C16" s="227"/>
      <c r="D16" s="228"/>
      <c r="E16" s="229"/>
      <c r="F16" s="230"/>
    </row>
    <row r="17" spans="1:6" ht="26.1" customHeight="1" x14ac:dyDescent="0.25">
      <c r="A17" s="224"/>
      <c r="B17" s="226"/>
      <c r="C17" s="227"/>
      <c r="D17" s="228"/>
      <c r="E17" s="229"/>
      <c r="F17" s="230"/>
    </row>
    <row r="18" spans="1:6" ht="26.1" customHeight="1" x14ac:dyDescent="0.25">
      <c r="A18" s="224"/>
      <c r="B18" s="226"/>
      <c r="C18" s="227"/>
      <c r="D18" s="228"/>
      <c r="E18" s="229"/>
      <c r="F18" s="230"/>
    </row>
    <row r="19" spans="1:6" ht="26.1" customHeight="1" x14ac:dyDescent="0.25">
      <c r="A19" s="224"/>
      <c r="B19" s="226"/>
      <c r="C19" s="227"/>
      <c r="D19" s="228"/>
      <c r="E19" s="229"/>
      <c r="F19" s="230"/>
    </row>
    <row r="20" spans="1:6" ht="26.1" customHeight="1" x14ac:dyDescent="0.25">
      <c r="A20" s="224"/>
      <c r="B20" s="226"/>
      <c r="C20" s="227"/>
      <c r="D20" s="228"/>
      <c r="E20" s="229"/>
      <c r="F20" s="230"/>
    </row>
    <row r="21" spans="1:6" ht="26.1" customHeight="1" x14ac:dyDescent="0.25">
      <c r="A21" s="224"/>
      <c r="B21" s="226"/>
      <c r="C21" s="227"/>
      <c r="D21" s="228"/>
      <c r="E21" s="229"/>
      <c r="F21" s="230"/>
    </row>
    <row r="22" spans="1:6" ht="26.1" customHeight="1" thickBot="1" x14ac:dyDescent="0.3">
      <c r="A22" s="231"/>
      <c r="B22" s="233"/>
      <c r="C22" s="234"/>
      <c r="D22" s="235"/>
      <c r="E22" s="236"/>
      <c r="F22" s="237"/>
    </row>
  </sheetData>
  <sheetProtection algorithmName="SHA-512" hashValue="/Ef7klBds35PoJE7N6oCrJN3vVZK0HRtxtdr5O4X4B7dyxAbSTeTLMCUdV6HMCu7jkCcrdeBf9jM7tvnA1opUw==" saltValue="rQWeo3gmkluxHgCeZEL8MQ==" spinCount="100000" sheet="1" objects="1" scenarios="1" selectLockedCells="1"/>
  <conditionalFormatting sqref="A7:F22">
    <cfRule type="expression" dxfId="102" priority="3" stopIfTrue="1">
      <formula>LEN(TRIM(A7))=0</formula>
    </cfRule>
  </conditionalFormatting>
  <conditionalFormatting sqref="E7:E22">
    <cfRule type="cellIs" dxfId="101" priority="190" operator="lessThan">
      <formula>10</formula>
    </cfRule>
  </conditionalFormatting>
  <conditionalFormatting sqref="F7:F22">
    <cfRule type="expression" dxfId="100" priority="2" stopIfTrue="1">
      <formula>AND($B7="benannter Interventionalist",$E7&gt;=10)</formula>
    </cfRule>
  </conditionalFormatting>
  <dataValidations count="5">
    <dataValidation type="textLength" showInputMessage="1" showErrorMessage="1" errorTitle="Zeichenlänge" error="Nur Texteingabe bis 200 Zeichen möglich." sqref="A7:A22 C7:C22" xr:uid="{00000000-0002-0000-0600-000000000000}">
      <formula1>2</formula1>
      <formula2>200</formula2>
    </dataValidation>
    <dataValidation type="whole" showInputMessage="1" showErrorMessage="1" errorTitle="Eingabefehler" error="Ganze Zahl zwischen 0 und 5000 eingeben." sqref="E7:E22" xr:uid="{00000000-0002-0000-0600-000001000000}">
      <formula1>0</formula1>
      <formula2>5000</formula2>
    </dataValidation>
    <dataValidation type="list" showInputMessage="1" showErrorMessage="1" errorTitle="Hinweis" error="Auswahl treffen über Dropdown-Liste" sqref="B7:B22" xr:uid="{00000000-0002-0000-0600-000002000000}">
      <formula1>"benannter Interventionalist,nicht benannter Interventionalist"</formula1>
    </dataValidation>
    <dataValidation type="textLength" allowBlank="1" showInputMessage="1" showErrorMessage="1" errorTitle="Eingabefehler" error="Nur Texteingabe bis 500 Zeichen möglich." sqref="F7:F22" xr:uid="{00000000-0002-0000-0600-000003000000}">
      <formula1>2</formula1>
      <formula2>500</formula2>
    </dataValidation>
    <dataValidation type="textLength" showInputMessage="1" showErrorMessage="1" errorTitle="Hinweis" error="Bitte Zeitraum von ... bis im Kennzahlenjahr eintragen." sqref="D7:D22" xr:uid="{00000000-0002-0000-0600-000004000000}">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6"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3"/>
  <sheetViews>
    <sheetView showGridLines="0" zoomScaleNormal="100" workbookViewId="0">
      <pane ySplit="6" topLeftCell="A7" activePane="bottomLeft" state="frozen"/>
      <selection pane="bottomLeft" activeCell="A7" sqref="A7"/>
    </sheetView>
  </sheetViews>
  <sheetFormatPr defaultColWidth="9.140625" defaultRowHeight="15" x14ac:dyDescent="0.25"/>
  <cols>
    <col min="1" max="1" width="32.5703125" customWidth="1"/>
    <col min="2" max="2" width="15.85546875" customWidth="1"/>
    <col min="3" max="3" width="20.7109375" customWidth="1"/>
    <col min="4" max="4" width="49.7109375" customWidth="1"/>
    <col min="5" max="5" width="13.42578125" customWidth="1"/>
    <col min="6" max="6" width="20.42578125" customWidth="1"/>
    <col min="7" max="7" width="50.140625" customWidth="1"/>
    <col min="9" max="9" width="9.140625" hidden="1" customWidth="1"/>
  </cols>
  <sheetData>
    <row r="1" spans="1:9" ht="7.5" customHeight="1" x14ac:dyDescent="0.25"/>
    <row r="2" spans="1:9" x14ac:dyDescent="0.25">
      <c r="A2" s="108" t="str">
        <f>Basisdaten!B2</f>
        <v>Anlage EB Version P1.2 (Auditjahr 2026 / Kennzahlenjahr 2025)</v>
      </c>
      <c r="B2" s="108"/>
      <c r="C2" s="108"/>
    </row>
    <row r="3" spans="1:9" ht="15.75" x14ac:dyDescent="0.25">
      <c r="A3" s="63" t="s">
        <v>423</v>
      </c>
      <c r="B3" s="63"/>
      <c r="C3" s="63"/>
    </row>
    <row r="4" spans="1:9" ht="15.95" customHeight="1" x14ac:dyDescent="0.25">
      <c r="A4" s="15" t="s">
        <v>424</v>
      </c>
    </row>
    <row r="5" spans="1:9" ht="7.5" customHeight="1" thickBot="1" x14ac:dyDescent="0.3"/>
    <row r="6" spans="1:9" ht="51.75" customHeight="1" thickBot="1" x14ac:dyDescent="0.3">
      <c r="A6" s="213" t="s">
        <v>425</v>
      </c>
      <c r="B6" s="214" t="s">
        <v>426</v>
      </c>
      <c r="C6" s="214" t="s">
        <v>427</v>
      </c>
      <c r="D6" s="215" t="s">
        <v>428</v>
      </c>
      <c r="E6" s="215" t="s">
        <v>429</v>
      </c>
      <c r="F6" s="215" t="s">
        <v>439</v>
      </c>
      <c r="G6" s="216" t="s">
        <v>430</v>
      </c>
      <c r="I6" t="s">
        <v>431</v>
      </c>
    </row>
    <row r="7" spans="1:9" ht="26.1" customHeight="1" x14ac:dyDescent="0.25">
      <c r="A7" s="217"/>
      <c r="B7" s="218"/>
      <c r="C7" s="219"/>
      <c r="D7" s="220"/>
      <c r="E7" s="221"/>
      <c r="F7" s="222"/>
      <c r="G7" s="223"/>
      <c r="I7" t="s">
        <v>432</v>
      </c>
    </row>
    <row r="8" spans="1:9" ht="26.1" customHeight="1" x14ac:dyDescent="0.25">
      <c r="A8" s="224"/>
      <c r="B8" s="225"/>
      <c r="C8" s="226"/>
      <c r="D8" s="227"/>
      <c r="E8" s="228"/>
      <c r="F8" s="229"/>
      <c r="G8" s="230"/>
    </row>
    <row r="9" spans="1:9" ht="26.1" customHeight="1" x14ac:dyDescent="0.25">
      <c r="A9" s="224"/>
      <c r="B9" s="225"/>
      <c r="C9" s="226"/>
      <c r="D9" s="227"/>
      <c r="E9" s="228"/>
      <c r="F9" s="229"/>
      <c r="G9" s="230"/>
    </row>
    <row r="10" spans="1:9" ht="26.1" customHeight="1" x14ac:dyDescent="0.25">
      <c r="A10" s="224"/>
      <c r="B10" s="225"/>
      <c r="C10" s="226"/>
      <c r="D10" s="227"/>
      <c r="E10" s="228"/>
      <c r="F10" s="229"/>
      <c r="G10" s="230"/>
    </row>
    <row r="11" spans="1:9" ht="26.1" customHeight="1" x14ac:dyDescent="0.25">
      <c r="A11" s="224"/>
      <c r="B11" s="225"/>
      <c r="C11" s="226"/>
      <c r="D11" s="227"/>
      <c r="E11" s="228"/>
      <c r="F11" s="229"/>
      <c r="G11" s="230"/>
    </row>
    <row r="12" spans="1:9" ht="26.1" customHeight="1" x14ac:dyDescent="0.25">
      <c r="A12" s="224"/>
      <c r="B12" s="225"/>
      <c r="C12" s="226"/>
      <c r="D12" s="227"/>
      <c r="E12" s="228"/>
      <c r="F12" s="229"/>
      <c r="G12" s="230"/>
    </row>
    <row r="13" spans="1:9" ht="26.1" customHeight="1" x14ac:dyDescent="0.25">
      <c r="A13" s="224"/>
      <c r="B13" s="225"/>
      <c r="C13" s="226"/>
      <c r="D13" s="227"/>
      <c r="E13" s="228"/>
      <c r="F13" s="229"/>
      <c r="G13" s="230"/>
    </row>
    <row r="14" spans="1:9" ht="26.1" customHeight="1" x14ac:dyDescent="0.25">
      <c r="A14" s="224"/>
      <c r="B14" s="225"/>
      <c r="C14" s="226"/>
      <c r="D14" s="227"/>
      <c r="E14" s="228"/>
      <c r="F14" s="229"/>
      <c r="G14" s="230"/>
    </row>
    <row r="15" spans="1:9" ht="26.1" customHeight="1" x14ac:dyDescent="0.25">
      <c r="A15" s="224"/>
      <c r="B15" s="225"/>
      <c r="C15" s="226"/>
      <c r="D15" s="227"/>
      <c r="E15" s="228"/>
      <c r="F15" s="229"/>
      <c r="G15" s="230"/>
    </row>
    <row r="16" spans="1:9" ht="26.1" customHeight="1" x14ac:dyDescent="0.25">
      <c r="A16" s="224"/>
      <c r="B16" s="225"/>
      <c r="C16" s="226"/>
      <c r="D16" s="227"/>
      <c r="E16" s="228"/>
      <c r="F16" s="229"/>
      <c r="G16" s="230"/>
    </row>
    <row r="17" spans="1:7" ht="26.1" customHeight="1" x14ac:dyDescent="0.25">
      <c r="A17" s="224"/>
      <c r="B17" s="225"/>
      <c r="C17" s="226"/>
      <c r="D17" s="227"/>
      <c r="E17" s="228"/>
      <c r="F17" s="229"/>
      <c r="G17" s="230"/>
    </row>
    <row r="18" spans="1:7" ht="26.1" customHeight="1" x14ac:dyDescent="0.25">
      <c r="A18" s="224"/>
      <c r="B18" s="225"/>
      <c r="C18" s="226"/>
      <c r="D18" s="227"/>
      <c r="E18" s="228"/>
      <c r="F18" s="229"/>
      <c r="G18" s="230"/>
    </row>
    <row r="19" spans="1:7" ht="26.1" customHeight="1" x14ac:dyDescent="0.25">
      <c r="A19" s="224"/>
      <c r="B19" s="225"/>
      <c r="C19" s="226"/>
      <c r="D19" s="227"/>
      <c r="E19" s="228"/>
      <c r="F19" s="229"/>
      <c r="G19" s="230"/>
    </row>
    <row r="20" spans="1:7" ht="26.1" customHeight="1" x14ac:dyDescent="0.25">
      <c r="A20" s="224"/>
      <c r="B20" s="225"/>
      <c r="C20" s="226"/>
      <c r="D20" s="227"/>
      <c r="E20" s="228"/>
      <c r="F20" s="229"/>
      <c r="G20" s="230"/>
    </row>
    <row r="21" spans="1:7" ht="26.1" customHeight="1" x14ac:dyDescent="0.25">
      <c r="A21" s="224"/>
      <c r="B21" s="225"/>
      <c r="C21" s="226"/>
      <c r="D21" s="227"/>
      <c r="E21" s="228"/>
      <c r="F21" s="229"/>
      <c r="G21" s="230"/>
    </row>
    <row r="22" spans="1:7" ht="26.1" customHeight="1" thickBot="1" x14ac:dyDescent="0.3">
      <c r="A22" s="231"/>
      <c r="B22" s="232"/>
      <c r="C22" s="233"/>
      <c r="D22" s="234"/>
      <c r="E22" s="235"/>
      <c r="F22" s="236"/>
      <c r="G22" s="237"/>
    </row>
    <row r="23" spans="1:7" ht="26.1" customHeight="1" thickBot="1" x14ac:dyDescent="0.3">
      <c r="E23" s="238" t="s">
        <v>433</v>
      </c>
      <c r="F23" s="239">
        <f>SUM(F7:F22)</f>
        <v>0</v>
      </c>
    </row>
  </sheetData>
  <sheetProtection algorithmName="SHA-512" hashValue="DOVJeAcXcguATmiZnbguehlZiiLYg0j+M3Qk5hnxaBQWtPUvqCR4kkfY/yHwdC0IF60y5311212e6Tl+b+2otA==" saltValue="ik96n5I+m29TomhmEdrylg==" spinCount="100000" sheet="1" objects="1" scenarios="1" selectLockedCells="1"/>
  <conditionalFormatting sqref="A7:G22">
    <cfRule type="expression" dxfId="99" priority="2" stopIfTrue="1">
      <formula>LEN(TRIM(A7))=0</formula>
    </cfRule>
  </conditionalFormatting>
  <conditionalFormatting sqref="F7:F22">
    <cfRule type="cellIs" dxfId="98" priority="3" operator="lessThan">
      <formula>12</formula>
    </cfRule>
  </conditionalFormatting>
  <conditionalFormatting sqref="G7:G22">
    <cfRule type="expression" dxfId="97" priority="1">
      <formula>AND($C7="benannter Operateur",$F7&gt;=12)</formula>
    </cfRule>
  </conditionalFormatting>
  <dataValidations count="6">
    <dataValidation type="textLength" showInputMessage="1" showErrorMessage="1" errorTitle="Hinweis" error="Bitte Zeitraum von ... bis im Kennzahlenjahr eintragen." sqref="E7:E22" xr:uid="{00000000-0002-0000-0700-000000000000}">
      <formula1>2</formula1>
      <formula2>200</formula2>
    </dataValidation>
    <dataValidation type="textLength" allowBlank="1" showInputMessage="1" showErrorMessage="1" errorTitle="Eingabefehler" error="Nur Texteingabe bis 500 Zeichen möglich." sqref="G7:G22" xr:uid="{00000000-0002-0000-0700-000001000000}">
      <formula1>2</formula1>
      <formula2>500</formula2>
    </dataValidation>
    <dataValidation type="list" showInputMessage="1" showErrorMessage="1" errorTitle="Zeichenlänge" error="Nur Texteingabe bis 200 Zeichen möglich." sqref="C7:C22" xr:uid="{00000000-0002-0000-0700-000002000000}">
      <formula1>$I$6:$I$7</formula1>
    </dataValidation>
    <dataValidation type="list" showInputMessage="1" showErrorMessage="1" errorTitle="Hinweis" error="Auswahl treffen über Dropdown-Liste" sqref="B7:B22" xr:uid="{00000000-0002-0000-0700-000003000000}">
      <formula1>"Ja, Nein"</formula1>
    </dataValidation>
    <dataValidation type="whole" showInputMessage="1" showErrorMessage="1" errorTitle="Eingabefehler" error="Ganze Zahl zwischen 0 und 5000 eingeben." sqref="F7:F22" xr:uid="{00000000-0002-0000-0700-000004000000}">
      <formula1>0</formula1>
      <formula2>5000</formula2>
    </dataValidation>
    <dataValidation type="textLength" showInputMessage="1" showErrorMessage="1" errorTitle="Zeichenlänge" error="Nur Texteingabe bis 200 Zeichen möglich." sqref="A7:A22 D7:D22" xr:uid="{00000000-0002-0000-0700-000005000000}">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T98"/>
  <sheetViews>
    <sheetView showGridLines="0" zoomScaleNormal="100" workbookViewId="0">
      <pane ySplit="7" topLeftCell="A8" activePane="bottomLeft" state="frozen"/>
      <selection pane="bottomLeft" activeCell="R8" sqref="R8:R10"/>
    </sheetView>
  </sheetViews>
  <sheetFormatPr defaultColWidth="9.140625" defaultRowHeight="12.75" x14ac:dyDescent="0.2"/>
  <cols>
    <col min="1" max="1" width="3" style="2" customWidth="1"/>
    <col min="2" max="2" width="3.140625" style="2" customWidth="1"/>
    <col min="3" max="3" width="4.42578125" style="2" customWidth="1"/>
    <col min="4" max="4" width="19.28515625" style="2" customWidth="1"/>
    <col min="5" max="5" width="13.28515625" style="2" customWidth="1"/>
    <col min="6" max="6" width="10.140625" style="2" customWidth="1"/>
    <col min="7" max="7" width="12.7109375" style="2" customWidth="1"/>
    <col min="8" max="8" width="15.140625" style="2" customWidth="1"/>
    <col min="9" max="9" width="13.85546875" style="2" customWidth="1"/>
    <col min="10" max="10" width="8.28515625" style="2" customWidth="1"/>
    <col min="11" max="11" width="6" style="2" customWidth="1"/>
    <col min="12" max="12" width="3.85546875" style="2" customWidth="1"/>
    <col min="13" max="13" width="3.28515625" style="2" customWidth="1"/>
    <col min="14" max="14" width="6" style="2" customWidth="1"/>
    <col min="15" max="15" width="6.85546875" style="2" customWidth="1"/>
    <col min="16" max="16" width="8" style="2" customWidth="1"/>
    <col min="17" max="17" width="8.28515625" style="2" customWidth="1"/>
    <col min="18" max="19" width="73" style="2" customWidth="1"/>
    <col min="20" max="20" width="9.140625" style="120" hidden="1" customWidth="1"/>
    <col min="21" max="16384" width="9.140625" style="2"/>
  </cols>
  <sheetData>
    <row r="1" spans="1:20" ht="9.75" customHeight="1" x14ac:dyDescent="0.2"/>
    <row r="2" spans="1:20" ht="12.75" customHeight="1" x14ac:dyDescent="0.2">
      <c r="A2" s="155" t="str">
        <f>Basisdaten!B2</f>
        <v>Anlage EB Version P1.2 (Auditjahr 2026 / Kennzahlenjahr 2025)</v>
      </c>
    </row>
    <row r="3" spans="1:20" ht="16.5" customHeight="1" x14ac:dyDescent="0.25">
      <c r="A3" s="156" t="s">
        <v>78</v>
      </c>
      <c r="B3" s="63"/>
    </row>
    <row r="4" spans="1:20" ht="15" customHeight="1" x14ac:dyDescent="0.2">
      <c r="A4" s="10" t="s">
        <v>9</v>
      </c>
      <c r="D4" s="158" t="str">
        <f>IF(Basisdaten!C6=0,"",Basisdaten!C6)</f>
        <v/>
      </c>
      <c r="E4" s="157" t="s">
        <v>1</v>
      </c>
      <c r="F4" s="362" t="str">
        <f>IF(Basisdaten!C8=0,"",Basisdaten!C8)</f>
        <v/>
      </c>
      <c r="G4" s="362"/>
      <c r="H4" s="362"/>
      <c r="I4" s="362"/>
      <c r="J4" s="362"/>
      <c r="K4" s="362"/>
      <c r="L4" s="362"/>
      <c r="M4" s="362"/>
      <c r="N4" s="362"/>
    </row>
    <row r="5" spans="1:20" ht="9" customHeight="1" thickBot="1" x14ac:dyDescent="0.25"/>
    <row r="6" spans="1:20" ht="16.5" customHeight="1" thickBot="1" x14ac:dyDescent="0.25">
      <c r="A6" s="479" t="s">
        <v>85</v>
      </c>
      <c r="B6" s="480"/>
      <c r="C6" s="492" t="s">
        <v>251</v>
      </c>
      <c r="D6" s="494" t="s">
        <v>86</v>
      </c>
      <c r="E6" s="494" t="s">
        <v>87</v>
      </c>
      <c r="F6" s="494"/>
      <c r="G6" s="494" t="s">
        <v>88</v>
      </c>
      <c r="H6" s="494"/>
      <c r="I6" s="492" t="s">
        <v>89</v>
      </c>
      <c r="J6" s="494"/>
      <c r="K6" s="509" t="s">
        <v>93</v>
      </c>
      <c r="L6" s="511" t="s">
        <v>91</v>
      </c>
      <c r="M6" s="512"/>
      <c r="N6" s="509" t="s">
        <v>90</v>
      </c>
      <c r="O6" s="494" t="s">
        <v>92</v>
      </c>
      <c r="P6" s="515"/>
      <c r="Q6" s="517" t="s">
        <v>94</v>
      </c>
      <c r="R6" s="508" t="s">
        <v>95</v>
      </c>
      <c r="S6" s="508"/>
    </row>
    <row r="7" spans="1:20" ht="25.5" customHeight="1" thickBot="1" x14ac:dyDescent="0.25">
      <c r="A7" s="481"/>
      <c r="B7" s="482"/>
      <c r="C7" s="493"/>
      <c r="D7" s="493"/>
      <c r="E7" s="493"/>
      <c r="F7" s="493"/>
      <c r="G7" s="493"/>
      <c r="H7" s="493"/>
      <c r="I7" s="493"/>
      <c r="J7" s="493"/>
      <c r="K7" s="510"/>
      <c r="L7" s="513"/>
      <c r="M7" s="514"/>
      <c r="N7" s="510"/>
      <c r="O7" s="493"/>
      <c r="P7" s="516"/>
      <c r="Q7" s="518"/>
      <c r="R7" s="51" t="s">
        <v>169</v>
      </c>
      <c r="S7" s="51" t="s">
        <v>170</v>
      </c>
    </row>
    <row r="8" spans="1:20" ht="27" customHeight="1" thickBot="1" x14ac:dyDescent="0.25">
      <c r="A8" s="483" t="s">
        <v>250</v>
      </c>
      <c r="B8" s="484"/>
      <c r="C8" s="369" t="s">
        <v>96</v>
      </c>
      <c r="D8" s="372" t="s">
        <v>97</v>
      </c>
      <c r="E8" s="375" t="s">
        <v>98</v>
      </c>
      <c r="F8" s="376"/>
      <c r="G8" s="375" t="s">
        <v>11</v>
      </c>
      <c r="H8" s="376"/>
      <c r="I8" s="519" t="s">
        <v>77</v>
      </c>
      <c r="J8" s="376"/>
      <c r="K8" s="359"/>
      <c r="L8" s="381" t="s">
        <v>305</v>
      </c>
      <c r="M8" s="382"/>
      <c r="N8" s="359"/>
      <c r="O8" s="523" t="s">
        <v>99</v>
      </c>
      <c r="P8" s="520">
        <f>$T$9</f>
        <v>0</v>
      </c>
      <c r="Q8" s="502" t="str">
        <f>IF(P8=0,Berechnung1!$F$5,IF(OR(P8&lt; Berechnung1!E27,P8&gt; Berechnung1!F27),Berechnung1!$G$5,IF(OR(ROUND(P8,4)&lt;Berechnung1!J27,ROUND(P8,4)&gt;Berechnung1!K27),Berechnung1!$D$5,IF(OR(ROUND(P8,4)&lt;Berechnung1!G27,ROUND(P8,4)&gt;Berechnung1!H27),Berechnung1!$E$5,Berechnung1!$C$5))))</f>
        <v>Unvollständig</v>
      </c>
      <c r="R8" s="505"/>
      <c r="S8" s="501"/>
    </row>
    <row r="9" spans="1:20" ht="27" customHeight="1" thickBot="1" x14ac:dyDescent="0.25">
      <c r="A9" s="485"/>
      <c r="B9" s="486"/>
      <c r="C9" s="370"/>
      <c r="D9" s="373"/>
      <c r="E9" s="377"/>
      <c r="F9" s="378"/>
      <c r="G9" s="377"/>
      <c r="H9" s="378"/>
      <c r="I9" s="377"/>
      <c r="J9" s="378"/>
      <c r="K9" s="360"/>
      <c r="L9" s="383"/>
      <c r="M9" s="384"/>
      <c r="N9" s="360"/>
      <c r="O9" s="523"/>
      <c r="P9" s="521"/>
      <c r="Q9" s="503"/>
      <c r="R9" s="499"/>
      <c r="S9" s="499"/>
      <c r="T9" s="167">
        <f>IF(OR(Basisdaten!C30="",Basisdaten!C34=""),0,(Basisdaten!C30+Basisdaten!C34))</f>
        <v>0</v>
      </c>
    </row>
    <row r="10" spans="1:20" ht="27" customHeight="1" thickBot="1" x14ac:dyDescent="0.25">
      <c r="A10" s="487"/>
      <c r="B10" s="488"/>
      <c r="C10" s="371"/>
      <c r="D10" s="374"/>
      <c r="E10" s="379"/>
      <c r="F10" s="380"/>
      <c r="G10" s="379"/>
      <c r="H10" s="380"/>
      <c r="I10" s="379"/>
      <c r="J10" s="380"/>
      <c r="K10" s="361"/>
      <c r="L10" s="385"/>
      <c r="M10" s="386"/>
      <c r="N10" s="361"/>
      <c r="O10" s="523"/>
      <c r="P10" s="522"/>
      <c r="Q10" s="504"/>
      <c r="R10" s="500"/>
      <c r="S10" s="500"/>
    </row>
    <row r="11" spans="1:20" ht="27" customHeight="1" thickBot="1" x14ac:dyDescent="0.25">
      <c r="A11" s="483" t="s">
        <v>252</v>
      </c>
      <c r="B11" s="484"/>
      <c r="C11" s="369"/>
      <c r="D11" s="372" t="s">
        <v>360</v>
      </c>
      <c r="E11" s="519" t="s">
        <v>77</v>
      </c>
      <c r="F11" s="376"/>
      <c r="G11" s="375" t="s">
        <v>360</v>
      </c>
      <c r="H11" s="376"/>
      <c r="I11" s="519" t="s">
        <v>77</v>
      </c>
      <c r="J11" s="376"/>
      <c r="K11" s="359"/>
      <c r="L11" s="381" t="s">
        <v>106</v>
      </c>
      <c r="M11" s="382"/>
      <c r="N11" s="359"/>
      <c r="O11" s="523" t="s">
        <v>99</v>
      </c>
      <c r="P11" s="562"/>
      <c r="Q11" s="502" t="str">
        <f>IF(P11="",Berechnung1!$F$5,IF(P11=0,Berechnung1!H5,IF(OR(P11&lt;Berechnung1!E30,P11&gt;Berechnung1!F30),Berechnung1!$G$5,IF(OR(ROUND(P11,4)&lt;Berechnung1!J30,ROUND(P11,4)&gt;Berechnung1!K30),Berechnung1!$D$5,IF(OR(ROUND(P11,4)&lt;Berechnung1!G30,ROUND(P11,4)&gt;Berechnung1!H30),Berechnung1!$E$5,Berechnung1!$C$5)))))</f>
        <v>Unvollständig</v>
      </c>
      <c r="R11" s="505"/>
      <c r="S11" s="501"/>
    </row>
    <row r="12" spans="1:20" ht="27" customHeight="1" thickBot="1" x14ac:dyDescent="0.25">
      <c r="A12" s="485"/>
      <c r="B12" s="486"/>
      <c r="C12" s="370"/>
      <c r="D12" s="373"/>
      <c r="E12" s="377"/>
      <c r="F12" s="378"/>
      <c r="G12" s="377"/>
      <c r="H12" s="378"/>
      <c r="I12" s="377"/>
      <c r="J12" s="378"/>
      <c r="K12" s="360"/>
      <c r="L12" s="383"/>
      <c r="M12" s="384"/>
      <c r="N12" s="360"/>
      <c r="O12" s="523"/>
      <c r="P12" s="563"/>
      <c r="Q12" s="503"/>
      <c r="R12" s="499"/>
      <c r="S12" s="499"/>
    </row>
    <row r="13" spans="1:20" ht="27" customHeight="1" thickBot="1" x14ac:dyDescent="0.25">
      <c r="A13" s="487"/>
      <c r="B13" s="488"/>
      <c r="C13" s="371"/>
      <c r="D13" s="374"/>
      <c r="E13" s="379"/>
      <c r="F13" s="380"/>
      <c r="G13" s="379"/>
      <c r="H13" s="380"/>
      <c r="I13" s="379"/>
      <c r="J13" s="380"/>
      <c r="K13" s="361"/>
      <c r="L13" s="385"/>
      <c r="M13" s="386"/>
      <c r="N13" s="361"/>
      <c r="O13" s="523"/>
      <c r="P13" s="564"/>
      <c r="Q13" s="504"/>
      <c r="R13" s="500"/>
      <c r="S13" s="500"/>
    </row>
    <row r="14" spans="1:20" ht="27" customHeight="1" thickBot="1" x14ac:dyDescent="0.25">
      <c r="A14" s="483">
        <v>2</v>
      </c>
      <c r="B14" s="484"/>
      <c r="C14" s="495" t="s">
        <v>254</v>
      </c>
      <c r="D14" s="372" t="s">
        <v>100</v>
      </c>
      <c r="E14" s="375" t="s">
        <v>101</v>
      </c>
      <c r="F14" s="376"/>
      <c r="G14" s="375" t="s">
        <v>218</v>
      </c>
      <c r="H14" s="376"/>
      <c r="I14" s="375" t="s">
        <v>361</v>
      </c>
      <c r="J14" s="376"/>
      <c r="K14" s="359"/>
      <c r="L14" s="381" t="s">
        <v>102</v>
      </c>
      <c r="M14" s="382"/>
      <c r="N14" s="359"/>
      <c r="O14" s="23" t="s">
        <v>88</v>
      </c>
      <c r="P14" s="50"/>
      <c r="Q14" s="502" t="str">
        <f>IF(P16=Berechnung1!D33,Berechnung1!$F$5,IF(OR(P16&lt; Berechnung1!E33,P16&gt; Berechnung1!F33),Berechnung1!$G$5,IF(OR(ROUND(P16,4)&lt;Berechnung1!J33,ROUND(P16,4)&gt;Berechnung1!K33),Berechnung1!$D$5,IF(OR(ROUND(P16,4)&lt;Berechnung1!G33,ROUND(P16,4)&gt;Berechnung1!H33),Berechnung1!$E$5,Berechnung1!$C$5))))</f>
        <v>Unvollständig</v>
      </c>
      <c r="R14" s="501"/>
      <c r="S14" s="498"/>
    </row>
    <row r="15" spans="1:20" ht="27" customHeight="1" thickBot="1" x14ac:dyDescent="0.25">
      <c r="A15" s="485"/>
      <c r="B15" s="486"/>
      <c r="C15" s="496"/>
      <c r="D15" s="373"/>
      <c r="E15" s="377"/>
      <c r="F15" s="378"/>
      <c r="G15" s="377"/>
      <c r="H15" s="378"/>
      <c r="I15" s="377"/>
      <c r="J15" s="378"/>
      <c r="K15" s="360"/>
      <c r="L15" s="383"/>
      <c r="M15" s="384"/>
      <c r="N15" s="360"/>
      <c r="O15" s="23" t="s">
        <v>103</v>
      </c>
      <c r="P15" s="73">
        <f>P8</f>
        <v>0</v>
      </c>
      <c r="Q15" s="506"/>
      <c r="R15" s="499"/>
      <c r="S15" s="499"/>
    </row>
    <row r="16" spans="1:20" ht="27" customHeight="1" thickBot="1" x14ac:dyDescent="0.25">
      <c r="A16" s="487"/>
      <c r="B16" s="488"/>
      <c r="C16" s="497"/>
      <c r="D16" s="374"/>
      <c r="E16" s="379"/>
      <c r="F16" s="380"/>
      <c r="G16" s="379"/>
      <c r="H16" s="380"/>
      <c r="I16" s="379"/>
      <c r="J16" s="380"/>
      <c r="K16" s="361"/>
      <c r="L16" s="385"/>
      <c r="M16" s="386"/>
      <c r="N16" s="361"/>
      <c r="O16" s="23" t="s">
        <v>104</v>
      </c>
      <c r="P16" s="54" t="str">
        <f>IF(P14="","n.d.",IF(P15="","n.d.",IF(P15=0,"",P14/P15)))</f>
        <v>n.d.</v>
      </c>
      <c r="Q16" s="507"/>
      <c r="R16" s="500"/>
      <c r="S16" s="500"/>
    </row>
    <row r="17" spans="1:19" ht="30" customHeight="1" thickBot="1" x14ac:dyDescent="0.25">
      <c r="A17" s="329">
        <v>3</v>
      </c>
      <c r="B17" s="329" t="s">
        <v>183</v>
      </c>
      <c r="C17" s="420"/>
      <c r="D17" s="403" t="s">
        <v>189</v>
      </c>
      <c r="E17" s="363" t="s">
        <v>190</v>
      </c>
      <c r="F17" s="364"/>
      <c r="G17" s="363" t="s">
        <v>222</v>
      </c>
      <c r="H17" s="364"/>
      <c r="I17" s="363" t="s">
        <v>440</v>
      </c>
      <c r="J17" s="364"/>
      <c r="K17" s="350"/>
      <c r="L17" s="353" t="s">
        <v>102</v>
      </c>
      <c r="M17" s="354"/>
      <c r="N17" s="350"/>
      <c r="O17" s="23" t="s">
        <v>88</v>
      </c>
      <c r="P17" s="50"/>
      <c r="Q17" s="553" t="str">
        <f>IF(P19=Berechnung1!D36,Berechnung1!$F$5,IF(OR(P19&lt; Berechnung1!E36,P19&gt; Berechnung1!F36),Berechnung1!$G$5,IF(OR(ROUND(P19,4)&lt;Berechnung1!J36,ROUND(P19,4)&gt;Berechnung1!K36),Berechnung1!$D$5,IF(OR(ROUND(P19,4)&lt;Berechnung1!G36,ROUND(P19,4)&gt;Berechnung1!H36),Berechnung1!$E$5,Berechnung1!$C$5))))</f>
        <v>Unvollständig</v>
      </c>
      <c r="R17" s="565"/>
      <c r="S17" s="498"/>
    </row>
    <row r="18" spans="1:19" ht="30" customHeight="1" thickBot="1" x14ac:dyDescent="0.25">
      <c r="A18" s="330"/>
      <c r="B18" s="330"/>
      <c r="C18" s="421"/>
      <c r="D18" s="404"/>
      <c r="E18" s="365"/>
      <c r="F18" s="366"/>
      <c r="G18" s="365"/>
      <c r="H18" s="366"/>
      <c r="I18" s="365"/>
      <c r="J18" s="366"/>
      <c r="K18" s="351"/>
      <c r="L18" s="355"/>
      <c r="M18" s="356"/>
      <c r="N18" s="351"/>
      <c r="O18" s="23" t="s">
        <v>103</v>
      </c>
      <c r="P18" s="73">
        <f>IF(OR(Basisdaten!E31="",Basisdaten!E35=""),0,SUM(Basisdaten!E31,Basisdaten!E35))</f>
        <v>0</v>
      </c>
      <c r="Q18" s="503"/>
      <c r="R18" s="462"/>
      <c r="S18" s="499"/>
    </row>
    <row r="19" spans="1:19" ht="30" customHeight="1" thickBot="1" x14ac:dyDescent="0.25">
      <c r="A19" s="330"/>
      <c r="B19" s="331"/>
      <c r="C19" s="421"/>
      <c r="D19" s="405"/>
      <c r="E19" s="367"/>
      <c r="F19" s="368"/>
      <c r="G19" s="367"/>
      <c r="H19" s="368"/>
      <c r="I19" s="367"/>
      <c r="J19" s="368"/>
      <c r="K19" s="352"/>
      <c r="L19" s="357"/>
      <c r="M19" s="358"/>
      <c r="N19" s="352"/>
      <c r="O19" s="23" t="s">
        <v>104</v>
      </c>
      <c r="P19" s="53" t="str">
        <f>IF(P17="","n.d.",IF(P18="","n.d.",IF(P18=0,"",P17/P18)))</f>
        <v>n.d.</v>
      </c>
      <c r="Q19" s="504"/>
      <c r="R19" s="463"/>
      <c r="S19" s="500"/>
    </row>
    <row r="20" spans="1:19" ht="30" customHeight="1" thickBot="1" x14ac:dyDescent="0.25">
      <c r="A20" s="330"/>
      <c r="B20" s="393" t="s">
        <v>215</v>
      </c>
      <c r="C20" s="421"/>
      <c r="D20" s="403" t="s">
        <v>181</v>
      </c>
      <c r="E20" s="363" t="s">
        <v>182</v>
      </c>
      <c r="F20" s="364"/>
      <c r="G20" s="363" t="s">
        <v>219</v>
      </c>
      <c r="H20" s="364"/>
      <c r="I20" s="566" t="s">
        <v>441</v>
      </c>
      <c r="J20" s="364"/>
      <c r="K20" s="350"/>
      <c r="L20" s="353" t="s">
        <v>102</v>
      </c>
      <c r="M20" s="354"/>
      <c r="N20" s="350"/>
      <c r="O20" s="24" t="s">
        <v>88</v>
      </c>
      <c r="P20" s="50"/>
      <c r="Q20" s="553" t="str">
        <f>IF(P22=Berechnung1!D39,Berechnung1!$F$5,IF(OR(P22&lt; Berechnung1!E39,P22&gt; Berechnung1!F39),Berechnung1!$G$5,IF(OR(ROUND(P22,4)&lt;Berechnung1!J39,ROUND(P22,4)&gt;Berechnung1!K39),Berechnung1!$D$5,IF(OR(ROUND(P22,4)&lt;Berechnung1!G39,ROUND(P22,4)&gt;Berechnung1!H39),Berechnung1!$E$5,Berechnung1!$C$5))))</f>
        <v>Unvollständig</v>
      </c>
      <c r="R20" s="528"/>
      <c r="S20" s="498"/>
    </row>
    <row r="21" spans="1:19" ht="30" customHeight="1" thickBot="1" x14ac:dyDescent="0.25">
      <c r="A21" s="330"/>
      <c r="B21" s="394"/>
      <c r="C21" s="421"/>
      <c r="D21" s="404"/>
      <c r="E21" s="365"/>
      <c r="F21" s="366"/>
      <c r="G21" s="365"/>
      <c r="H21" s="366"/>
      <c r="I21" s="365"/>
      <c r="J21" s="366"/>
      <c r="K21" s="351"/>
      <c r="L21" s="355"/>
      <c r="M21" s="356"/>
      <c r="N21" s="351"/>
      <c r="O21" s="23" t="s">
        <v>103</v>
      </c>
      <c r="P21" s="73">
        <f>IF(OR(Basisdaten!K31="",Basisdaten!K35=""),0,SUM(Basisdaten!K31,Basisdaten!K35))</f>
        <v>0</v>
      </c>
      <c r="Q21" s="503"/>
      <c r="R21" s="529"/>
      <c r="S21" s="499"/>
    </row>
    <row r="22" spans="1:19" ht="30" customHeight="1" thickBot="1" x14ac:dyDescent="0.25">
      <c r="A22" s="331"/>
      <c r="B22" s="395"/>
      <c r="C22" s="422"/>
      <c r="D22" s="405"/>
      <c r="E22" s="367"/>
      <c r="F22" s="368"/>
      <c r="G22" s="367"/>
      <c r="H22" s="368"/>
      <c r="I22" s="367"/>
      <c r="J22" s="368"/>
      <c r="K22" s="352"/>
      <c r="L22" s="357"/>
      <c r="M22" s="358"/>
      <c r="N22" s="352"/>
      <c r="O22" s="23" t="s">
        <v>104</v>
      </c>
      <c r="P22" s="53" t="str">
        <f>IF(P20="","n.d.",IF(P21="","n.d.",IF(P21=0,"",P20/P21)))</f>
        <v>n.d.</v>
      </c>
      <c r="Q22" s="504"/>
      <c r="R22" s="530"/>
      <c r="S22" s="500"/>
    </row>
    <row r="23" spans="1:19" ht="30" customHeight="1" thickBot="1" x14ac:dyDescent="0.25">
      <c r="A23" s="387">
        <v>4</v>
      </c>
      <c r="B23" s="388"/>
      <c r="C23" s="495"/>
      <c r="D23" s="372" t="s">
        <v>105</v>
      </c>
      <c r="E23" s="375" t="s">
        <v>271</v>
      </c>
      <c r="F23" s="376"/>
      <c r="G23" s="375" t="s">
        <v>272</v>
      </c>
      <c r="H23" s="376"/>
      <c r="I23" s="519" t="s">
        <v>362</v>
      </c>
      <c r="J23" s="376"/>
      <c r="K23" s="359"/>
      <c r="L23" s="381" t="s">
        <v>102</v>
      </c>
      <c r="M23" s="382"/>
      <c r="N23" s="359"/>
      <c r="O23" s="24" t="s">
        <v>88</v>
      </c>
      <c r="P23" s="50"/>
      <c r="Q23" s="553" t="str">
        <f>IF(AND(P23&lt;&gt;"",P24&lt;&gt;"",P23=0,P24=0),Berechnung1!$H$5,IF(P25=Berechnung1!D42,Berechnung1!$F$5,IF(OR(P25&lt;Berechnung1!E42,P25&gt;Berechnung1!F42),Berechnung1!$G$5,IF(OR(ROUND(P25,4)&lt;Berechnung1!J42,ROUND(P25,4)&gt;Berechnung1!K42),Berechnung1!$D$5,IF(OR(ROUND(P25,4)&lt;Berechnung1!G42,ROUND(P25,4)&gt;Berechnung1!H42),Berechnung1!$E$5,Berechnung1!$C$5)))))</f>
        <v>Unvollständig</v>
      </c>
      <c r="R23" s="554"/>
      <c r="S23" s="498"/>
    </row>
    <row r="24" spans="1:19" ht="30" customHeight="1" thickBot="1" x14ac:dyDescent="0.25">
      <c r="A24" s="389"/>
      <c r="B24" s="390"/>
      <c r="C24" s="496"/>
      <c r="D24" s="373"/>
      <c r="E24" s="377"/>
      <c r="F24" s="378"/>
      <c r="G24" s="377"/>
      <c r="H24" s="378"/>
      <c r="I24" s="377"/>
      <c r="J24" s="378"/>
      <c r="K24" s="360"/>
      <c r="L24" s="383"/>
      <c r="M24" s="384"/>
      <c r="N24" s="360"/>
      <c r="O24" s="23" t="s">
        <v>103</v>
      </c>
      <c r="P24" s="73">
        <f>$P$11</f>
        <v>0</v>
      </c>
      <c r="Q24" s="503"/>
      <c r="R24" s="543"/>
      <c r="S24" s="499"/>
    </row>
    <row r="25" spans="1:19" ht="30" customHeight="1" thickBot="1" x14ac:dyDescent="0.25">
      <c r="A25" s="391"/>
      <c r="B25" s="392"/>
      <c r="C25" s="497"/>
      <c r="D25" s="374"/>
      <c r="E25" s="379"/>
      <c r="F25" s="380"/>
      <c r="G25" s="379"/>
      <c r="H25" s="380"/>
      <c r="I25" s="379"/>
      <c r="J25" s="380"/>
      <c r="K25" s="361"/>
      <c r="L25" s="385"/>
      <c r="M25" s="386"/>
      <c r="N25" s="361"/>
      <c r="O25" s="23" t="s">
        <v>104</v>
      </c>
      <c r="P25" s="53" t="str">
        <f>IF(P23="","n.d.",IF(P24="","n.d.",IF(P24=0,"",P23/P24)))</f>
        <v>n.d.</v>
      </c>
      <c r="Q25" s="504"/>
      <c r="R25" s="544"/>
      <c r="S25" s="500"/>
    </row>
    <row r="26" spans="1:19" ht="30" customHeight="1" thickBot="1" x14ac:dyDescent="0.25">
      <c r="A26" s="472">
        <v>5</v>
      </c>
      <c r="B26" s="388"/>
      <c r="C26" s="400"/>
      <c r="D26" s="403" t="s">
        <v>306</v>
      </c>
      <c r="E26" s="363" t="s">
        <v>307</v>
      </c>
      <c r="F26" s="364"/>
      <c r="G26" s="363" t="s">
        <v>332</v>
      </c>
      <c r="H26" s="364"/>
      <c r="I26" s="363" t="s">
        <v>363</v>
      </c>
      <c r="J26" s="364"/>
      <c r="K26" s="350"/>
      <c r="L26" s="353" t="s">
        <v>308</v>
      </c>
      <c r="M26" s="354"/>
      <c r="N26" s="350"/>
      <c r="O26" s="113" t="s">
        <v>88</v>
      </c>
      <c r="P26" s="114"/>
      <c r="Q26" s="555" t="str">
        <f>IF(P28=Berechnung1!D45,Berechnung1!$F$5,IF(OR(P28&lt; Berechnung1!E45,P28&gt; Berechnung1!F45),Berechnung1!$G$5,IF(OR(ROUND(P28,4)&lt;Berechnung1!J45,ROUND(P28,4)&gt;Berechnung1!K45),Berechnung1!$D$5,IF(OR(ROUND(P28,4)&lt;Berechnung1!G45,ROUND(P28,4)&gt;Berechnung1!H45),Berechnung1!$E$5,Berechnung1!$C$5))))</f>
        <v>Unvollständig</v>
      </c>
      <c r="R26" s="528"/>
      <c r="S26" s="461"/>
    </row>
    <row r="27" spans="1:19" ht="30" customHeight="1" thickBot="1" x14ac:dyDescent="0.25">
      <c r="A27" s="389"/>
      <c r="B27" s="390"/>
      <c r="C27" s="401"/>
      <c r="D27" s="404"/>
      <c r="E27" s="365"/>
      <c r="F27" s="366"/>
      <c r="G27" s="365"/>
      <c r="H27" s="366"/>
      <c r="I27" s="365"/>
      <c r="J27" s="366"/>
      <c r="K27" s="351"/>
      <c r="L27" s="355"/>
      <c r="M27" s="356"/>
      <c r="N27" s="351"/>
      <c r="O27" s="142" t="s">
        <v>103</v>
      </c>
      <c r="P27" s="115">
        <f>IF(OR(P8="",P11=""),0,SUM(P8+P11))</f>
        <v>0</v>
      </c>
      <c r="Q27" s="556"/>
      <c r="R27" s="529"/>
      <c r="S27" s="462"/>
    </row>
    <row r="28" spans="1:19" ht="30" customHeight="1" thickBot="1" x14ac:dyDescent="0.25">
      <c r="A28" s="391"/>
      <c r="B28" s="392"/>
      <c r="C28" s="402"/>
      <c r="D28" s="405"/>
      <c r="E28" s="367"/>
      <c r="F28" s="368"/>
      <c r="G28" s="367"/>
      <c r="H28" s="368"/>
      <c r="I28" s="367"/>
      <c r="J28" s="368"/>
      <c r="K28" s="352"/>
      <c r="L28" s="357"/>
      <c r="M28" s="358"/>
      <c r="N28" s="352"/>
      <c r="O28" s="142" t="s">
        <v>104</v>
      </c>
      <c r="P28" s="116" t="str">
        <f>IF(P26="","n.d.",IF(P27="","n.d.",IF(P27=0,"",P26/P27)))</f>
        <v>n.d.</v>
      </c>
      <c r="Q28" s="557"/>
      <c r="R28" s="530"/>
      <c r="S28" s="463"/>
    </row>
    <row r="29" spans="1:19" ht="30" customHeight="1" thickBot="1" x14ac:dyDescent="0.25">
      <c r="A29" s="387">
        <v>6</v>
      </c>
      <c r="B29" s="388"/>
      <c r="C29" s="495"/>
      <c r="D29" s="372" t="s">
        <v>107</v>
      </c>
      <c r="E29" s="375" t="s">
        <v>281</v>
      </c>
      <c r="F29" s="376"/>
      <c r="G29" s="375" t="s">
        <v>275</v>
      </c>
      <c r="H29" s="376"/>
      <c r="I29" s="375" t="s">
        <v>363</v>
      </c>
      <c r="J29" s="376"/>
      <c r="K29" s="359" t="s">
        <v>171</v>
      </c>
      <c r="L29" s="381" t="s">
        <v>106</v>
      </c>
      <c r="M29" s="382"/>
      <c r="N29" s="558"/>
      <c r="O29" s="24" t="s">
        <v>88</v>
      </c>
      <c r="P29" s="50"/>
      <c r="Q29" s="553" t="str">
        <f>IF(P31=Berechnung1!D48,Berechnung1!$F$5,IF(OR(P31&lt; Berechnung1!E48,P31&gt; Berechnung1!F48),Berechnung1!$G$5,IF(OR(ROUND(P31,4)&lt;Berechnung1!J48,ROUND(P31,4)&gt;Berechnung1!K48),Berechnung1!$D$5,IF(OR(ROUND(P31,4)&lt;Berechnung1!G48,ROUND(P31,4)&gt;Berechnung1!H48),Berechnung1!$E$5,Berechnung1!$C$5))))</f>
        <v>Unvollständig</v>
      </c>
      <c r="R29" s="554"/>
      <c r="S29" s="498"/>
    </row>
    <row r="30" spans="1:19" ht="30" customHeight="1" thickBot="1" x14ac:dyDescent="0.25">
      <c r="A30" s="389"/>
      <c r="B30" s="390"/>
      <c r="C30" s="496"/>
      <c r="D30" s="373"/>
      <c r="E30" s="377"/>
      <c r="F30" s="378"/>
      <c r="G30" s="377"/>
      <c r="H30" s="378"/>
      <c r="I30" s="377"/>
      <c r="J30" s="378"/>
      <c r="K30" s="360"/>
      <c r="L30" s="383"/>
      <c r="M30" s="384"/>
      <c r="N30" s="360"/>
      <c r="O30" s="23" t="s">
        <v>103</v>
      </c>
      <c r="P30" s="73">
        <f>IF(OR(P8="",P11=""),0,SUM(P8+P11))</f>
        <v>0</v>
      </c>
      <c r="Q30" s="503"/>
      <c r="R30" s="543"/>
      <c r="S30" s="499"/>
    </row>
    <row r="31" spans="1:19" ht="30" customHeight="1" thickBot="1" x14ac:dyDescent="0.25">
      <c r="A31" s="391"/>
      <c r="B31" s="392"/>
      <c r="C31" s="497"/>
      <c r="D31" s="374"/>
      <c r="E31" s="379"/>
      <c r="F31" s="380"/>
      <c r="G31" s="379"/>
      <c r="H31" s="380"/>
      <c r="I31" s="379"/>
      <c r="J31" s="380"/>
      <c r="K31" s="361"/>
      <c r="L31" s="385"/>
      <c r="M31" s="386"/>
      <c r="N31" s="361"/>
      <c r="O31" s="23" t="s">
        <v>104</v>
      </c>
      <c r="P31" s="53" t="str">
        <f>IF(P29="","n.d.",IF(P30="","n.d.",IF(P30=0,"",P29/P30)))</f>
        <v>n.d.</v>
      </c>
      <c r="Q31" s="504"/>
      <c r="R31" s="544"/>
      <c r="S31" s="500"/>
    </row>
    <row r="32" spans="1:19" ht="30" customHeight="1" thickBot="1" x14ac:dyDescent="0.25">
      <c r="A32" s="387">
        <v>7</v>
      </c>
      <c r="B32" s="388"/>
      <c r="C32" s="495" t="s">
        <v>108</v>
      </c>
      <c r="D32" s="372" t="s">
        <v>273</v>
      </c>
      <c r="E32" s="375" t="s">
        <v>282</v>
      </c>
      <c r="F32" s="376"/>
      <c r="G32" s="375" t="s">
        <v>283</v>
      </c>
      <c r="H32" s="376"/>
      <c r="I32" s="375" t="s">
        <v>253</v>
      </c>
      <c r="J32" s="376"/>
      <c r="K32" s="359"/>
      <c r="L32" s="381" t="s">
        <v>109</v>
      </c>
      <c r="M32" s="382"/>
      <c r="N32" s="559"/>
      <c r="O32" s="24" t="s">
        <v>88</v>
      </c>
      <c r="P32" s="73">
        <f>Studien!E5</f>
        <v>0</v>
      </c>
      <c r="Q32" s="553" t="str">
        <f>IF(P34=Berechnung1!D51,Berechnung1!$F$5,IF(OR(P34&lt; Berechnung1!E51,P34&gt; Berechnung1!F51),Berechnung1!$G$5,IF(OR(ROUND(P34,4)&lt;Berechnung1!J51,ROUND(P34,4)&gt;Berechnung1!K51),Berechnung1!$D$5,IF(OR(ROUND(P34,4)&lt;Berechnung1!G51,ROUND(P34,4)&gt;Berechnung1!H51),Berechnung1!$E$5,Berechnung1!$C$5))))</f>
        <v>Unvollständig</v>
      </c>
      <c r="R32" s="554"/>
      <c r="S32" s="498"/>
    </row>
    <row r="33" spans="1:20" ht="30" customHeight="1" thickBot="1" x14ac:dyDescent="0.25">
      <c r="A33" s="389"/>
      <c r="B33" s="390"/>
      <c r="C33" s="496"/>
      <c r="D33" s="373"/>
      <c r="E33" s="377"/>
      <c r="F33" s="378"/>
      <c r="G33" s="377"/>
      <c r="H33" s="378"/>
      <c r="I33" s="377"/>
      <c r="J33" s="378"/>
      <c r="K33" s="360"/>
      <c r="L33" s="383"/>
      <c r="M33" s="384"/>
      <c r="N33" s="560"/>
      <c r="O33" s="23" t="s">
        <v>103</v>
      </c>
      <c r="P33" s="73">
        <f>P8</f>
        <v>0</v>
      </c>
      <c r="Q33" s="503"/>
      <c r="R33" s="543"/>
      <c r="S33" s="499"/>
    </row>
    <row r="34" spans="1:20" ht="30" customHeight="1" thickBot="1" x14ac:dyDescent="0.25">
      <c r="A34" s="391"/>
      <c r="B34" s="392"/>
      <c r="C34" s="497"/>
      <c r="D34" s="374"/>
      <c r="E34" s="379"/>
      <c r="F34" s="380"/>
      <c r="G34" s="379"/>
      <c r="H34" s="380"/>
      <c r="I34" s="379"/>
      <c r="J34" s="380"/>
      <c r="K34" s="361"/>
      <c r="L34" s="385"/>
      <c r="M34" s="386"/>
      <c r="N34" s="561"/>
      <c r="O34" s="23" t="s">
        <v>104</v>
      </c>
      <c r="P34" s="53" t="str">
        <f>IF(P32="0","n.d.",IF(P33="0","n.d.",IF(P33=0,"n.d.",P32/P33)))</f>
        <v>n.d.</v>
      </c>
      <c r="Q34" s="504"/>
      <c r="R34" s="544"/>
      <c r="S34" s="500"/>
    </row>
    <row r="35" spans="1:20" ht="30" customHeight="1" thickBot="1" x14ac:dyDescent="0.25">
      <c r="A35" s="387">
        <v>8</v>
      </c>
      <c r="B35" s="388"/>
      <c r="C35" s="400" t="s">
        <v>254</v>
      </c>
      <c r="D35" s="372" t="s">
        <v>180</v>
      </c>
      <c r="E35" s="375" t="s">
        <v>110</v>
      </c>
      <c r="F35" s="376"/>
      <c r="G35" s="375" t="s">
        <v>220</v>
      </c>
      <c r="H35" s="376"/>
      <c r="I35" s="375" t="s">
        <v>309</v>
      </c>
      <c r="J35" s="376"/>
      <c r="K35" s="359"/>
      <c r="L35" s="381" t="s">
        <v>102</v>
      </c>
      <c r="M35" s="382"/>
      <c r="N35" s="359"/>
      <c r="O35" s="24" t="s">
        <v>88</v>
      </c>
      <c r="P35" s="50"/>
      <c r="Q35" s="553" t="str">
        <f>IF(P37=Berechnung1!D54,Berechnung1!$F$5,IF(OR(P37&lt; Berechnung1!E54,P37&gt; Berechnung1!F54),Berechnung1!$G$5,IF(OR(ROUND(P37,4)&lt;Berechnung1!J54,ROUND(P37,4)&gt;Berechnung1!K54),Berechnung1!$D$5,IF(OR(ROUND(P37,4)&lt;Berechnung1!G54,ROUND(P37,4)&gt;Berechnung1!H54),Berechnung1!$E$5,Berechnung1!$C$5))))</f>
        <v>Unvollständig</v>
      </c>
      <c r="R35" s="554"/>
      <c r="S35" s="498"/>
    </row>
    <row r="36" spans="1:20" ht="30" customHeight="1" thickBot="1" x14ac:dyDescent="0.25">
      <c r="A36" s="389"/>
      <c r="B36" s="390"/>
      <c r="C36" s="401"/>
      <c r="D36" s="373"/>
      <c r="E36" s="377"/>
      <c r="F36" s="378"/>
      <c r="G36" s="377"/>
      <c r="H36" s="378"/>
      <c r="I36" s="377"/>
      <c r="J36" s="378"/>
      <c r="K36" s="360"/>
      <c r="L36" s="383"/>
      <c r="M36" s="384"/>
      <c r="N36" s="360"/>
      <c r="O36" s="23" t="s">
        <v>103</v>
      </c>
      <c r="P36" s="50"/>
      <c r="Q36" s="503"/>
      <c r="R36" s="543"/>
      <c r="S36" s="499"/>
      <c r="T36" s="168">
        <f>IF(OR(Basisdaten!C30="",Basisdaten!C34=""),0,(Basisdaten!C30+Basisdaten!C34))</f>
        <v>0</v>
      </c>
    </row>
    <row r="37" spans="1:20" ht="30" customHeight="1" thickBot="1" x14ac:dyDescent="0.25">
      <c r="A37" s="391"/>
      <c r="B37" s="392"/>
      <c r="C37" s="402"/>
      <c r="D37" s="374"/>
      <c r="E37" s="379"/>
      <c r="F37" s="380"/>
      <c r="G37" s="379"/>
      <c r="H37" s="380"/>
      <c r="I37" s="379"/>
      <c r="J37" s="380"/>
      <c r="K37" s="361"/>
      <c r="L37" s="385"/>
      <c r="M37" s="386"/>
      <c r="N37" s="361"/>
      <c r="O37" s="23" t="s">
        <v>104</v>
      </c>
      <c r="P37" s="53" t="str">
        <f>IF(P35="","n.d.",IF(P36="","n.d.",IF(P36=0,"",P35/P36)))</f>
        <v>n.d.</v>
      </c>
      <c r="Q37" s="504"/>
      <c r="R37" s="544"/>
      <c r="S37" s="500"/>
    </row>
    <row r="38" spans="1:20" ht="30.75" customHeight="1" thickBot="1" x14ac:dyDescent="0.25">
      <c r="A38" s="387">
        <v>9</v>
      </c>
      <c r="B38" s="329" t="s">
        <v>183</v>
      </c>
      <c r="C38" s="400" t="s">
        <v>254</v>
      </c>
      <c r="D38" s="372" t="s">
        <v>311</v>
      </c>
      <c r="E38" s="375" t="s">
        <v>111</v>
      </c>
      <c r="F38" s="376"/>
      <c r="G38" s="375" t="s">
        <v>276</v>
      </c>
      <c r="H38" s="376"/>
      <c r="I38" s="363" t="s">
        <v>327</v>
      </c>
      <c r="J38" s="364"/>
      <c r="K38" s="359"/>
      <c r="L38" s="381" t="s">
        <v>442</v>
      </c>
      <c r="M38" s="382"/>
      <c r="N38" s="359"/>
      <c r="O38" s="24" t="s">
        <v>88</v>
      </c>
      <c r="P38" s="50"/>
      <c r="Q38" s="553" t="str">
        <f>IF(AND(P38&lt;&gt;"",P39&lt;&gt;"",P38=0,P39=0),Berechnung1!$H$5,IF(P40=Berechnung1!D57,Berechnung1!$F$5,IF(OR(P40&lt;Berechnung1!E57,P40&gt;Berechnung1!F57),Berechnung1!$G$5,IF(OR(ROUND(P40,4)&lt;Berechnung1!J57,ROUND(P40,4)&gt;Berechnung1!K57),Berechnung1!$D$5,IF(OR(ROUND(P40,4)&lt;Berechnung1!G57,ROUND(P40,4)&gt;Berechnung1!H57),Berechnung1!$E$5,Berechnung1!$C$5)))))</f>
        <v>Unvollständig</v>
      </c>
      <c r="R38" s="554"/>
      <c r="S38" s="498"/>
    </row>
    <row r="39" spans="1:20" ht="30.75" customHeight="1" thickBot="1" x14ac:dyDescent="0.25">
      <c r="A39" s="389"/>
      <c r="B39" s="330"/>
      <c r="C39" s="401"/>
      <c r="D39" s="373"/>
      <c r="E39" s="377"/>
      <c r="F39" s="378"/>
      <c r="G39" s="377"/>
      <c r="H39" s="378"/>
      <c r="I39" s="365"/>
      <c r="J39" s="366"/>
      <c r="K39" s="360"/>
      <c r="L39" s="383"/>
      <c r="M39" s="384"/>
      <c r="N39" s="360"/>
      <c r="O39" s="23" t="s">
        <v>103</v>
      </c>
      <c r="P39" s="73">
        <f>IF(Basisdaten!E31="",0,Basisdaten!E31)</f>
        <v>0</v>
      </c>
      <c r="Q39" s="503"/>
      <c r="R39" s="543"/>
      <c r="S39" s="499"/>
    </row>
    <row r="40" spans="1:20" ht="30.75" customHeight="1" thickBot="1" x14ac:dyDescent="0.25">
      <c r="A40" s="389"/>
      <c r="B40" s="331"/>
      <c r="C40" s="402"/>
      <c r="D40" s="374"/>
      <c r="E40" s="379"/>
      <c r="F40" s="380"/>
      <c r="G40" s="379"/>
      <c r="H40" s="380"/>
      <c r="I40" s="367"/>
      <c r="J40" s="368"/>
      <c r="K40" s="361"/>
      <c r="L40" s="385"/>
      <c r="M40" s="386"/>
      <c r="N40" s="361"/>
      <c r="O40" s="23" t="s">
        <v>104</v>
      </c>
      <c r="P40" s="53" t="str">
        <f>IF(P38="","n.d.",IF(P39="","n.d.",IF(P39=0,"",P38/P39)))</f>
        <v>n.d.</v>
      </c>
      <c r="Q40" s="504"/>
      <c r="R40" s="544"/>
      <c r="S40" s="500"/>
    </row>
    <row r="41" spans="1:20" ht="39.75" customHeight="1" thickBot="1" x14ac:dyDescent="0.25">
      <c r="A41" s="389"/>
      <c r="B41" s="329" t="s">
        <v>215</v>
      </c>
      <c r="C41" s="400" t="s">
        <v>254</v>
      </c>
      <c r="D41" s="403" t="s">
        <v>310</v>
      </c>
      <c r="E41" s="363" t="s">
        <v>111</v>
      </c>
      <c r="F41" s="364"/>
      <c r="G41" s="363" t="s">
        <v>312</v>
      </c>
      <c r="H41" s="364"/>
      <c r="I41" s="363" t="s">
        <v>313</v>
      </c>
      <c r="J41" s="364"/>
      <c r="K41" s="350"/>
      <c r="L41" s="353" t="s">
        <v>442</v>
      </c>
      <c r="M41" s="354"/>
      <c r="N41" s="350"/>
      <c r="O41" s="113" t="s">
        <v>88</v>
      </c>
      <c r="P41" s="114"/>
      <c r="Q41" s="555" t="str">
        <f>IF(AND(P41&lt;&gt;"",P42&lt;&gt;"",P41=0,P42=0),Berechnung1!$H$5,IF(P43=Berechnung1!D60,Berechnung1!$F$5,IF(OR(P43&lt;Berechnung1!E60,P43&gt;Berechnung1!F60),Berechnung1!$G$5,IF(OR(ROUND(P43,4)&lt;Berechnung1!J60,ROUND(P43,4)&gt;Berechnung1!K60),Berechnung1!$D$5,IF(OR(ROUND(P43,4)&lt;Berechnung1!G60,ROUND(P43,4)&gt;Berechnung1!H60),Berechnung1!$E$5,Berechnung1!$C$5)))))</f>
        <v>Unvollständig</v>
      </c>
      <c r="R41" s="528"/>
      <c r="S41" s="461"/>
    </row>
    <row r="42" spans="1:20" ht="39.75" customHeight="1" thickBot="1" x14ac:dyDescent="0.25">
      <c r="A42" s="389"/>
      <c r="B42" s="330"/>
      <c r="C42" s="401"/>
      <c r="D42" s="404"/>
      <c r="E42" s="365"/>
      <c r="F42" s="366"/>
      <c r="G42" s="365"/>
      <c r="H42" s="366"/>
      <c r="I42" s="365"/>
      <c r="J42" s="366"/>
      <c r="K42" s="351"/>
      <c r="L42" s="355"/>
      <c r="M42" s="356"/>
      <c r="N42" s="351"/>
      <c r="O42" s="142" t="s">
        <v>103</v>
      </c>
      <c r="P42" s="115">
        <f>IF(Basisdaten!E35="",0,Basisdaten!E35)</f>
        <v>0</v>
      </c>
      <c r="Q42" s="556"/>
      <c r="R42" s="529"/>
      <c r="S42" s="462"/>
    </row>
    <row r="43" spans="1:20" ht="39.75" customHeight="1" thickBot="1" x14ac:dyDescent="0.25">
      <c r="A43" s="391"/>
      <c r="B43" s="331"/>
      <c r="C43" s="402"/>
      <c r="D43" s="405"/>
      <c r="E43" s="367"/>
      <c r="F43" s="368"/>
      <c r="G43" s="367"/>
      <c r="H43" s="368"/>
      <c r="I43" s="367"/>
      <c r="J43" s="368"/>
      <c r="K43" s="352"/>
      <c r="L43" s="357"/>
      <c r="M43" s="358"/>
      <c r="N43" s="352"/>
      <c r="O43" s="142" t="s">
        <v>104</v>
      </c>
      <c r="P43" s="116" t="str">
        <f>IF(P41="","n.d.",IF(P42="","n.d.",IF(P42=0,"",P41/P42)))</f>
        <v>n.d.</v>
      </c>
      <c r="Q43" s="557"/>
      <c r="R43" s="530"/>
      <c r="S43" s="463"/>
    </row>
    <row r="44" spans="1:20" ht="30" customHeight="1" thickBot="1" x14ac:dyDescent="0.25">
      <c r="A44" s="387">
        <v>10</v>
      </c>
      <c r="B44" s="388"/>
      <c r="C44" s="489" t="s">
        <v>254</v>
      </c>
      <c r="D44" s="335" t="s">
        <v>443</v>
      </c>
      <c r="E44" s="338" t="s">
        <v>444</v>
      </c>
      <c r="F44" s="339"/>
      <c r="G44" s="338" t="s">
        <v>445</v>
      </c>
      <c r="H44" s="339"/>
      <c r="I44" s="396" t="s">
        <v>446</v>
      </c>
      <c r="J44" s="345"/>
      <c r="K44" s="350"/>
      <c r="L44" s="353" t="s">
        <v>314</v>
      </c>
      <c r="M44" s="354"/>
      <c r="N44" s="350"/>
      <c r="O44" s="24" t="s">
        <v>88</v>
      </c>
      <c r="P44" s="50"/>
      <c r="Q44" s="553" t="str">
        <f>IF(AND(P44&lt;&gt;"",P45&lt;&gt;"",P44=0,P45=0),Berechnung1!$H$5,IF(P46=Berechnung1!D63,Berechnung1!$F$5,IF(OR(P46&lt; Berechnung1!E63,P46&gt; Berechnung1!F63),Berechnung1!$G$5,IF(OR(ROUND(P46,4)&lt;Berechnung1!J63,ROUND(P46,4)&gt;Berechnung1!K63),Berechnung1!$D$5,IF(OR(ROUND(P46,4)&lt;Berechnung1!G63,ROUND(P46,4)&gt;Berechnung1!H63),Berechnung1!$E$5,Berechnung1!$C$5)))))</f>
        <v>Unvollständig</v>
      </c>
      <c r="R44" s="458"/>
      <c r="S44" s="498"/>
    </row>
    <row r="45" spans="1:20" ht="30" customHeight="1" thickBot="1" x14ac:dyDescent="0.25">
      <c r="A45" s="389"/>
      <c r="B45" s="390"/>
      <c r="C45" s="490"/>
      <c r="D45" s="336"/>
      <c r="E45" s="340"/>
      <c r="F45" s="341"/>
      <c r="G45" s="340"/>
      <c r="H45" s="341"/>
      <c r="I45" s="346"/>
      <c r="J45" s="347"/>
      <c r="K45" s="351"/>
      <c r="L45" s="355"/>
      <c r="M45" s="356"/>
      <c r="N45" s="351"/>
      <c r="O45" s="23" t="s">
        <v>103</v>
      </c>
      <c r="P45" s="73">
        <f>IF(Basisdaten!O30="",0,Basisdaten!O30)</f>
        <v>0</v>
      </c>
      <c r="Q45" s="503"/>
      <c r="R45" s="543"/>
      <c r="S45" s="499"/>
    </row>
    <row r="46" spans="1:20" ht="30" customHeight="1" thickBot="1" x14ac:dyDescent="0.25">
      <c r="A46" s="391"/>
      <c r="B46" s="392"/>
      <c r="C46" s="491"/>
      <c r="D46" s="337"/>
      <c r="E46" s="342"/>
      <c r="F46" s="343"/>
      <c r="G46" s="342"/>
      <c r="H46" s="343"/>
      <c r="I46" s="348"/>
      <c r="J46" s="349"/>
      <c r="K46" s="352"/>
      <c r="L46" s="357"/>
      <c r="M46" s="358"/>
      <c r="N46" s="352"/>
      <c r="O46" s="23" t="s">
        <v>104</v>
      </c>
      <c r="P46" s="53" t="str">
        <f>IF(P44="","n.d.",IF(P45="","n.d.",IF(P45=0,"",P44/P45)))</f>
        <v>n.d.</v>
      </c>
      <c r="Q46" s="504"/>
      <c r="R46" s="544"/>
      <c r="S46" s="500"/>
    </row>
    <row r="47" spans="1:20" ht="38.25" customHeight="1" thickBot="1" x14ac:dyDescent="0.25">
      <c r="A47" s="393">
        <v>11</v>
      </c>
      <c r="B47" s="329" t="s">
        <v>183</v>
      </c>
      <c r="C47" s="547"/>
      <c r="D47" s="335" t="s">
        <v>234</v>
      </c>
      <c r="E47" s="338" t="s">
        <v>235</v>
      </c>
      <c r="F47" s="531"/>
      <c r="G47" s="338" t="s">
        <v>447</v>
      </c>
      <c r="H47" s="531"/>
      <c r="I47" s="396" t="s">
        <v>449</v>
      </c>
      <c r="J47" s="550"/>
      <c r="K47" s="350"/>
      <c r="L47" s="353" t="s">
        <v>112</v>
      </c>
      <c r="M47" s="354"/>
      <c r="N47" s="350"/>
      <c r="O47" s="113" t="s">
        <v>88</v>
      </c>
      <c r="P47" s="114"/>
      <c r="Q47" s="545" t="str">
        <f>IF(AND(P47&lt;&gt;"",P48&lt;&gt;"",P47=0,P48=0),Berechnung1!$H$5,IF(P49="",Berechnung1!$D$17,IF(P49=Berechnung1!D66,Berechnung1!$F$5,IF(OR(P49&lt;Berechnung1!E66,P49&gt;Berechnung1!F66),Berechnung1!$G$5,IF(OR(ROUND(P49,4)&lt;Berechnung1!J66,ROUND(P49,4)&gt;Berechnung1!K66),Berechnung1!$D$5,IF(OR(ROUND(P49,4)&lt;Berechnung1!G66,ROUND(P49,4)&gt;Berechnung1!H66),Berechnung1!$E$5,Berechnung1!$C$5))))))</f>
        <v>Unvollständig</v>
      </c>
      <c r="R47" s="458"/>
      <c r="S47" s="498"/>
    </row>
    <row r="48" spans="1:20" ht="38.25" customHeight="1" thickBot="1" x14ac:dyDescent="0.25">
      <c r="A48" s="394"/>
      <c r="B48" s="330"/>
      <c r="C48" s="548"/>
      <c r="D48" s="336"/>
      <c r="E48" s="340"/>
      <c r="F48" s="532"/>
      <c r="G48" s="340"/>
      <c r="H48" s="532"/>
      <c r="I48" s="346"/>
      <c r="J48" s="551"/>
      <c r="K48" s="351"/>
      <c r="L48" s="355"/>
      <c r="M48" s="356"/>
      <c r="N48" s="351"/>
      <c r="O48" s="113" t="s">
        <v>103</v>
      </c>
      <c r="P48" s="115">
        <f>IF(Basisdaten!O30="",0,SUM(Basisdaten!O30,Basisdaten!O34))</f>
        <v>0</v>
      </c>
      <c r="Q48" s="421"/>
      <c r="R48" s="543"/>
      <c r="S48" s="499"/>
    </row>
    <row r="49" spans="1:20" ht="38.25" customHeight="1" thickBot="1" x14ac:dyDescent="0.25">
      <c r="A49" s="394"/>
      <c r="B49" s="331"/>
      <c r="C49" s="549"/>
      <c r="D49" s="337"/>
      <c r="E49" s="342"/>
      <c r="F49" s="533"/>
      <c r="G49" s="342"/>
      <c r="H49" s="533"/>
      <c r="I49" s="348"/>
      <c r="J49" s="552"/>
      <c r="K49" s="352"/>
      <c r="L49" s="357"/>
      <c r="M49" s="358"/>
      <c r="N49" s="352"/>
      <c r="O49" s="113" t="s">
        <v>104</v>
      </c>
      <c r="P49" s="116" t="str">
        <f>IF(P47="","n.d.",IF(AND(P47=0,P48=0),"",P47/P48))</f>
        <v>n.d.</v>
      </c>
      <c r="Q49" s="422"/>
      <c r="R49" s="544"/>
      <c r="S49" s="500"/>
    </row>
    <row r="50" spans="1:20" ht="39" customHeight="1" thickBot="1" x14ac:dyDescent="0.25">
      <c r="A50" s="394"/>
      <c r="B50" s="329" t="s">
        <v>215</v>
      </c>
      <c r="C50" s="546"/>
      <c r="D50" s="335" t="s">
        <v>203</v>
      </c>
      <c r="E50" s="338" t="s">
        <v>236</v>
      </c>
      <c r="F50" s="525"/>
      <c r="G50" s="338" t="s">
        <v>448</v>
      </c>
      <c r="H50" s="525"/>
      <c r="I50" s="396" t="s">
        <v>450</v>
      </c>
      <c r="J50" s="397"/>
      <c r="K50" s="359"/>
      <c r="L50" s="381" t="s">
        <v>112</v>
      </c>
      <c r="M50" s="382"/>
      <c r="N50" s="359"/>
      <c r="O50" s="24" t="s">
        <v>88</v>
      </c>
      <c r="P50" s="50"/>
      <c r="Q50" s="545" t="str">
        <f>IF(AND(P50&lt;&gt;"",P51&lt;&gt;"",P50=0,P51=0),Berechnung1!$H$5,IF(P52="",Berechnung1!$D$5,IF(P52=Berechnung1!D69,Berechnung1!$F$5,IF(OR(P52&lt;Berechnung1!E69,P52&gt;Berechnung1!F69),Berechnung1!$G$5,IF(OR(ROUND(P52,4)&lt;Berechnung1!J69,ROUND(P52,4)&gt;Berechnung1!K69),Berechnung1!$D$5,IF(OR(ROUND(P52,4)&lt;Berechnung1!G69,ROUND(P52,4)&gt;Berechnung1!H69),Berechnung1!$E$5,Berechnung1!$C$5))))))</f>
        <v>Unvollständig</v>
      </c>
      <c r="R50" s="542"/>
      <c r="S50" s="498"/>
    </row>
    <row r="51" spans="1:20" ht="39" customHeight="1" thickBot="1" x14ac:dyDescent="0.25">
      <c r="A51" s="394"/>
      <c r="B51" s="330"/>
      <c r="C51" s="333"/>
      <c r="D51" s="336"/>
      <c r="E51" s="340"/>
      <c r="F51" s="526"/>
      <c r="G51" s="340"/>
      <c r="H51" s="526"/>
      <c r="I51" s="346"/>
      <c r="J51" s="398"/>
      <c r="K51" s="360"/>
      <c r="L51" s="383"/>
      <c r="M51" s="384"/>
      <c r="N51" s="360"/>
      <c r="O51" s="23" t="s">
        <v>103</v>
      </c>
      <c r="P51" s="73">
        <f>IF(OR(Basisdaten!L30="",Basisdaten!L34="",Basisdaten!M34=""),0,SUM(Basisdaten!L30,Basisdaten!L34,Basisdaten!M34))</f>
        <v>0</v>
      </c>
      <c r="Q51" s="421"/>
      <c r="R51" s="543"/>
      <c r="S51" s="499"/>
    </row>
    <row r="52" spans="1:20" ht="39" customHeight="1" thickBot="1" x14ac:dyDescent="0.25">
      <c r="A52" s="395"/>
      <c r="B52" s="331"/>
      <c r="C52" s="334"/>
      <c r="D52" s="337"/>
      <c r="E52" s="342"/>
      <c r="F52" s="527"/>
      <c r="G52" s="342"/>
      <c r="H52" s="527"/>
      <c r="I52" s="348"/>
      <c r="J52" s="399"/>
      <c r="K52" s="361"/>
      <c r="L52" s="385"/>
      <c r="M52" s="386"/>
      <c r="N52" s="361"/>
      <c r="O52" s="23" t="s">
        <v>104</v>
      </c>
      <c r="P52" s="53" t="str">
        <f>IF(P50="","n.d.",IF(AND(P50=0,P51=0),"",P50/P51))</f>
        <v>n.d.</v>
      </c>
      <c r="Q52" s="422"/>
      <c r="R52" s="544"/>
      <c r="S52" s="500"/>
    </row>
    <row r="53" spans="1:20" ht="30" customHeight="1" thickBot="1" x14ac:dyDescent="0.25">
      <c r="A53" s="387">
        <v>12</v>
      </c>
      <c r="B53" s="329" t="s">
        <v>183</v>
      </c>
      <c r="C53" s="332" t="s">
        <v>113</v>
      </c>
      <c r="D53" s="335" t="s">
        <v>316</v>
      </c>
      <c r="E53" s="338" t="s">
        <v>98</v>
      </c>
      <c r="F53" s="339"/>
      <c r="G53" s="338" t="s">
        <v>333</v>
      </c>
      <c r="H53" s="339"/>
      <c r="I53" s="344" t="s">
        <v>77</v>
      </c>
      <c r="J53" s="345"/>
      <c r="K53" s="359"/>
      <c r="L53" s="353" t="s">
        <v>191</v>
      </c>
      <c r="M53" s="354"/>
      <c r="N53" s="359"/>
      <c r="O53" s="523" t="s">
        <v>99</v>
      </c>
      <c r="P53" s="539">
        <f>IF(Basisdaten!O39="",0,Basisdaten!O39)</f>
        <v>0</v>
      </c>
      <c r="Q53" s="502" t="str">
        <f>IF(P53=0,Berechnung1!$F$5,IF(OR(P53&lt; Berechnung1!E72,P53&gt; Berechnung1!F72),Berechnung1!$G$5,IF(OR(ROUND(P53,4)&lt;Berechnung1!J72,ROUND(P53,4)&gt;Berechnung1!K72),Berechnung1!$D$5,IF(OR(ROUND(P53,4)&lt;Berechnung1!G72,ROUND(P53,4)&gt;Berechnung1!H72),Berechnung1!$E$5,Berechnung1!$C$5))))</f>
        <v>Unvollständig</v>
      </c>
      <c r="R53" s="542"/>
      <c r="S53" s="498"/>
    </row>
    <row r="54" spans="1:20" ht="30" customHeight="1" thickBot="1" x14ac:dyDescent="0.25">
      <c r="A54" s="389"/>
      <c r="B54" s="330"/>
      <c r="C54" s="333"/>
      <c r="D54" s="336"/>
      <c r="E54" s="340"/>
      <c r="F54" s="341"/>
      <c r="G54" s="340"/>
      <c r="H54" s="341"/>
      <c r="I54" s="346"/>
      <c r="J54" s="347"/>
      <c r="K54" s="360"/>
      <c r="L54" s="355"/>
      <c r="M54" s="356"/>
      <c r="N54" s="360"/>
      <c r="O54" s="523"/>
      <c r="P54" s="540"/>
      <c r="Q54" s="503"/>
      <c r="R54" s="543"/>
      <c r="S54" s="499"/>
    </row>
    <row r="55" spans="1:20" ht="30" customHeight="1" thickBot="1" x14ac:dyDescent="0.25">
      <c r="A55" s="389"/>
      <c r="B55" s="331"/>
      <c r="C55" s="334"/>
      <c r="D55" s="337"/>
      <c r="E55" s="342"/>
      <c r="F55" s="343"/>
      <c r="G55" s="342"/>
      <c r="H55" s="343"/>
      <c r="I55" s="348"/>
      <c r="J55" s="349"/>
      <c r="K55" s="361"/>
      <c r="L55" s="357"/>
      <c r="M55" s="358"/>
      <c r="N55" s="361"/>
      <c r="O55" s="523"/>
      <c r="P55" s="541"/>
      <c r="Q55" s="504"/>
      <c r="R55" s="544"/>
      <c r="S55" s="500"/>
    </row>
    <row r="56" spans="1:20" ht="30" customHeight="1" thickBot="1" x14ac:dyDescent="0.25">
      <c r="A56" s="389"/>
      <c r="B56" s="329" t="s">
        <v>215</v>
      </c>
      <c r="C56" s="332" t="s">
        <v>113</v>
      </c>
      <c r="D56" s="335" t="s">
        <v>521</v>
      </c>
      <c r="E56" s="406" t="s">
        <v>77</v>
      </c>
      <c r="F56" s="407"/>
      <c r="G56" s="338" t="s">
        <v>522</v>
      </c>
      <c r="H56" s="531"/>
      <c r="I56" s="344" t="s">
        <v>77</v>
      </c>
      <c r="J56" s="534"/>
      <c r="K56" s="350"/>
      <c r="L56" s="353" t="s">
        <v>106</v>
      </c>
      <c r="M56" s="354"/>
      <c r="N56" s="359"/>
      <c r="O56" s="523" t="s">
        <v>99</v>
      </c>
      <c r="P56" s="539">
        <f>IF(Basisdaten!O41="",0,Basisdaten!O41)</f>
        <v>0</v>
      </c>
      <c r="Q56" s="502" t="str">
        <f>IF(P56=0,Berechnung1!$F$5,IF(OR(P56&lt; Berechnung1!E75,P56&gt; Berechnung1!F75),Berechnung1!$G$5,IF(OR(ROUND(P56,4)&lt;Berechnung1!J75,ROUND(P56,4)&gt;Berechnung1!K75),Berechnung1!$D$5,IF(OR(ROUND(P56,4)&lt;Berechnung1!G75,ROUND(P56,4)&gt;Berechnung1!H75),Berechnung1!$E$5,Berechnung1!$C$5))))</f>
        <v>Unvollständig</v>
      </c>
      <c r="R56" s="542"/>
      <c r="S56" s="498"/>
    </row>
    <row r="57" spans="1:20" ht="30" customHeight="1" thickBot="1" x14ac:dyDescent="0.25">
      <c r="A57" s="389"/>
      <c r="B57" s="330"/>
      <c r="C57" s="333"/>
      <c r="D57" s="336"/>
      <c r="E57" s="408"/>
      <c r="F57" s="409"/>
      <c r="G57" s="340"/>
      <c r="H57" s="532"/>
      <c r="I57" s="535"/>
      <c r="J57" s="536"/>
      <c r="K57" s="351"/>
      <c r="L57" s="355"/>
      <c r="M57" s="356"/>
      <c r="N57" s="360"/>
      <c r="O57" s="523"/>
      <c r="P57" s="540"/>
      <c r="Q57" s="506"/>
      <c r="R57" s="543"/>
      <c r="S57" s="499"/>
    </row>
    <row r="58" spans="1:20" ht="30" customHeight="1" thickBot="1" x14ac:dyDescent="0.25">
      <c r="A58" s="389"/>
      <c r="B58" s="331"/>
      <c r="C58" s="334"/>
      <c r="D58" s="337"/>
      <c r="E58" s="410"/>
      <c r="F58" s="411"/>
      <c r="G58" s="342"/>
      <c r="H58" s="533"/>
      <c r="I58" s="537"/>
      <c r="J58" s="538"/>
      <c r="K58" s="352"/>
      <c r="L58" s="357"/>
      <c r="M58" s="358"/>
      <c r="N58" s="361"/>
      <c r="O58" s="523"/>
      <c r="P58" s="541"/>
      <c r="Q58" s="507"/>
      <c r="R58" s="544"/>
      <c r="S58" s="500"/>
    </row>
    <row r="59" spans="1:20" ht="30" customHeight="1" thickBot="1" x14ac:dyDescent="0.25">
      <c r="A59" s="389"/>
      <c r="B59" s="329" t="s">
        <v>315</v>
      </c>
      <c r="C59" s="332"/>
      <c r="D59" s="335" t="s">
        <v>452</v>
      </c>
      <c r="E59" s="406" t="s">
        <v>77</v>
      </c>
      <c r="F59" s="407"/>
      <c r="G59" s="338" t="s">
        <v>453</v>
      </c>
      <c r="H59" s="531"/>
      <c r="I59" s="406" t="s">
        <v>77</v>
      </c>
      <c r="J59" s="407"/>
      <c r="K59" s="350"/>
      <c r="L59" s="353" t="s">
        <v>106</v>
      </c>
      <c r="M59" s="354"/>
      <c r="N59" s="359"/>
      <c r="O59" s="523" t="s">
        <v>99</v>
      </c>
      <c r="P59" s="539">
        <f>IF(Basisdaten!O40="",0,Basisdaten!O40)</f>
        <v>0</v>
      </c>
      <c r="Q59" s="502" t="str">
        <f>IF(Basisdaten!O40="",Berechnung1!$F$5,IF(Basisdaten!O40=0,Berechnung1!$H$5,IF(P59=0,Berechnung1!$F$5,IF(OR(P59&lt;Berechnung1!E78,P59&gt;Berechnung1!F78),Berechnung1!$G$5,IF(OR(ROUND(P59,4)&lt;Berechnung1!J78,ROUND(P59,4)&gt;Berechnung1!K78),Berechnung1!$D$5,IF(OR(ROUND(P59,4)&lt;Berechnung1!G78,ROUND(P59,4)&gt;Berechnung1!H78),Berechnung1!$E$5,Berechnung1!$C$5))))))</f>
        <v>Unvollständig</v>
      </c>
      <c r="R59" s="542"/>
      <c r="S59" s="498"/>
    </row>
    <row r="60" spans="1:20" ht="30" customHeight="1" thickBot="1" x14ac:dyDescent="0.25">
      <c r="A60" s="389"/>
      <c r="B60" s="330"/>
      <c r="C60" s="333"/>
      <c r="D60" s="336"/>
      <c r="E60" s="408"/>
      <c r="F60" s="409"/>
      <c r="G60" s="340"/>
      <c r="H60" s="532"/>
      <c r="I60" s="408"/>
      <c r="J60" s="409"/>
      <c r="K60" s="351"/>
      <c r="L60" s="355"/>
      <c r="M60" s="356"/>
      <c r="N60" s="360"/>
      <c r="O60" s="523"/>
      <c r="P60" s="540"/>
      <c r="Q60" s="506"/>
      <c r="R60" s="543"/>
      <c r="S60" s="499"/>
    </row>
    <row r="61" spans="1:20" ht="30" customHeight="1" thickBot="1" x14ac:dyDescent="0.25">
      <c r="A61" s="389"/>
      <c r="B61" s="331"/>
      <c r="C61" s="334"/>
      <c r="D61" s="337"/>
      <c r="E61" s="410"/>
      <c r="F61" s="411"/>
      <c r="G61" s="342"/>
      <c r="H61" s="533"/>
      <c r="I61" s="410"/>
      <c r="J61" s="411"/>
      <c r="K61" s="352"/>
      <c r="L61" s="357"/>
      <c r="M61" s="358"/>
      <c r="N61" s="361"/>
      <c r="O61" s="523"/>
      <c r="P61" s="541"/>
      <c r="Q61" s="507"/>
      <c r="R61" s="544"/>
      <c r="S61" s="500"/>
    </row>
    <row r="62" spans="1:20" ht="30" customHeight="1" thickBot="1" x14ac:dyDescent="0.25">
      <c r="A62" s="389"/>
      <c r="B62" s="329" t="s">
        <v>451</v>
      </c>
      <c r="C62" s="332" t="s">
        <v>113</v>
      </c>
      <c r="D62" s="335" t="s">
        <v>317</v>
      </c>
      <c r="E62" s="338" t="s">
        <v>98</v>
      </c>
      <c r="F62" s="339"/>
      <c r="G62" s="338" t="s">
        <v>454</v>
      </c>
      <c r="H62" s="339"/>
      <c r="I62" s="344" t="s">
        <v>77</v>
      </c>
      <c r="J62" s="345"/>
      <c r="K62" s="350"/>
      <c r="L62" s="353" t="s">
        <v>305</v>
      </c>
      <c r="M62" s="354"/>
      <c r="N62" s="359"/>
      <c r="O62" s="523" t="s">
        <v>99</v>
      </c>
      <c r="P62" s="539">
        <f>IF(Basisdaten!O43="",0,Basisdaten!O43)</f>
        <v>0</v>
      </c>
      <c r="Q62" s="502" t="str">
        <f>IF(P62=0,Berechnung1!$F$5,IF(OR(P62&lt; Berechnung1!E81,P62&gt; Berechnung1!F81),Berechnung1!$G$5,IF(OR(ROUND(P62,4)&lt;Berechnung1!J81,ROUND(P62,4)&gt;Berechnung1!K81),Berechnung1!$D$5,IF(OR(ROUND(P62,4)&lt;Berechnung1!G81,ROUND(P62,4)&gt;Berechnung1!H81),Berechnung1!$E$5,Berechnung1!$C$5))))</f>
        <v>Unvollständig</v>
      </c>
      <c r="R62" s="542"/>
      <c r="S62" s="498"/>
    </row>
    <row r="63" spans="1:20" ht="30" customHeight="1" thickBot="1" x14ac:dyDescent="0.25">
      <c r="A63" s="389"/>
      <c r="B63" s="330"/>
      <c r="C63" s="333"/>
      <c r="D63" s="336"/>
      <c r="E63" s="340"/>
      <c r="F63" s="341"/>
      <c r="G63" s="340"/>
      <c r="H63" s="341"/>
      <c r="I63" s="346"/>
      <c r="J63" s="347"/>
      <c r="K63" s="351"/>
      <c r="L63" s="355"/>
      <c r="M63" s="356"/>
      <c r="N63" s="360"/>
      <c r="O63" s="523"/>
      <c r="P63" s="540"/>
      <c r="Q63" s="503"/>
      <c r="R63" s="543"/>
      <c r="S63" s="499"/>
      <c r="T63" s="120">
        <f>IF(Basisdaten!O42="",0,Basisdaten!O42)</f>
        <v>0</v>
      </c>
    </row>
    <row r="64" spans="1:20" ht="30" customHeight="1" thickBot="1" x14ac:dyDescent="0.25">
      <c r="A64" s="391"/>
      <c r="B64" s="331"/>
      <c r="C64" s="334"/>
      <c r="D64" s="337"/>
      <c r="E64" s="342"/>
      <c r="F64" s="343"/>
      <c r="G64" s="342"/>
      <c r="H64" s="343"/>
      <c r="I64" s="348"/>
      <c r="J64" s="349"/>
      <c r="K64" s="352"/>
      <c r="L64" s="357"/>
      <c r="M64" s="358"/>
      <c r="N64" s="361"/>
      <c r="O64" s="523"/>
      <c r="P64" s="541"/>
      <c r="Q64" s="504"/>
      <c r="R64" s="544"/>
      <c r="S64" s="500"/>
    </row>
    <row r="65" spans="1:20" ht="30" customHeight="1" thickBot="1" x14ac:dyDescent="0.25">
      <c r="A65" s="387">
        <v>13</v>
      </c>
      <c r="B65" s="388"/>
      <c r="C65" s="332"/>
      <c r="D65" s="524" t="s">
        <v>114</v>
      </c>
      <c r="E65" s="338" t="s">
        <v>115</v>
      </c>
      <c r="F65" s="525"/>
      <c r="G65" s="338" t="s">
        <v>364</v>
      </c>
      <c r="H65" s="525"/>
      <c r="I65" s="338" t="s">
        <v>221</v>
      </c>
      <c r="J65" s="397"/>
      <c r="K65" s="350"/>
      <c r="L65" s="353" t="s">
        <v>216</v>
      </c>
      <c r="M65" s="354"/>
      <c r="N65" s="359"/>
      <c r="O65" s="24" t="s">
        <v>88</v>
      </c>
      <c r="P65" s="50"/>
      <c r="Q65" s="553" t="str">
        <f>IF(P67=Berechnung1!D84,Berechnung1!$F$5,IF(OR(P67&lt; Berechnung1!E84,P67&gt; Berechnung1!F84),Berechnung1!$G$5,IF(OR(P67&lt;Berechnung1!J84,P67&gt;Berechnung1!K84),Berechnung1!$D$5,IF(OR(ROUND(P67,4)&lt;Berechnung1!G84,ROUND(P67,4)&gt;Berechnung1!H84),Berechnung1!$E$5,Berechnung1!$C$5))))</f>
        <v>Unvollständig</v>
      </c>
      <c r="R65" s="573"/>
      <c r="S65" s="498"/>
    </row>
    <row r="66" spans="1:20" ht="30" customHeight="1" thickBot="1" x14ac:dyDescent="0.25">
      <c r="A66" s="389"/>
      <c r="B66" s="390"/>
      <c r="C66" s="333"/>
      <c r="D66" s="524"/>
      <c r="E66" s="340"/>
      <c r="F66" s="526"/>
      <c r="G66" s="340"/>
      <c r="H66" s="526"/>
      <c r="I66" s="340"/>
      <c r="J66" s="398"/>
      <c r="K66" s="351"/>
      <c r="L66" s="355"/>
      <c r="M66" s="356"/>
      <c r="N66" s="360"/>
      <c r="O66" s="23" t="s">
        <v>103</v>
      </c>
      <c r="P66" s="73">
        <f>IF(OR(Basisdaten!E30="",Basisdaten!F30="",Basisdaten!G30="",Basisdaten!E34="",Basisdaten!F34="",Basisdaten!G34=""),0,SUM(Basisdaten!E30:G30,Basisdaten!E34:G34))</f>
        <v>0</v>
      </c>
      <c r="Q66" s="503"/>
      <c r="R66" s="543"/>
      <c r="S66" s="499"/>
    </row>
    <row r="67" spans="1:20" ht="30" customHeight="1" thickBot="1" x14ac:dyDescent="0.25">
      <c r="A67" s="391"/>
      <c r="B67" s="392"/>
      <c r="C67" s="334"/>
      <c r="D67" s="524"/>
      <c r="E67" s="342"/>
      <c r="F67" s="527"/>
      <c r="G67" s="342"/>
      <c r="H67" s="527"/>
      <c r="I67" s="342"/>
      <c r="J67" s="399"/>
      <c r="K67" s="352"/>
      <c r="L67" s="357"/>
      <c r="M67" s="358"/>
      <c r="N67" s="361"/>
      <c r="O67" s="23" t="s">
        <v>104</v>
      </c>
      <c r="P67" s="53" t="str">
        <f>IF(P65="","n.d.",IF(P66="","n.d.",IF(P66=0,"",P65/P66)))</f>
        <v>n.d.</v>
      </c>
      <c r="Q67" s="504"/>
      <c r="R67" s="544"/>
      <c r="S67" s="500"/>
    </row>
    <row r="68" spans="1:20" ht="30" customHeight="1" thickBot="1" x14ac:dyDescent="0.25">
      <c r="A68" s="329">
        <v>14</v>
      </c>
      <c r="B68" s="329" t="s">
        <v>183</v>
      </c>
      <c r="C68" s="332"/>
      <c r="D68" s="335" t="s">
        <v>117</v>
      </c>
      <c r="E68" s="338" t="s">
        <v>116</v>
      </c>
      <c r="F68" s="339"/>
      <c r="G68" s="338" t="s">
        <v>225</v>
      </c>
      <c r="H68" s="339"/>
      <c r="I68" s="338" t="s">
        <v>318</v>
      </c>
      <c r="J68" s="397"/>
      <c r="K68" s="359"/>
      <c r="L68" s="381" t="s">
        <v>258</v>
      </c>
      <c r="M68" s="382"/>
      <c r="N68" s="359"/>
      <c r="O68" s="24" t="s">
        <v>88</v>
      </c>
      <c r="P68" s="50"/>
      <c r="Q68" s="553" t="str">
        <f>IF(P70=Berechnung1!D87,Berechnung1!$F$5,IF(OR(P70&lt; Berechnung1!E87,P70&gt; Berechnung1!F87),Berechnung1!$G$5,IF(OR(P70&lt;Berechnung1!J87,P70&gt;Berechnung1!K87),Berechnung1!$D$5,IF(OR(ROUND(P70,4)&lt;Berechnung1!G87,ROUND(P70,3)&gt;Berechnung1!H87),Berechnung1!$E$5,Berechnung1!$C$5))))</f>
        <v>Unvollständig</v>
      </c>
      <c r="R68" s="554"/>
      <c r="S68" s="498"/>
    </row>
    <row r="69" spans="1:20" ht="30" customHeight="1" thickBot="1" x14ac:dyDescent="0.25">
      <c r="A69" s="330"/>
      <c r="B69" s="330"/>
      <c r="C69" s="333"/>
      <c r="D69" s="336"/>
      <c r="E69" s="340"/>
      <c r="F69" s="341"/>
      <c r="G69" s="340"/>
      <c r="H69" s="341"/>
      <c r="I69" s="340"/>
      <c r="J69" s="398"/>
      <c r="K69" s="360"/>
      <c r="L69" s="383"/>
      <c r="M69" s="384"/>
      <c r="N69" s="360"/>
      <c r="O69" s="23" t="s">
        <v>103</v>
      </c>
      <c r="P69" s="114"/>
      <c r="Q69" s="503"/>
      <c r="R69" s="543"/>
      <c r="S69" s="499"/>
      <c r="T69" s="120">
        <f>IF(OR(Basisdaten!E30="",Basisdaten!F30="",Basisdaten!G30="",Basisdaten!E34="",Basisdaten!F34="",Basisdaten!G34=""),0,SUM(Basisdaten!E30:G30,Basisdaten!E34:G34))</f>
        <v>0</v>
      </c>
    </row>
    <row r="70" spans="1:20" ht="30" customHeight="1" thickBot="1" x14ac:dyDescent="0.25">
      <c r="A70" s="330"/>
      <c r="B70" s="331"/>
      <c r="C70" s="334"/>
      <c r="D70" s="337"/>
      <c r="E70" s="342"/>
      <c r="F70" s="343"/>
      <c r="G70" s="342"/>
      <c r="H70" s="343"/>
      <c r="I70" s="342"/>
      <c r="J70" s="399"/>
      <c r="K70" s="361"/>
      <c r="L70" s="385"/>
      <c r="M70" s="386"/>
      <c r="N70" s="361"/>
      <c r="O70" s="23" t="s">
        <v>104</v>
      </c>
      <c r="P70" s="53" t="str">
        <f>IF(P68="","n.d.",IF(P69="","n.d.",IF(P69=0,"",P68/P69)))</f>
        <v>n.d.</v>
      </c>
      <c r="Q70" s="504"/>
      <c r="R70" s="544"/>
      <c r="S70" s="500"/>
    </row>
    <row r="71" spans="1:20" ht="30" customHeight="1" thickBot="1" x14ac:dyDescent="0.25">
      <c r="A71" s="330"/>
      <c r="B71" s="567" t="s">
        <v>215</v>
      </c>
      <c r="C71" s="431"/>
      <c r="D71" s="434" t="s">
        <v>455</v>
      </c>
      <c r="E71" s="437" t="s">
        <v>456</v>
      </c>
      <c r="F71" s="438"/>
      <c r="G71" s="437" t="s">
        <v>457</v>
      </c>
      <c r="H71" s="438"/>
      <c r="I71" s="437" t="s">
        <v>473</v>
      </c>
      <c r="J71" s="443"/>
      <c r="K71" s="446"/>
      <c r="L71" s="449" t="s">
        <v>106</v>
      </c>
      <c r="M71" s="450"/>
      <c r="N71" s="446"/>
      <c r="O71" s="241" t="s">
        <v>88</v>
      </c>
      <c r="P71" s="242"/>
      <c r="Q71" s="455" t="str">
        <f>IF(AND(P71&lt;&gt;"",P72&lt;&gt;"",P71=0,P72=0),Berechnung1!$H$17,IF(P73=Berechnung1!D90,Berechnung1!$F$17,IF(OR(P73&lt;Berechnung1!E90,P73&gt;Berechnung1!F90),Berechnung1!$G$17,IF(OR(P73&lt;Berechnung1!J90,P73&gt;Berechnung1!K90),Berechnung1!$D$17,IF(OR(ROUND(P73,4)&lt;Berechnung1!G93,ROUND(P73,3)&gt;Berechnung1!H90),Berechnung1!$E$17,Berechnung1!$C$17)))))</f>
        <v>optional - unvollständig</v>
      </c>
      <c r="R71" s="476"/>
      <c r="S71" s="570"/>
    </row>
    <row r="72" spans="1:20" ht="30" customHeight="1" thickBot="1" x14ac:dyDescent="0.25">
      <c r="A72" s="330"/>
      <c r="B72" s="568"/>
      <c r="C72" s="432"/>
      <c r="D72" s="435"/>
      <c r="E72" s="439"/>
      <c r="F72" s="440"/>
      <c r="G72" s="439"/>
      <c r="H72" s="440"/>
      <c r="I72" s="439"/>
      <c r="J72" s="444"/>
      <c r="K72" s="447"/>
      <c r="L72" s="451"/>
      <c r="M72" s="452"/>
      <c r="N72" s="447"/>
      <c r="O72" s="243" t="s">
        <v>103</v>
      </c>
      <c r="P72" s="242"/>
      <c r="Q72" s="456"/>
      <c r="R72" s="477"/>
      <c r="S72" s="571"/>
    </row>
    <row r="73" spans="1:20" ht="30" customHeight="1" thickBot="1" x14ac:dyDescent="0.25">
      <c r="A73" s="331"/>
      <c r="B73" s="569"/>
      <c r="C73" s="433"/>
      <c r="D73" s="436"/>
      <c r="E73" s="441"/>
      <c r="F73" s="442"/>
      <c r="G73" s="441"/>
      <c r="H73" s="442"/>
      <c r="I73" s="441"/>
      <c r="J73" s="445"/>
      <c r="K73" s="448"/>
      <c r="L73" s="453"/>
      <c r="M73" s="454"/>
      <c r="N73" s="448"/>
      <c r="O73" s="243" t="s">
        <v>104</v>
      </c>
      <c r="P73" s="244" t="str">
        <f>IF(P71="","n.d.",IF(P72="","n.d.",IF(P72=0,"",P71/P72)))</f>
        <v>n.d.</v>
      </c>
      <c r="Q73" s="457"/>
      <c r="R73" s="478"/>
      <c r="S73" s="572"/>
    </row>
    <row r="74" spans="1:20" s="120" customFormat="1" ht="30" customHeight="1" thickBot="1" x14ac:dyDescent="0.25">
      <c r="A74" s="472">
        <v>15</v>
      </c>
      <c r="B74" s="388"/>
      <c r="C74" s="332" t="s">
        <v>254</v>
      </c>
      <c r="D74" s="335" t="s">
        <v>259</v>
      </c>
      <c r="E74" s="338" t="s">
        <v>319</v>
      </c>
      <c r="F74" s="339"/>
      <c r="G74" s="338" t="s">
        <v>260</v>
      </c>
      <c r="H74" s="339"/>
      <c r="I74" s="338" t="s">
        <v>320</v>
      </c>
      <c r="J74" s="397"/>
      <c r="K74" s="350" t="s">
        <v>321</v>
      </c>
      <c r="L74" s="353" t="s">
        <v>106</v>
      </c>
      <c r="M74" s="354"/>
      <c r="N74" s="350"/>
      <c r="O74" s="113" t="s">
        <v>88</v>
      </c>
      <c r="P74" s="114"/>
      <c r="Q74" s="420" t="str">
        <f>IF(AND(P74&lt;&gt;"",P75&lt;&gt;"",P74=0,P75=0),Berechnung1!$H$5,IF(P76="",Berechnung1!$D$5,IF(P76=Berechnung1!D93,Berechnung1!$F$5,IF(OR(P76&lt;Berechnung1!E93,P76&gt;Berechnung1!F93),Berechnung1!$G$5,IF(OR(ROUND(P76,4)&lt;Berechnung1!J93,ROUND(P76,4)&gt;Berechnung1!K93),Berechnung1!$D$5,IF(OR(ROUND(P76,4)&lt;Berechnung1!G93,ROUND(P76,4)&gt;Berechnung1!H93),Berechnung1!$E$5,Berechnung1!$C$5))))))</f>
        <v>Unvollständig</v>
      </c>
      <c r="R74" s="458"/>
      <c r="S74" s="461"/>
    </row>
    <row r="75" spans="1:20" s="120" customFormat="1" ht="30" customHeight="1" thickBot="1" x14ac:dyDescent="0.25">
      <c r="A75" s="389"/>
      <c r="B75" s="390"/>
      <c r="C75" s="333"/>
      <c r="D75" s="336"/>
      <c r="E75" s="340"/>
      <c r="F75" s="341"/>
      <c r="G75" s="340"/>
      <c r="H75" s="341"/>
      <c r="I75" s="340"/>
      <c r="J75" s="398"/>
      <c r="K75" s="351"/>
      <c r="L75" s="355"/>
      <c r="M75" s="356"/>
      <c r="N75" s="351"/>
      <c r="O75" s="142" t="s">
        <v>103</v>
      </c>
      <c r="P75" s="114"/>
      <c r="Q75" s="421"/>
      <c r="R75" s="459"/>
      <c r="S75" s="462"/>
    </row>
    <row r="76" spans="1:20" s="120" customFormat="1" ht="30" customHeight="1" thickBot="1" x14ac:dyDescent="0.25">
      <c r="A76" s="391"/>
      <c r="B76" s="392"/>
      <c r="C76" s="334"/>
      <c r="D76" s="337"/>
      <c r="E76" s="342"/>
      <c r="F76" s="343"/>
      <c r="G76" s="342"/>
      <c r="H76" s="343"/>
      <c r="I76" s="342"/>
      <c r="J76" s="399"/>
      <c r="K76" s="352"/>
      <c r="L76" s="357"/>
      <c r="M76" s="358"/>
      <c r="N76" s="352"/>
      <c r="O76" s="142" t="s">
        <v>104</v>
      </c>
      <c r="P76" s="116" t="str">
        <f>IF(P74="","n.d.",IF(P75="","n.d.",IF(P75=0,"",P74/P75)))</f>
        <v>n.d.</v>
      </c>
      <c r="Q76" s="422"/>
      <c r="R76" s="460"/>
      <c r="S76" s="463"/>
    </row>
    <row r="77" spans="1:20" s="120" customFormat="1" ht="30" customHeight="1" thickBot="1" x14ac:dyDescent="0.25">
      <c r="A77" s="425" t="s">
        <v>458</v>
      </c>
      <c r="B77" s="426"/>
      <c r="C77" s="431"/>
      <c r="D77" s="434" t="s">
        <v>461</v>
      </c>
      <c r="E77" s="437" t="s">
        <v>462</v>
      </c>
      <c r="F77" s="473"/>
      <c r="G77" s="437" t="s">
        <v>463</v>
      </c>
      <c r="H77" s="438"/>
      <c r="I77" s="437" t="s">
        <v>464</v>
      </c>
      <c r="J77" s="443"/>
      <c r="K77" s="446"/>
      <c r="L77" s="449" t="s">
        <v>474</v>
      </c>
      <c r="M77" s="450"/>
      <c r="N77" s="446"/>
      <c r="O77" s="241" t="s">
        <v>88</v>
      </c>
      <c r="P77" s="242"/>
      <c r="Q77" s="455" t="str">
        <f>IF(AND(P77&lt;&gt;"",P78&lt;&gt;"",P77=0,P78=0),Berechnung1!$H$17,IF(P79="",Berechnung1!$D$17,IF(P79=Berechnung1!D96,Berechnung1!$F$17,IF(OR(P79&lt;Berechnung1!E96,P79&gt;Berechnung1!F96),Berechnung1!$G$17,IF(OR(ROUND(P79,4)&lt;Berechnung1!J96,ROUND(P79,4)&gt;Berechnung1!K96),Berechnung1!$D$17,IF(OR(ROUND(P79,4)&lt;Berechnung1!G96,ROUND(P79,4)&gt;Berechnung1!H96),Berechnung1!$E$17,Berechnung1!$C$17))))))</f>
        <v>optional - unvollständig</v>
      </c>
      <c r="R77" s="476"/>
      <c r="S77" s="570"/>
    </row>
    <row r="78" spans="1:20" s="120" customFormat="1" ht="30" customHeight="1" thickBot="1" x14ac:dyDescent="0.25">
      <c r="A78" s="427"/>
      <c r="B78" s="428"/>
      <c r="C78" s="432"/>
      <c r="D78" s="435"/>
      <c r="E78" s="439"/>
      <c r="F78" s="474"/>
      <c r="G78" s="439"/>
      <c r="H78" s="440"/>
      <c r="I78" s="439"/>
      <c r="J78" s="444"/>
      <c r="K78" s="447"/>
      <c r="L78" s="451"/>
      <c r="M78" s="452"/>
      <c r="N78" s="447"/>
      <c r="O78" s="243" t="s">
        <v>103</v>
      </c>
      <c r="P78" s="246">
        <f>P8+P11</f>
        <v>0</v>
      </c>
      <c r="Q78" s="456"/>
      <c r="R78" s="477"/>
      <c r="S78" s="571"/>
    </row>
    <row r="79" spans="1:20" s="120" customFormat="1" ht="30" customHeight="1" thickBot="1" x14ac:dyDescent="0.25">
      <c r="A79" s="429"/>
      <c r="B79" s="430"/>
      <c r="C79" s="433"/>
      <c r="D79" s="436"/>
      <c r="E79" s="441"/>
      <c r="F79" s="475"/>
      <c r="G79" s="441"/>
      <c r="H79" s="442"/>
      <c r="I79" s="441"/>
      <c r="J79" s="445"/>
      <c r="K79" s="448"/>
      <c r="L79" s="453"/>
      <c r="M79" s="454"/>
      <c r="N79" s="448"/>
      <c r="O79" s="243" t="s">
        <v>104</v>
      </c>
      <c r="P79" s="244" t="str">
        <f>IF(P77="","n.d.",IF(P78="","n.d.",IF(P78=0,"",P77/P78)))</f>
        <v>n.d.</v>
      </c>
      <c r="Q79" s="457"/>
      <c r="R79" s="478"/>
      <c r="S79" s="572"/>
    </row>
    <row r="80" spans="1:20" s="120" customFormat="1" ht="30" customHeight="1" thickBot="1" x14ac:dyDescent="0.25">
      <c r="A80" s="425" t="s">
        <v>459</v>
      </c>
      <c r="B80" s="426"/>
      <c r="C80" s="431"/>
      <c r="D80" s="434" t="s">
        <v>465</v>
      </c>
      <c r="E80" s="437" t="s">
        <v>466</v>
      </c>
      <c r="F80" s="438"/>
      <c r="G80" s="437" t="s">
        <v>467</v>
      </c>
      <c r="H80" s="438"/>
      <c r="I80" s="437" t="s">
        <v>468</v>
      </c>
      <c r="J80" s="443"/>
      <c r="K80" s="446"/>
      <c r="L80" s="449" t="s">
        <v>106</v>
      </c>
      <c r="M80" s="450"/>
      <c r="N80" s="446"/>
      <c r="O80" s="241" t="s">
        <v>88</v>
      </c>
      <c r="P80" s="242"/>
      <c r="Q80" s="455" t="str">
        <f>IF(AND(P80&lt;&gt;"",P81&lt;&gt;"",P80=0,P81=0),Berechnung1!$H$17,IF(P82="",Berechnung1!$D$17,IF(P82=Berechnung1!D99,Berechnung1!$F$17,IF(OR(P82&lt;Berechnung1!E99,P82&gt;Berechnung1!F99),Berechnung1!$G$17,IF(OR(ROUND(P82,4)&lt;Berechnung1!J99,ROUND(P82,4)&gt;Berechnung1!K99),Berechnung1!$D$17,IF(OR(ROUND(P82,4)&lt;Berechnung1!G99,ROUND(P82,4)&gt;Berechnung1!H99),Berechnung1!$E$17,Berechnung1!$C$17))))))</f>
        <v>optional - unvollständig</v>
      </c>
      <c r="R80" s="476"/>
      <c r="S80" s="570"/>
    </row>
    <row r="81" spans="1:19" s="120" customFormat="1" ht="30" customHeight="1" thickBot="1" x14ac:dyDescent="0.25">
      <c r="A81" s="427"/>
      <c r="B81" s="428"/>
      <c r="C81" s="432"/>
      <c r="D81" s="435"/>
      <c r="E81" s="439"/>
      <c r="F81" s="440"/>
      <c r="G81" s="439"/>
      <c r="H81" s="440"/>
      <c r="I81" s="439"/>
      <c r="J81" s="444"/>
      <c r="K81" s="447"/>
      <c r="L81" s="451"/>
      <c r="M81" s="452"/>
      <c r="N81" s="447"/>
      <c r="O81" s="243" t="s">
        <v>103</v>
      </c>
      <c r="P81" s="246">
        <f>Basisdaten!C30</f>
        <v>0</v>
      </c>
      <c r="Q81" s="456"/>
      <c r="R81" s="477"/>
      <c r="S81" s="571"/>
    </row>
    <row r="82" spans="1:19" s="120" customFormat="1" ht="30" customHeight="1" thickBot="1" x14ac:dyDescent="0.25">
      <c r="A82" s="429"/>
      <c r="B82" s="430"/>
      <c r="C82" s="433"/>
      <c r="D82" s="436"/>
      <c r="E82" s="441"/>
      <c r="F82" s="442"/>
      <c r="G82" s="441"/>
      <c r="H82" s="442"/>
      <c r="I82" s="441"/>
      <c r="J82" s="445"/>
      <c r="K82" s="448"/>
      <c r="L82" s="453"/>
      <c r="M82" s="454"/>
      <c r="N82" s="448"/>
      <c r="O82" s="243" t="s">
        <v>104</v>
      </c>
      <c r="P82" s="244" t="str">
        <f>IF(P80="","n.d.",IF(P81="","n.d.",IF(P81=0,"",P80/P81)))</f>
        <v>n.d.</v>
      </c>
      <c r="Q82" s="457"/>
      <c r="R82" s="478"/>
      <c r="S82" s="572"/>
    </row>
    <row r="83" spans="1:19" s="120" customFormat="1" ht="32.25" customHeight="1" thickBot="1" x14ac:dyDescent="0.25">
      <c r="A83" s="425" t="s">
        <v>460</v>
      </c>
      <c r="B83" s="426"/>
      <c r="C83" s="431"/>
      <c r="D83" s="434" t="s">
        <v>469</v>
      </c>
      <c r="E83" s="437" t="s">
        <v>470</v>
      </c>
      <c r="F83" s="438"/>
      <c r="G83" s="437" t="s">
        <v>471</v>
      </c>
      <c r="H83" s="438"/>
      <c r="I83" s="437" t="s">
        <v>472</v>
      </c>
      <c r="J83" s="443"/>
      <c r="K83" s="446"/>
      <c r="L83" s="449" t="s">
        <v>106</v>
      </c>
      <c r="M83" s="450"/>
      <c r="N83" s="446" t="s">
        <v>475</v>
      </c>
      <c r="O83" s="241" t="s">
        <v>88</v>
      </c>
      <c r="P83" s="242"/>
      <c r="Q83" s="455" t="str">
        <f>IF(AND(P83&lt;&gt;"",P84&lt;&gt;"",P83=0,P84=0),Berechnung1!$H$17,IF(P85="",Berechnung1!$D$17,IF(P85=Berechnung1!D102,Berechnung1!$F$17,IF(OR(P85&lt;Berechnung1!E102,P85&gt;Berechnung1!F102),Berechnung1!$G$17,IF(OR(ROUND(P85,4)&lt;Berechnung1!J102,ROUND(P85,4)&gt;Berechnung1!K102),Berechnung1!$D$17,IF(OR(ROUND(P85,4)&lt;Berechnung1!G102,ROUND(P85,4)&gt;Berechnung1!H102),Berechnung1!$E$17,Berechnung1!$C$17))))))</f>
        <v>optional - unvollständig</v>
      </c>
      <c r="R83" s="476"/>
      <c r="S83" s="570"/>
    </row>
    <row r="84" spans="1:19" s="120" customFormat="1" ht="32.25" customHeight="1" thickBot="1" x14ac:dyDescent="0.25">
      <c r="A84" s="427"/>
      <c r="B84" s="428"/>
      <c r="C84" s="432"/>
      <c r="D84" s="435"/>
      <c r="E84" s="439"/>
      <c r="F84" s="440"/>
      <c r="G84" s="439"/>
      <c r="H84" s="440"/>
      <c r="I84" s="439"/>
      <c r="J84" s="444"/>
      <c r="K84" s="447"/>
      <c r="L84" s="451"/>
      <c r="M84" s="452"/>
      <c r="N84" s="447"/>
      <c r="O84" s="243" t="s">
        <v>103</v>
      </c>
      <c r="P84" s="246">
        <f>P69</f>
        <v>0</v>
      </c>
      <c r="Q84" s="456"/>
      <c r="R84" s="477"/>
      <c r="S84" s="571"/>
    </row>
    <row r="85" spans="1:19" s="120" customFormat="1" ht="32.25" customHeight="1" thickBot="1" x14ac:dyDescent="0.25">
      <c r="A85" s="429"/>
      <c r="B85" s="430"/>
      <c r="C85" s="433"/>
      <c r="D85" s="436"/>
      <c r="E85" s="441"/>
      <c r="F85" s="442"/>
      <c r="G85" s="441"/>
      <c r="H85" s="442"/>
      <c r="I85" s="441"/>
      <c r="J85" s="445"/>
      <c r="K85" s="448"/>
      <c r="L85" s="453"/>
      <c r="M85" s="454"/>
      <c r="N85" s="448"/>
      <c r="O85" s="243" t="s">
        <v>104</v>
      </c>
      <c r="P85" s="244" t="str">
        <f>IF(P83="","n.d.",IF(P84="","n.d.",IF(P84=0,"",P83/P84)))</f>
        <v>n.d.</v>
      </c>
      <c r="Q85" s="457"/>
      <c r="R85" s="478"/>
      <c r="S85" s="572"/>
    </row>
    <row r="86" spans="1:19" s="120" customFormat="1" ht="7.5" customHeight="1" x14ac:dyDescent="0.25">
      <c r="A86" s="121"/>
      <c r="B86" s="121"/>
      <c r="C86" s="122"/>
      <c r="D86" s="123"/>
      <c r="E86" s="123"/>
      <c r="F86" s="124"/>
      <c r="G86" s="123"/>
      <c r="H86" s="124"/>
      <c r="I86" s="123"/>
      <c r="J86" s="125"/>
      <c r="K86" s="126"/>
      <c r="L86" s="126"/>
      <c r="M86" s="126"/>
      <c r="N86" s="126"/>
      <c r="O86" s="127"/>
      <c r="P86" s="128"/>
      <c r="Q86" s="129"/>
      <c r="R86" s="180"/>
      <c r="S86" s="180"/>
    </row>
    <row r="87" spans="1:19" s="120" customFormat="1" ht="18" customHeight="1" thickBot="1" x14ac:dyDescent="0.3">
      <c r="A87" s="464" t="s">
        <v>79</v>
      </c>
      <c r="B87" s="464"/>
      <c r="C87" s="464"/>
      <c r="D87" s="464"/>
      <c r="E87" s="123"/>
      <c r="F87" s="124"/>
      <c r="G87" s="123"/>
      <c r="H87" s="124"/>
      <c r="I87" s="123"/>
      <c r="J87" s="125"/>
      <c r="K87" s="126"/>
      <c r="L87" s="126"/>
      <c r="M87" s="126"/>
      <c r="N87" s="126"/>
      <c r="O87" s="127"/>
      <c r="P87" s="128"/>
      <c r="Q87" s="129"/>
      <c r="R87" s="180"/>
      <c r="S87" s="180"/>
    </row>
    <row r="88" spans="1:19" s="120" customFormat="1" ht="18" customHeight="1" thickBot="1" x14ac:dyDescent="0.25">
      <c r="A88" s="121"/>
      <c r="B88" s="121"/>
      <c r="C88" s="465" t="s">
        <v>261</v>
      </c>
      <c r="D88" s="466"/>
      <c r="E88" s="130" t="s">
        <v>80</v>
      </c>
      <c r="F88" s="131" t="str">
        <f>CONCATENATE(TEXT(Berechnung1!C9,"0,00%")," (",Berechnung1!C6,")")</f>
        <v>0,00% (0)</v>
      </c>
      <c r="G88" s="417" t="str">
        <f>CONCATENATE(TEXT(Berechnung1!D10,"0,00%")," (",Berechnung1!D7,")")</f>
        <v>0,00% (0)</v>
      </c>
      <c r="H88" s="418" t="s">
        <v>262</v>
      </c>
      <c r="I88" s="123"/>
      <c r="J88" s="125"/>
      <c r="K88" s="126"/>
      <c r="L88" s="126"/>
      <c r="M88" s="126"/>
      <c r="N88" s="126"/>
      <c r="O88" s="127"/>
      <c r="P88" s="128"/>
      <c r="Q88" s="129"/>
      <c r="R88" s="180"/>
      <c r="S88" s="180"/>
    </row>
    <row r="89" spans="1:19" s="120" customFormat="1" ht="18" customHeight="1" thickBot="1" x14ac:dyDescent="0.25">
      <c r="A89" s="121"/>
      <c r="B89" s="121"/>
      <c r="C89" s="467"/>
      <c r="D89" s="468"/>
      <c r="E89" s="132" t="s">
        <v>81</v>
      </c>
      <c r="F89" s="133" t="str">
        <f>CONCATENATE(TEXT(Berechnung1!K9,"0,00%")," (",Berechnung1!K6,")")</f>
        <v>0,00% (0)</v>
      </c>
      <c r="G89" s="417"/>
      <c r="H89" s="419"/>
      <c r="I89" s="123"/>
      <c r="J89" s="125"/>
      <c r="K89" s="126"/>
      <c r="L89" s="126"/>
      <c r="M89" s="126"/>
      <c r="N89" s="126"/>
      <c r="O89" s="127"/>
      <c r="P89" s="128"/>
      <c r="Q89" s="129"/>
      <c r="R89" s="180"/>
      <c r="S89" s="180"/>
    </row>
    <row r="90" spans="1:19" s="120" customFormat="1" ht="18" customHeight="1" thickBot="1" x14ac:dyDescent="0.25">
      <c r="A90" s="121"/>
      <c r="B90" s="121"/>
      <c r="C90" s="469" t="s">
        <v>270</v>
      </c>
      <c r="D90" s="470"/>
      <c r="E90" s="470"/>
      <c r="F90" s="471"/>
      <c r="G90" s="134" t="str">
        <f>CONCATENATE(TEXT(Berechnung1!E10,"0,00%")," (",Berechnung1!E7,")")</f>
        <v>0,00% (0)</v>
      </c>
      <c r="H90" s="139" t="str">
        <f>CONCATENATE(TEXT(Berechnung1!E11,"0,00%")," (",Berechnung1!E8,")")</f>
        <v>0,00% (0)</v>
      </c>
      <c r="I90" s="123"/>
      <c r="J90" s="125"/>
      <c r="K90" s="126"/>
      <c r="L90" s="126"/>
      <c r="M90" s="126"/>
      <c r="N90" s="126"/>
      <c r="O90" s="127"/>
      <c r="P90" s="128"/>
      <c r="Q90" s="129"/>
      <c r="R90" s="181"/>
      <c r="S90" s="180"/>
    </row>
    <row r="91" spans="1:19" s="120" customFormat="1" ht="18" customHeight="1" thickBot="1" x14ac:dyDescent="0.25">
      <c r="A91" s="121"/>
      <c r="B91" s="121"/>
      <c r="C91" s="413" t="s">
        <v>82</v>
      </c>
      <c r="D91" s="414"/>
      <c r="E91" s="135" t="s">
        <v>83</v>
      </c>
      <c r="F91" s="136" t="str">
        <f>CONCATENATE(TEXT(Berechnung1!G9,"0,00%")," (",Berechnung1!G6,")")</f>
        <v>0,00% (0)</v>
      </c>
      <c r="G91" s="417" t="str">
        <f>CONCATENATE(TEXT(Berechnung1!G10,"0,00%")," (",Berechnung1!G8,")")</f>
        <v>100,00% (22)</v>
      </c>
      <c r="H91" s="417"/>
      <c r="I91" s="123"/>
      <c r="J91" s="125"/>
      <c r="K91" s="126"/>
      <c r="L91" s="126"/>
      <c r="M91" s="126"/>
      <c r="N91" s="126"/>
      <c r="O91" s="127"/>
      <c r="P91" s="128"/>
      <c r="Q91" s="129"/>
      <c r="R91" s="180"/>
      <c r="S91" s="180"/>
    </row>
    <row r="92" spans="1:19" s="120" customFormat="1" ht="18" customHeight="1" thickBot="1" x14ac:dyDescent="0.25">
      <c r="A92" s="121"/>
      <c r="B92" s="121"/>
      <c r="C92" s="415"/>
      <c r="D92" s="416"/>
      <c r="E92" s="137" t="s">
        <v>84</v>
      </c>
      <c r="F92" s="138" t="str">
        <f>CONCATENATE(TEXT(Berechnung1!F9,"0,00%")," (",Berechnung1!F6,")")</f>
        <v>100,00% (22)</v>
      </c>
      <c r="G92" s="417"/>
      <c r="H92" s="417"/>
      <c r="I92" s="123"/>
      <c r="J92" s="125"/>
      <c r="K92" s="126"/>
      <c r="L92" s="126"/>
      <c r="M92" s="126"/>
      <c r="N92" s="126"/>
      <c r="O92" s="127"/>
      <c r="P92" s="128"/>
      <c r="Q92" s="129"/>
      <c r="R92" s="180"/>
      <c r="S92" s="180"/>
    </row>
    <row r="93" spans="1:19" ht="14.25" customHeight="1" x14ac:dyDescent="0.2"/>
    <row r="94" spans="1:19" ht="13.5" customHeight="1" x14ac:dyDescent="0.2">
      <c r="A94" s="109" t="s">
        <v>118</v>
      </c>
      <c r="B94" s="25"/>
    </row>
    <row r="95" spans="1:19" ht="28.5" customHeight="1" x14ac:dyDescent="0.2">
      <c r="A95" s="424" t="s">
        <v>284</v>
      </c>
      <c r="B95" s="424"/>
      <c r="C95" s="424"/>
      <c r="D95" s="424"/>
      <c r="E95" s="424"/>
      <c r="F95" s="424"/>
      <c r="G95" s="424"/>
      <c r="H95" s="424"/>
      <c r="I95" s="424"/>
      <c r="J95" s="424"/>
      <c r="K95" s="424"/>
      <c r="L95" s="424"/>
      <c r="M95" s="424"/>
      <c r="N95" s="424"/>
      <c r="O95" s="424"/>
      <c r="P95" s="424"/>
      <c r="Q95" s="424"/>
    </row>
    <row r="96" spans="1:19" ht="123.75" customHeight="1" x14ac:dyDescent="0.2">
      <c r="A96" s="423" t="s">
        <v>365</v>
      </c>
      <c r="B96" s="423"/>
      <c r="C96" s="423"/>
      <c r="D96" s="423"/>
      <c r="E96" s="423"/>
      <c r="F96" s="423"/>
      <c r="G96" s="423"/>
      <c r="H96" s="423"/>
      <c r="I96" s="423"/>
      <c r="J96" s="423"/>
      <c r="K96" s="423"/>
      <c r="L96" s="423"/>
      <c r="M96" s="423"/>
      <c r="N96" s="423"/>
      <c r="O96" s="423"/>
      <c r="P96" s="423"/>
      <c r="Q96" s="423"/>
    </row>
    <row r="97" spans="1:17" x14ac:dyDescent="0.2">
      <c r="A97" s="109" t="s">
        <v>237</v>
      </c>
    </row>
    <row r="98" spans="1:17" ht="24.75" customHeight="1" x14ac:dyDescent="0.2">
      <c r="A98" s="412" t="s">
        <v>274</v>
      </c>
      <c r="B98" s="412"/>
      <c r="C98" s="412"/>
      <c r="D98" s="412"/>
      <c r="E98" s="412"/>
      <c r="F98" s="412"/>
      <c r="G98" s="412"/>
      <c r="H98" s="412"/>
      <c r="I98" s="412"/>
      <c r="J98" s="412"/>
      <c r="K98" s="412"/>
      <c r="L98" s="412"/>
      <c r="M98" s="412"/>
      <c r="N98" s="412"/>
      <c r="O98" s="412"/>
      <c r="P98" s="412"/>
      <c r="Q98" s="412"/>
    </row>
  </sheetData>
  <sheetProtection algorithmName="SHA-512" hashValue="rH1U2FvgSTVMNpfbo1yf/vyFvE/D/yW6fY4YlgMrdZHs8tV+opawMYY0305ip84hKRXKykPjScTIPNoiCTAK6A==" saltValue="gJ8s9EBByXQsfeTiABL90Q==" spinCount="100000" sheet="1" objects="1" scenarios="1" selectLockedCells="1"/>
  <mergeCells count="351">
    <mergeCell ref="R83:R85"/>
    <mergeCell ref="S83:S85"/>
    <mergeCell ref="S77:S79"/>
    <mergeCell ref="A80:B82"/>
    <mergeCell ref="C80:C82"/>
    <mergeCell ref="D80:D82"/>
    <mergeCell ref="E80:F82"/>
    <mergeCell ref="G80:H82"/>
    <mergeCell ref="I80:J82"/>
    <mergeCell ref="K80:K82"/>
    <mergeCell ref="L80:M82"/>
    <mergeCell ref="N80:N82"/>
    <mergeCell ref="Q80:Q82"/>
    <mergeCell ref="R80:R82"/>
    <mergeCell ref="S80:S82"/>
    <mergeCell ref="R71:R73"/>
    <mergeCell ref="S71:S73"/>
    <mergeCell ref="S68:S70"/>
    <mergeCell ref="Q68:Q70"/>
    <mergeCell ref="L65:M67"/>
    <mergeCell ref="N65:N67"/>
    <mergeCell ref="G68:H70"/>
    <mergeCell ref="I68:J70"/>
    <mergeCell ref="E68:F70"/>
    <mergeCell ref="L68:M70"/>
    <mergeCell ref="Q65:Q67"/>
    <mergeCell ref="K65:K67"/>
    <mergeCell ref="R65:R67"/>
    <mergeCell ref="S65:S67"/>
    <mergeCell ref="I65:J67"/>
    <mergeCell ref="N68:N70"/>
    <mergeCell ref="R68:R70"/>
    <mergeCell ref="K68:K70"/>
    <mergeCell ref="C71:C73"/>
    <mergeCell ref="D71:D73"/>
    <mergeCell ref="E71:F73"/>
    <mergeCell ref="G71:H73"/>
    <mergeCell ref="I71:J73"/>
    <mergeCell ref="K71:K73"/>
    <mergeCell ref="L71:M73"/>
    <mergeCell ref="N71:N73"/>
    <mergeCell ref="Q71:Q73"/>
    <mergeCell ref="A68:A73"/>
    <mergeCell ref="B68:B70"/>
    <mergeCell ref="B71:B73"/>
    <mergeCell ref="S17:S19"/>
    <mergeCell ref="E35:F37"/>
    <mergeCell ref="N35:N37"/>
    <mergeCell ref="L35:M37"/>
    <mergeCell ref="G35:H37"/>
    <mergeCell ref="I26:J28"/>
    <mergeCell ref="L26:M28"/>
    <mergeCell ref="K26:K28"/>
    <mergeCell ref="N26:N28"/>
    <mergeCell ref="L32:M34"/>
    <mergeCell ref="E29:F31"/>
    <mergeCell ref="G29:H31"/>
    <mergeCell ref="I29:J31"/>
    <mergeCell ref="Q26:Q28"/>
    <mergeCell ref="S29:S31"/>
    <mergeCell ref="S35:S37"/>
    <mergeCell ref="I35:J37"/>
    <mergeCell ref="S26:S28"/>
    <mergeCell ref="Q20:Q22"/>
    <mergeCell ref="R20:R22"/>
    <mergeCell ref="R26:R28"/>
    <mergeCell ref="S20:S22"/>
    <mergeCell ref="R32:R34"/>
    <mergeCell ref="S32:S34"/>
    <mergeCell ref="A26:B28"/>
    <mergeCell ref="R17:R19"/>
    <mergeCell ref="G17:H19"/>
    <mergeCell ref="L17:M19"/>
    <mergeCell ref="K17:K19"/>
    <mergeCell ref="D20:D22"/>
    <mergeCell ref="E20:F22"/>
    <mergeCell ref="A23:B25"/>
    <mergeCell ref="G20:H22"/>
    <mergeCell ref="I20:J22"/>
    <mergeCell ref="K20:K22"/>
    <mergeCell ref="C17:C22"/>
    <mergeCell ref="A29:B31"/>
    <mergeCell ref="A32:B34"/>
    <mergeCell ref="S23:S25"/>
    <mergeCell ref="Q23:Q25"/>
    <mergeCell ref="R23:R25"/>
    <mergeCell ref="C26:C28"/>
    <mergeCell ref="D26:D28"/>
    <mergeCell ref="R29:R31"/>
    <mergeCell ref="C29:C31"/>
    <mergeCell ref="R11:R13"/>
    <mergeCell ref="A11:B13"/>
    <mergeCell ref="C11:C13"/>
    <mergeCell ref="E11:F13"/>
    <mergeCell ref="G11:H13"/>
    <mergeCell ref="I11:J13"/>
    <mergeCell ref="K11:K13"/>
    <mergeCell ref="L11:M13"/>
    <mergeCell ref="N11:N13"/>
    <mergeCell ref="P11:P13"/>
    <mergeCell ref="Q11:Q13"/>
    <mergeCell ref="O11:O13"/>
    <mergeCell ref="A35:B37"/>
    <mergeCell ref="A17:A22"/>
    <mergeCell ref="B17:B19"/>
    <mergeCell ref="B20:B22"/>
    <mergeCell ref="E26:F28"/>
    <mergeCell ref="Q17:Q19"/>
    <mergeCell ref="G26:H28"/>
    <mergeCell ref="D17:D19"/>
    <mergeCell ref="C23:C25"/>
    <mergeCell ref="K29:K31"/>
    <mergeCell ref="L29:M31"/>
    <mergeCell ref="N29:N31"/>
    <mergeCell ref="Q29:Q31"/>
    <mergeCell ref="C32:C34"/>
    <mergeCell ref="D32:D34"/>
    <mergeCell ref="E32:F34"/>
    <mergeCell ref="G32:H34"/>
    <mergeCell ref="I32:J34"/>
    <mergeCell ref="K32:K34"/>
    <mergeCell ref="D23:D25"/>
    <mergeCell ref="G23:H25"/>
    <mergeCell ref="I23:J25"/>
    <mergeCell ref="K23:K25"/>
    <mergeCell ref="N32:N34"/>
    <mergeCell ref="O62:O64"/>
    <mergeCell ref="P62:P64"/>
    <mergeCell ref="Q62:Q64"/>
    <mergeCell ref="R62:R64"/>
    <mergeCell ref="O59:O61"/>
    <mergeCell ref="P59:P61"/>
    <mergeCell ref="Q59:Q61"/>
    <mergeCell ref="R59:R61"/>
    <mergeCell ref="S59:S61"/>
    <mergeCell ref="Q32:Q34"/>
    <mergeCell ref="Q47:Q49"/>
    <mergeCell ref="Q38:Q40"/>
    <mergeCell ref="Q35:Q37"/>
    <mergeCell ref="R35:R37"/>
    <mergeCell ref="C38:C40"/>
    <mergeCell ref="D38:D40"/>
    <mergeCell ref="N47:N49"/>
    <mergeCell ref="R47:R49"/>
    <mergeCell ref="L47:M49"/>
    <mergeCell ref="K41:K43"/>
    <mergeCell ref="Q44:Q46"/>
    <mergeCell ref="R44:R46"/>
    <mergeCell ref="Q41:Q43"/>
    <mergeCell ref="R38:R40"/>
    <mergeCell ref="C50:C52"/>
    <mergeCell ref="D50:D52"/>
    <mergeCell ref="E50:F52"/>
    <mergeCell ref="K50:K52"/>
    <mergeCell ref="C59:C61"/>
    <mergeCell ref="D59:D61"/>
    <mergeCell ref="E59:F61"/>
    <mergeCell ref="G59:H61"/>
    <mergeCell ref="S44:S46"/>
    <mergeCell ref="S47:S49"/>
    <mergeCell ref="C47:C49"/>
    <mergeCell ref="D47:D49"/>
    <mergeCell ref="E47:F49"/>
    <mergeCell ref="G47:H49"/>
    <mergeCell ref="I47:J49"/>
    <mergeCell ref="K47:K49"/>
    <mergeCell ref="S50:S52"/>
    <mergeCell ref="L50:M52"/>
    <mergeCell ref="Q56:Q58"/>
    <mergeCell ref="R56:R58"/>
    <mergeCell ref="Q53:Q55"/>
    <mergeCell ref="R53:R55"/>
    <mergeCell ref="O53:O55"/>
    <mergeCell ref="N53:N55"/>
    <mergeCell ref="S38:S40"/>
    <mergeCell ref="K44:K46"/>
    <mergeCell ref="N44:N46"/>
    <mergeCell ref="E38:F40"/>
    <mergeCell ref="G38:H40"/>
    <mergeCell ref="R50:R52"/>
    <mergeCell ref="S53:S55"/>
    <mergeCell ref="K59:K61"/>
    <mergeCell ref="L59:M61"/>
    <mergeCell ref="N59:N61"/>
    <mergeCell ref="N50:N52"/>
    <mergeCell ref="G50:H52"/>
    <mergeCell ref="Q50:Q52"/>
    <mergeCell ref="C65:C67"/>
    <mergeCell ref="D65:D67"/>
    <mergeCell ref="E65:F67"/>
    <mergeCell ref="G65:H67"/>
    <mergeCell ref="R41:R43"/>
    <mergeCell ref="S41:S43"/>
    <mergeCell ref="C56:C58"/>
    <mergeCell ref="D56:D58"/>
    <mergeCell ref="E56:F58"/>
    <mergeCell ref="G56:H58"/>
    <mergeCell ref="I56:J58"/>
    <mergeCell ref="K56:K58"/>
    <mergeCell ref="L56:M58"/>
    <mergeCell ref="N56:N58"/>
    <mergeCell ref="O56:O58"/>
    <mergeCell ref="P56:P58"/>
    <mergeCell ref="S62:S64"/>
    <mergeCell ref="D53:D55"/>
    <mergeCell ref="E53:F55"/>
    <mergeCell ref="I53:J55"/>
    <mergeCell ref="L53:M55"/>
    <mergeCell ref="K53:K55"/>
    <mergeCell ref="P53:P55"/>
    <mergeCell ref="S56:S58"/>
    <mergeCell ref="S14:S16"/>
    <mergeCell ref="R14:R16"/>
    <mergeCell ref="Q8:Q10"/>
    <mergeCell ref="R8:R10"/>
    <mergeCell ref="S8:S10"/>
    <mergeCell ref="Q14:Q16"/>
    <mergeCell ref="R6:S6"/>
    <mergeCell ref="E8:F10"/>
    <mergeCell ref="L8:M10"/>
    <mergeCell ref="G8:H10"/>
    <mergeCell ref="E14:F16"/>
    <mergeCell ref="S11:S13"/>
    <mergeCell ref="I6:J7"/>
    <mergeCell ref="K6:K7"/>
    <mergeCell ref="L6:M7"/>
    <mergeCell ref="N6:N7"/>
    <mergeCell ref="O6:P7"/>
    <mergeCell ref="Q6:Q7"/>
    <mergeCell ref="I8:J10"/>
    <mergeCell ref="G14:H16"/>
    <mergeCell ref="I14:J16"/>
    <mergeCell ref="P8:P10"/>
    <mergeCell ref="N8:N10"/>
    <mergeCell ref="O8:O10"/>
    <mergeCell ref="A6:B7"/>
    <mergeCell ref="A8:B10"/>
    <mergeCell ref="A14:B16"/>
    <mergeCell ref="I38:J40"/>
    <mergeCell ref="N38:N40"/>
    <mergeCell ref="C44:C46"/>
    <mergeCell ref="D44:D46"/>
    <mergeCell ref="E44:F46"/>
    <mergeCell ref="G44:H46"/>
    <mergeCell ref="I44:J46"/>
    <mergeCell ref="L44:M46"/>
    <mergeCell ref="K38:K40"/>
    <mergeCell ref="A44:B46"/>
    <mergeCell ref="L38:M40"/>
    <mergeCell ref="C6:C7"/>
    <mergeCell ref="D6:D7"/>
    <mergeCell ref="E6:F7"/>
    <mergeCell ref="G6:H7"/>
    <mergeCell ref="L14:M16"/>
    <mergeCell ref="K14:K16"/>
    <mergeCell ref="K8:K10"/>
    <mergeCell ref="D8:D10"/>
    <mergeCell ref="C14:C16"/>
    <mergeCell ref="D14:D16"/>
    <mergeCell ref="R74:R76"/>
    <mergeCell ref="S74:S76"/>
    <mergeCell ref="A87:D87"/>
    <mergeCell ref="C88:D89"/>
    <mergeCell ref="G88:G89"/>
    <mergeCell ref="C90:F90"/>
    <mergeCell ref="A74:B76"/>
    <mergeCell ref="C74:C76"/>
    <mergeCell ref="D74:D76"/>
    <mergeCell ref="E74:F76"/>
    <mergeCell ref="G74:H76"/>
    <mergeCell ref="I74:J76"/>
    <mergeCell ref="K74:K76"/>
    <mergeCell ref="A77:B79"/>
    <mergeCell ref="C77:C79"/>
    <mergeCell ref="D77:D79"/>
    <mergeCell ref="E77:F79"/>
    <mergeCell ref="G77:H79"/>
    <mergeCell ref="I77:J79"/>
    <mergeCell ref="K77:K79"/>
    <mergeCell ref="L77:M79"/>
    <mergeCell ref="N77:N79"/>
    <mergeCell ref="Q77:Q79"/>
    <mergeCell ref="R77:R79"/>
    <mergeCell ref="A98:Q98"/>
    <mergeCell ref="C91:D92"/>
    <mergeCell ref="G91:H92"/>
    <mergeCell ref="H88:H89"/>
    <mergeCell ref="L74:M76"/>
    <mergeCell ref="N74:N76"/>
    <mergeCell ref="Q74:Q76"/>
    <mergeCell ref="A96:Q96"/>
    <mergeCell ref="A95:Q95"/>
    <mergeCell ref="A83:B85"/>
    <mergeCell ref="C83:C85"/>
    <mergeCell ref="D83:D85"/>
    <mergeCell ref="E83:F85"/>
    <mergeCell ref="G83:H85"/>
    <mergeCell ref="I83:J85"/>
    <mergeCell ref="K83:K85"/>
    <mergeCell ref="L83:M85"/>
    <mergeCell ref="N83:N85"/>
    <mergeCell ref="Q83:Q85"/>
    <mergeCell ref="A65:B67"/>
    <mergeCell ref="C68:C70"/>
    <mergeCell ref="D68:D70"/>
    <mergeCell ref="B50:B52"/>
    <mergeCell ref="A47:A52"/>
    <mergeCell ref="I50:J52"/>
    <mergeCell ref="C35:C37"/>
    <mergeCell ref="D35:D37"/>
    <mergeCell ref="A38:A43"/>
    <mergeCell ref="B38:B40"/>
    <mergeCell ref="B41:B43"/>
    <mergeCell ref="C41:C43"/>
    <mergeCell ref="D41:D43"/>
    <mergeCell ref="E41:F43"/>
    <mergeCell ref="G41:H43"/>
    <mergeCell ref="I41:J43"/>
    <mergeCell ref="C53:C55"/>
    <mergeCell ref="G53:H55"/>
    <mergeCell ref="B47:B49"/>
    <mergeCell ref="B59:B61"/>
    <mergeCell ref="I59:J61"/>
    <mergeCell ref="A53:A64"/>
    <mergeCell ref="B53:B55"/>
    <mergeCell ref="B56:B58"/>
    <mergeCell ref="F4:N4"/>
    <mergeCell ref="L41:M43"/>
    <mergeCell ref="N41:N43"/>
    <mergeCell ref="E17:F19"/>
    <mergeCell ref="L20:M22"/>
    <mergeCell ref="N20:N22"/>
    <mergeCell ref="N17:N19"/>
    <mergeCell ref="C8:C10"/>
    <mergeCell ref="N14:N16"/>
    <mergeCell ref="D11:D13"/>
    <mergeCell ref="I17:J19"/>
    <mergeCell ref="E23:F25"/>
    <mergeCell ref="K35:K37"/>
    <mergeCell ref="D29:D31"/>
    <mergeCell ref="L23:M25"/>
    <mergeCell ref="N23:N25"/>
    <mergeCell ref="B62:B64"/>
    <mergeCell ref="C62:C64"/>
    <mergeCell ref="D62:D64"/>
    <mergeCell ref="E62:F64"/>
    <mergeCell ref="G62:H64"/>
    <mergeCell ref="I62:J64"/>
    <mergeCell ref="K62:K64"/>
    <mergeCell ref="L62:M64"/>
    <mergeCell ref="N62:N64"/>
  </mergeCells>
  <conditionalFormatting sqref="P11">
    <cfRule type="expression" dxfId="96" priority="42" stopIfTrue="1">
      <formula>LEN(TRIM(P11))=0</formula>
    </cfRule>
  </conditionalFormatting>
  <conditionalFormatting sqref="P14">
    <cfRule type="expression" dxfId="95" priority="198" stopIfTrue="1">
      <formula>LEN(TRIM(P14))=0</formula>
    </cfRule>
  </conditionalFormatting>
  <conditionalFormatting sqref="P17">
    <cfRule type="expression" dxfId="94" priority="197" stopIfTrue="1">
      <formula>LEN(TRIM(P17))=0</formula>
    </cfRule>
  </conditionalFormatting>
  <conditionalFormatting sqref="P20">
    <cfRule type="expression" dxfId="93" priority="79" stopIfTrue="1">
      <formula>LEN(TRIM(P20))=0</formula>
    </cfRule>
  </conditionalFormatting>
  <conditionalFormatting sqref="P23">
    <cfRule type="expression" dxfId="92" priority="196" stopIfTrue="1">
      <formula>LEN(TRIM(P23))=0</formula>
    </cfRule>
  </conditionalFormatting>
  <conditionalFormatting sqref="P26">
    <cfRule type="expression" dxfId="91" priority="194" stopIfTrue="1">
      <formula>LEN(TRIM(P26))=0</formula>
    </cfRule>
  </conditionalFormatting>
  <conditionalFormatting sqref="P29">
    <cfRule type="expression" dxfId="90" priority="193" stopIfTrue="1">
      <formula>LEN(TRIM(P29))=0</formula>
    </cfRule>
  </conditionalFormatting>
  <conditionalFormatting sqref="P35:P36">
    <cfRule type="expression" dxfId="89" priority="190" stopIfTrue="1">
      <formula>LEN(TRIM(P35))=0</formula>
    </cfRule>
  </conditionalFormatting>
  <conditionalFormatting sqref="P38">
    <cfRule type="expression" dxfId="88" priority="189" stopIfTrue="1">
      <formula>LEN(TRIM(P38))=0</formula>
    </cfRule>
  </conditionalFormatting>
  <conditionalFormatting sqref="P41">
    <cfRule type="expression" dxfId="87" priority="22" stopIfTrue="1">
      <formula>LEN(TRIM(P41))=0</formula>
    </cfRule>
  </conditionalFormatting>
  <conditionalFormatting sqref="P44">
    <cfRule type="expression" dxfId="86" priority="184" stopIfTrue="1">
      <formula>LEN(TRIM(P44))=0</formula>
    </cfRule>
  </conditionalFormatting>
  <conditionalFormatting sqref="P47">
    <cfRule type="expression" dxfId="85" priority="60" stopIfTrue="1">
      <formula>LEN(TRIM(P47))=0</formula>
    </cfRule>
  </conditionalFormatting>
  <conditionalFormatting sqref="P50">
    <cfRule type="expression" dxfId="84" priority="66" stopIfTrue="1">
      <formula>LEN(TRIM(P50))=0</formula>
    </cfRule>
  </conditionalFormatting>
  <conditionalFormatting sqref="P65">
    <cfRule type="expression" dxfId="83" priority="179" stopIfTrue="1">
      <formula>LEN(TRIM(P65))=0</formula>
    </cfRule>
  </conditionalFormatting>
  <conditionalFormatting sqref="P68:P69">
    <cfRule type="expression" dxfId="82" priority="15" stopIfTrue="1">
      <formula>LEN(TRIM(P68))=0</formula>
    </cfRule>
  </conditionalFormatting>
  <conditionalFormatting sqref="P71:P72">
    <cfRule type="expression" dxfId="81" priority="12" stopIfTrue="1">
      <formula>LEN(TRIM(P71))=0</formula>
    </cfRule>
  </conditionalFormatting>
  <conditionalFormatting sqref="P74:P75">
    <cfRule type="expression" dxfId="80" priority="29" stopIfTrue="1">
      <formula>LEN(TRIM(P74))=0</formula>
    </cfRule>
  </conditionalFormatting>
  <conditionalFormatting sqref="P77 P80 P83">
    <cfRule type="expression" dxfId="79" priority="9" stopIfTrue="1">
      <formula>LEN(TRIM(P77))=0</formula>
    </cfRule>
  </conditionalFormatting>
  <conditionalFormatting sqref="Q8:Q10">
    <cfRule type="expression" dxfId="78" priority="140" stopIfTrue="1">
      <formula>OR(Q8=E91,Q8=E92)</formula>
    </cfRule>
    <cfRule type="cellIs" dxfId="77" priority="143" stopIfTrue="1" operator="equal">
      <formula>"I.O."</formula>
    </cfRule>
    <cfRule type="cellIs" dxfId="76" priority="141" stopIfTrue="1" operator="equal">
      <formula>"I.O. (Plausibilität unklar)"</formula>
    </cfRule>
  </conditionalFormatting>
  <conditionalFormatting sqref="Q8:Q25 Q29:Q40 Q44:Q85">
    <cfRule type="cellIs" dxfId="75" priority="1" stopIfTrue="1" operator="equal">
      <formula>"Sollvorgabe nicht erfüllt"</formula>
    </cfRule>
  </conditionalFormatting>
  <conditionalFormatting sqref="Q11:Q13">
    <cfRule type="expression" dxfId="74" priority="45" stopIfTrue="1">
      <formula>OR(Q11=E91,Q11=E92)</formula>
    </cfRule>
    <cfRule type="cellIs" dxfId="73" priority="48" stopIfTrue="1" operator="equal">
      <formula>"I.O."</formula>
    </cfRule>
    <cfRule type="cellIs" dxfId="72" priority="46" stopIfTrue="1" operator="equal">
      <formula>"Ausnahme (Plausibilität unklar)"</formula>
    </cfRule>
  </conditionalFormatting>
  <conditionalFormatting sqref="Q14:Q16">
    <cfRule type="expression" dxfId="71" priority="33" stopIfTrue="1">
      <formula>OR(Q14=E91,Q14=E92)</formula>
    </cfRule>
  </conditionalFormatting>
  <conditionalFormatting sqref="Q14:Q25">
    <cfRule type="cellIs" dxfId="70" priority="131" stopIfTrue="1" operator="equal">
      <formula>"I.O."</formula>
    </cfRule>
    <cfRule type="cellIs" dxfId="69" priority="129" stopIfTrue="1" operator="equal">
      <formula>"I.O. (Plausibilität unklar)"</formula>
    </cfRule>
  </conditionalFormatting>
  <conditionalFormatting sqref="Q17:Q19">
    <cfRule type="expression" dxfId="68" priority="32" stopIfTrue="1">
      <formula>OR(Q17=E91,Q17=E92)</formula>
    </cfRule>
  </conditionalFormatting>
  <conditionalFormatting sqref="Q20:Q22">
    <cfRule type="expression" dxfId="67" priority="31" stopIfTrue="1">
      <formula>OR(Q20=E91,Q20=E92)</formula>
    </cfRule>
  </conditionalFormatting>
  <conditionalFormatting sqref="Q23:Q25">
    <cfRule type="expression" dxfId="66" priority="128" stopIfTrue="1">
      <formula>OR(Q23=E91,Q23=E92)</formula>
    </cfRule>
    <cfRule type="cellIs" dxfId="65" priority="41" operator="equal">
      <formula>"Ausnahme (Plausibilität unklar)"</formula>
    </cfRule>
  </conditionalFormatting>
  <conditionalFormatting sqref="Q26:Q28">
    <cfRule type="cellIs" dxfId="64" priority="23" operator="equal">
      <formula>"inkorrekt"</formula>
    </cfRule>
    <cfRule type="cellIs" dxfId="63" priority="24" operator="equal">
      <formula>"Sollvorgabe nicht erfüllt"</formula>
    </cfRule>
    <cfRule type="cellIs" dxfId="62" priority="25" operator="equal">
      <formula>"I.O."</formula>
    </cfRule>
  </conditionalFormatting>
  <conditionalFormatting sqref="Q29:Q31">
    <cfRule type="cellIs" dxfId="61" priority="127" stopIfTrue="1" operator="equal">
      <formula>"I.O."</formula>
    </cfRule>
    <cfRule type="cellIs" dxfId="60" priority="125" stopIfTrue="1" operator="equal">
      <formula>"I.O. (Plausibilität unklar)"</formula>
    </cfRule>
    <cfRule type="expression" dxfId="59" priority="124" stopIfTrue="1">
      <formula>OR(Q29=E91,Q29=E92)</formula>
    </cfRule>
  </conditionalFormatting>
  <conditionalFormatting sqref="Q32:Q34">
    <cfRule type="cellIs" dxfId="58" priority="121" stopIfTrue="1" operator="equal">
      <formula>"I.O. (Plausibilität unklar)"</formula>
    </cfRule>
    <cfRule type="cellIs" dxfId="57" priority="123" stopIfTrue="1" operator="equal">
      <formula>"I.O."</formula>
    </cfRule>
    <cfRule type="expression" dxfId="56" priority="120" stopIfTrue="1">
      <formula>OR(Q32=E91,Q32=E92)</formula>
    </cfRule>
  </conditionalFormatting>
  <conditionalFormatting sqref="Q35:Q37">
    <cfRule type="expression" dxfId="55" priority="116" stopIfTrue="1">
      <formula>OR(Q35=E91,Q35=E92)</formula>
    </cfRule>
    <cfRule type="cellIs" dxfId="54" priority="117" stopIfTrue="1" operator="equal">
      <formula>"I.O. (Plausibilität unklar)"</formula>
    </cfRule>
    <cfRule type="cellIs" dxfId="53" priority="119" stopIfTrue="1" operator="equal">
      <formula>"I.O."</formula>
    </cfRule>
  </conditionalFormatting>
  <conditionalFormatting sqref="Q38:Q40">
    <cfRule type="cellIs" dxfId="52" priority="115" stopIfTrue="1" operator="equal">
      <formula>"I.O."</formula>
    </cfRule>
    <cfRule type="expression" dxfId="51" priority="112" stopIfTrue="1">
      <formula>OR(Q38=E91,Q38=E92)</formula>
    </cfRule>
    <cfRule type="cellIs" dxfId="50" priority="113" stopIfTrue="1" operator="equal">
      <formula>"Ausnahme (Plausibilität unklar)"</formula>
    </cfRule>
  </conditionalFormatting>
  <conditionalFormatting sqref="Q41:Q43">
    <cfRule type="cellIs" dxfId="49" priority="18" operator="equal">
      <formula>"Inkorrekt"</formula>
    </cfRule>
    <cfRule type="cellIs" dxfId="48" priority="19" operator="equal">
      <formula>"Ausnahme (Plausibilität unklar)"</formula>
    </cfRule>
    <cfRule type="cellIs" dxfId="47" priority="20" operator="equal">
      <formula>"Sollvorgabe nicht erfüllt"</formula>
    </cfRule>
    <cfRule type="cellIs" dxfId="46" priority="21" operator="equal">
      <formula>"I.O."</formula>
    </cfRule>
  </conditionalFormatting>
  <conditionalFormatting sqref="Q44:Q46">
    <cfRule type="expression" dxfId="45" priority="26" stopIfTrue="1">
      <formula>OR(Q44=E91,Q44=E92)</formula>
    </cfRule>
    <cfRule type="cellIs" dxfId="44" priority="101" stopIfTrue="1" operator="equal">
      <formula>"Ausnahme (Plausibilität unklar)"</formula>
    </cfRule>
    <cfRule type="cellIs" dxfId="43" priority="103" stopIfTrue="1" operator="equal">
      <formula>"I.O."</formula>
    </cfRule>
  </conditionalFormatting>
  <conditionalFormatting sqref="Q44:Q49">
    <cfRule type="cellIs" dxfId="42" priority="97" stopIfTrue="1" operator="equal">
      <formula>"I.O. (Plausibilität unklar)"</formula>
    </cfRule>
  </conditionalFormatting>
  <conditionalFormatting sqref="Q47:Q49">
    <cfRule type="expression" dxfId="41" priority="63" stopIfTrue="1">
      <formula>OR(Q47=E91,Q47=E92)</formula>
    </cfRule>
    <cfRule type="cellIs" dxfId="40" priority="96" operator="equal">
      <formula>"Ausnahme (Plausibilität unklar)"</formula>
    </cfRule>
    <cfRule type="cellIs" dxfId="39" priority="99" stopIfTrue="1" operator="equal">
      <formula>"I.O."</formula>
    </cfRule>
  </conditionalFormatting>
  <conditionalFormatting sqref="Q50:Q52">
    <cfRule type="cellIs" dxfId="38" priority="57" stopIfTrue="1" operator="equal">
      <formula>"I.O. (Plausibilität unklar)"</formula>
    </cfRule>
    <cfRule type="cellIs" dxfId="37" priority="59" stopIfTrue="1" operator="equal">
      <formula>"I.O."</formula>
    </cfRule>
    <cfRule type="cellIs" dxfId="36" priority="56" operator="equal">
      <formula>"Ausnahme (Plausibilität unklar)"</formula>
    </cfRule>
    <cfRule type="expression" dxfId="35" priority="55" stopIfTrue="1">
      <formula>OR(Q50=E91,Q50=E92)</formula>
    </cfRule>
  </conditionalFormatting>
  <conditionalFormatting sqref="Q53:Q64">
    <cfRule type="cellIs" dxfId="34" priority="8" stopIfTrue="1" operator="equal">
      <formula>"Inkorrekt"</formula>
    </cfRule>
    <cfRule type="cellIs" dxfId="33" priority="142" stopIfTrue="1" operator="equal">
      <formula>"Unvollständig"</formula>
    </cfRule>
    <cfRule type="cellIs" dxfId="32" priority="199" stopIfTrue="1" operator="equal">
      <formula>"I.O. (Plausibilität unklar)"</formula>
    </cfRule>
    <cfRule type="cellIs" dxfId="31" priority="200" stopIfTrue="1" operator="equal">
      <formula>"Ausnahme (Plausibilität unklar)"</formula>
    </cfRule>
    <cfRule type="cellIs" dxfId="30" priority="201" stopIfTrue="1" operator="equal">
      <formula>"I.O."</formula>
    </cfRule>
  </conditionalFormatting>
  <conditionalFormatting sqref="Q65:Q67">
    <cfRule type="cellIs" dxfId="29" priority="91" stopIfTrue="1" operator="equal">
      <formula>"I.O."</formula>
    </cfRule>
    <cfRule type="expression" dxfId="28" priority="88" stopIfTrue="1">
      <formula>OR(Q65=E91,Q65=E92)</formula>
    </cfRule>
    <cfRule type="cellIs" dxfId="27" priority="89" stopIfTrue="1" operator="equal">
      <formula>"I.O. (Plausibilität unklar)"</formula>
    </cfRule>
  </conditionalFormatting>
  <conditionalFormatting sqref="Q68:Q73">
    <cfRule type="cellIs" dxfId="26" priority="7" stopIfTrue="1" operator="equal">
      <formula>"I.O. (Plausibilität unklar)"</formula>
    </cfRule>
    <cfRule type="expression" dxfId="25" priority="6" stopIfTrue="1">
      <formula>OR(Q68=E91,Q68=E92)</formula>
    </cfRule>
  </conditionalFormatting>
  <conditionalFormatting sqref="Q68:Q85">
    <cfRule type="cellIs" dxfId="24" priority="39" stopIfTrue="1" operator="equal">
      <formula>"optional - I.O."</formula>
    </cfRule>
    <cfRule type="cellIs" dxfId="23" priority="37" stopIfTrue="1" operator="equal">
      <formula>"I.O."</formula>
    </cfRule>
    <cfRule type="cellIs" dxfId="22" priority="36" stopIfTrue="1" operator="equal">
      <formula>"optional - Ausnahme (Plausibilität unklar)"</formula>
    </cfRule>
    <cfRule type="cellIs" dxfId="21" priority="17" stopIfTrue="1" operator="equal">
      <formula>"optional - I.O. (Plausibilität unklar)"</formula>
    </cfRule>
  </conditionalFormatting>
  <conditionalFormatting sqref="Q74:Q85">
    <cfRule type="cellIs" dxfId="20" priority="3" stopIfTrue="1" operator="equal">
      <formula>"I.O. (Plausibilität unklar)"</formula>
    </cfRule>
    <cfRule type="cellIs" dxfId="19" priority="4" stopIfTrue="1" operator="equal">
      <formula>"Unvollständig"</formula>
    </cfRule>
    <cfRule type="cellIs" dxfId="18" priority="5" stopIfTrue="1" operator="equal">
      <formula>"Inkorrekt"</formula>
    </cfRule>
    <cfRule type="cellIs" dxfId="17" priority="16" stopIfTrue="1" operator="equal">
      <formula>"Ausnahme (Plausibilität unklar)"</formula>
    </cfRule>
  </conditionalFormatting>
  <conditionalFormatting sqref="Q77:Q85">
    <cfRule type="cellIs" dxfId="16" priority="2" stopIfTrue="1" operator="equal">
      <formula>"optional - Sollvorgabe nicht erfüllt"</formula>
    </cfRule>
  </conditionalFormatting>
  <conditionalFormatting sqref="R8:R47">
    <cfRule type="expression" dxfId="15" priority="44">
      <formula>OR($Q8="Unvollständig",$Q8="Sollvorgabe nicht erfüllt",$Q8="I.O. (Plausibilität unklar)",$Q8="Ausnahme (Plausibilität unklar)",$Q8="optional - unvollständig",$Q8="optional - Sollvorgabe nicht erfüllt",$Q8="optional - I.O. (Plausibilität unklar)", $Q8="optional - I.O. (Plausibilität unklar)",$Q8="optional - Ausnahme (Plausibilität unklar)")</formula>
    </cfRule>
    <cfRule type="notContainsBlanks" dxfId="14" priority="43">
      <formula>LEN(TRIM(R8))&gt;0</formula>
    </cfRule>
  </conditionalFormatting>
  <conditionalFormatting sqref="R50:R68">
    <cfRule type="notContainsBlanks" dxfId="13" priority="61">
      <formula>LEN(TRIM(R50))&gt;0</formula>
    </cfRule>
    <cfRule type="expression" dxfId="12" priority="62">
      <formula>OR($Q50="Unvollständig",$Q50="Sollvorgabe nicht erfüllt",$Q50="I.O. (Plausibilität unklar)",$Q50="Ausnahme (Plausibilität unklar)",$Q50="optional - unvollständig",$Q50="optional - Sollvorgabe nicht erfüllt",$Q50="optional - I.O. (Plausibilität unklar)", $Q50="optional - I.O. (Plausibilität unklar)",$Q50="optional - Ausnahme (Plausibilität unklar)")</formula>
    </cfRule>
  </conditionalFormatting>
  <conditionalFormatting sqref="R71">
    <cfRule type="notContainsBlanks" dxfId="11" priority="13">
      <formula>LEN(TRIM(R71))&gt;0</formula>
    </cfRule>
    <cfRule type="expression" dxfId="10" priority="14">
      <formula>OR($Q71="Unvollständig",$Q71="Sollvorgabe nicht erfüllt",$Q71="I.O. (Plausibilität unklar)",$Q71="Ausnahme (Plausibilität unklar)",$Q71="optional - unvollständig",$Q71="optional - Sollvorgabe nicht erfüllt",$Q71="optional - I.O. (Plausibilität unklar)", $Q71="optional - I.O. (Plausibilität unklar)",$Q71="optional - Ausnahme (Plausibilität unklar)")</formula>
    </cfRule>
  </conditionalFormatting>
  <conditionalFormatting sqref="R74">
    <cfRule type="expression" dxfId="9" priority="35">
      <formula>OR($Q74="Unvollständig",$Q74="Sollvorgabe nicht erfüllt",$Q74="I.O. (Plausibilität unklar)",$Q74="Ausnahme (Plausibilität unklar)",$Q74="optional - unvollständig",$Q74="optional - Sollvorgabe nicht erfüllt",$Q74="optional - I.O. (Plausibilität unklar)", $Q74="optional - I.O. (Plausibilität unklar)",$Q74="optional - Ausnahme (Plausibilität unklar)")</formula>
    </cfRule>
    <cfRule type="notContainsBlanks" dxfId="8" priority="34">
      <formula>LEN(TRIM(R74))&gt;0</formula>
    </cfRule>
  </conditionalFormatting>
  <conditionalFormatting sqref="R77 R80 R83">
    <cfRule type="expression" dxfId="7" priority="11">
      <formula>OR($Q77="Unvollständig",$Q77="Sollvorgabe nicht erfüllt",$Q77="I.O. (Plausibilität unklar)",$Q77="Ausnahme (Plausibilität unklar)",$Q77="optional - unvollständig",$Q77="optional - Sollvorgabe nicht erfüllt",$Q77="optional - I.O. (Plausibilität unklar)", $Q77="optional - I.O. (Plausibilität unklar)",$Q77="optional - Ausnahme (Plausibilität unklar)")</formula>
    </cfRule>
    <cfRule type="notContainsBlanks" dxfId="6" priority="10">
      <formula>LEN(TRIM(R77))&gt;0</formula>
    </cfRule>
  </conditionalFormatting>
  <dataValidations count="15">
    <dataValidation type="whole" showInputMessage="1" showErrorMessage="1" errorTitle="Eingabefehler" error="1. Tabellenblatt Basisdaten muss vollständig ausgefüllt sein._x000a_2. Zähler muss eine positive ganze Zahl sein._x000a_3. Zähler kann nicht größer als Nenner sein." sqref="P14 P17 P26 P29" xr:uid="{00000000-0002-0000-0800-000000000000}">
      <formula1>0</formula1>
      <formula2>IF(P15="",0,P15)</formula2>
    </dataValidation>
    <dataValidation type="whole" showInputMessage="1" showErrorMessage="1" errorTitle="Eingabefehler" error="1. Zähler muss eine positive ganze Zahl sein._x000a_2. Zähler kann nicht größer als Nenner sein." sqref="P35 P74 P71" xr:uid="{00000000-0002-0000-0800-000001000000}">
      <formula1>0</formula1>
      <formula2>IF(P36="",5000,P36)</formula2>
    </dataValidation>
    <dataValidation showInputMessage="1" showErrorMessage="1" errorTitle="Eingabefehler" error="1. Nenner muss eine positive ganze Zahl sein. _x000a_2. Nenner kann nicht kleiner als Zähler sein." sqref="P24" xr:uid="{00000000-0002-0000-0800-000002000000}"/>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sein als die Anzahl der Primärfälle." sqref="P36" xr:uid="{00000000-0002-0000-0800-000003000000}">
      <formula1>IF(ISNUMBER(P36),IF(P36&gt;0,IF(AND(P36&gt;=P35,P36&lt;=T36),P36,FALSE),FALSE),FALSE)</formula1>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P47 P44 P41" xr:uid="{00000000-0002-0000-0800-000004000000}">
      <formula1>0</formula1>
      <formula2>IF(P42="",5000,P42)</formula2>
    </dataValidation>
    <dataValidation type="textLength" allowBlank="1" showInputMessage="1" showErrorMessage="1" errorTitle="Zeichenlänge" error="Minimal 30 Zeichen und max. 500 Zeichen." sqref="R14:R47 S8:S47 R50:S92" xr:uid="{00000000-0002-0000-0800-000005000000}">
      <formula1>30</formula1>
      <formula2>500</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R8:R10" xr:uid="{00000000-0002-0000-0800-000006000000}">
      <formula1>30</formula1>
      <formula2>500</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P38 P20 P23 P65 P50 P68" xr:uid="{00000000-0002-0000-0800-000007000000}">
      <formula1>0</formula1>
      <formula2>IF(P21="",5000,P21)</formula2>
    </dataValidation>
    <dataValidation type="whole" allowBlank="1" showInputMessage="1" showErrorMessage="1" errorTitle="Eingabefehler" error="Ganze Zahl bitte eintragen zwischen 0 und 10000." sqref="P53" xr:uid="{00000000-0002-0000-0800-000008000000}">
      <formula1>0</formula1>
      <formula2>10000</formula2>
    </dataValidation>
    <dataValidation type="whole" showInputMessage="1" showErrorMessage="1" errorTitle="Eingabefehler" error="1. Tabellenblatt Basisdaten muss vollständig ausgefüllt sein._x000a_2. Zähler muss eine positive ganze Zahl sein._x000a_" sqref="P32" xr:uid="{00000000-0002-0000-0800-000009000000}">
      <formula1>0</formula1>
      <formula2>5000</formula2>
    </dataValidation>
    <dataValidation type="whole" allowBlank="1" showInputMessage="1" showErrorMessage="1" errorTitle="Eingabefehler" error="Ganze Zahl zwischen 0 und 5000 eingeben." sqref="P11:P13 P75" xr:uid="{00000000-0002-0000-0800-00000A000000}">
      <formula1>0</formula1>
      <formula2>5000</formula2>
    </dataValidation>
    <dataValidation type="custom" showInputMessage="1" showErrorMessage="1" errorTitle="Eingabefehler" error="1. Nenner muss eine positive ganze Zahl sein. _x000a_2. Nenner kann nicht kleiner als Zähler sein._x000a_3. Nenner kann nicht größer sein als Summe Tabellenblatt Basisdaten Zelle E30:G30 + Zelle E34:G34" sqref="P69" xr:uid="{00000000-0002-0000-0800-00000B000000}">
      <formula1>IF(ISNUMBER(P69),IF(P69&gt;0,IF(AND(P69&gt;=P68,P69&lt;=T69),P69,FALSE),FALSE),FALSE)</formula1>
    </dataValidation>
    <dataValidation type="textLength" allowBlank="1" showErrorMessage="1" errorTitle="Zeichenlänge" error="Minimal 30 Zeichen und max. 500 Zeichen." promptTitle="Hinweis" prompt="Wenn die Datenqualität nicht &quot;I.O.&quot; ist, ist der Kennzahlenwert zu begründen." sqref="R11:R13" xr:uid="{00000000-0002-0000-0800-00000C000000}">
      <formula1>30</formula1>
      <formula2>500</formula2>
    </dataValidation>
    <dataValidation type="whole" allowBlank="1" showInputMessage="1" showErrorMessage="1" errorTitle="Eingabefehler" error="1. Zähler muss eine positive ganze Zahl sein._x000a_2. Zähler kann nicht größer als Nenner sein." sqref="P83 P77 P80" xr:uid="{00000000-0002-0000-0800-00000D000000}">
      <formula1>0</formula1>
      <formula2>IF(P78="",5000,P78)</formula2>
    </dataValidation>
    <dataValidation type="whole" allowBlank="1" showInputMessage="1" showErrorMessage="1" errorTitle="Eingabefehler" error="1. Nenner muss eine positive ganze Zahl sein. _x000a_2. Nenner kann nicht kleiner als Zähler sein." sqref="P72" xr:uid="{00000000-0002-0000-0800-00000E000000}">
      <formula1>P71</formula1>
      <formula2>5000</formula2>
    </dataValidation>
  </dataValidations>
  <pageMargins left="0.43307086614173229" right="7.874015748031496E-2" top="0.59055118110236227" bottom="0.39370078740157483" header="0.11811023622047245" footer="0.11811023622047245"/>
  <pageSetup paperSize="9" scale="93" orientation="landscape" r:id="rId1"/>
  <headerFooter>
    <oddFooter>&amp;L&amp;"Arial,Standard"&amp;7&amp;F&amp;C
&amp;"Arial,Standard"&amp;7 © DKG  Alle Rechte vorbehalten&amp;R
&amp;"Arial,Standard"&amp;7&amp;P</oddFooter>
  </headerFooter>
  <rowBreaks count="5" manualBreakCount="5">
    <brk id="22" max="16" man="1"/>
    <brk id="37" max="16" man="1"/>
    <brk id="52" max="16" man="1"/>
    <brk id="67" max="16" man="1"/>
    <brk id="82" max="16" man="1"/>
  </rowBreaks>
  <ignoredErrors>
    <ignoredError sqref="C32:C34 C8:C10 C53:C55 C36:C37 C39:C40 C15:C16 C45:C46" twoDigitTextYear="1"/>
  </ignoredError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Basisdaten</vt:lpstr>
      <vt:lpstr>HilfstabelleB</vt:lpstr>
      <vt:lpstr>HilfstabelleSD</vt:lpstr>
      <vt:lpstr>Datenquelle</vt:lpstr>
      <vt:lpstr>Studien</vt:lpstr>
      <vt:lpstr>HilfstabelleStudien</vt:lpstr>
      <vt:lpstr>Interventionen</vt:lpstr>
      <vt:lpstr>Operateure</vt:lpstr>
      <vt:lpstr>Kennzahlenbogen_(KB)</vt:lpstr>
      <vt:lpstr>HilfstabelleKB</vt:lpstr>
      <vt:lpstr>Berechnung1</vt:lpstr>
      <vt:lpstr>Datendefizite_KB</vt:lpstr>
      <vt:lpstr>Hilfstabelle DatendefKB</vt:lpstr>
      <vt:lpstr>KrebsregisterZusammenarbeit</vt:lpstr>
      <vt:lpstr>OncoBox</vt:lpstr>
      <vt:lpstr>Basisdaten!Print_Area</vt:lpstr>
      <vt:lpstr>Interventionen!Print_Area</vt:lpstr>
      <vt:lpstr>'Kennzahlenbogen_(KB)'!Print_Area</vt:lpstr>
      <vt:lpstr>Operateure!Print_Area</vt:lpstr>
      <vt:lpstr>Studien!Print_Area</vt:lpstr>
      <vt:lpstr>Datendefizite_KB!Print_Titles</vt:lpstr>
      <vt:lpstr>'Kennzahlenbogen_(KB)'!Print_Titles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2026-01-19T06:32:57Z</dcterms:modified>
</cp:coreProperties>
</file>