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0" documentId="13_ncr:1_{163BC8C2-B14C-427E-9AC9-4B5627DD0E6F}" xr6:coauthVersionLast="47" xr6:coauthVersionMax="47" xr10:uidLastSave="{00000000-0000-0000-0000-000000000000}"/>
  <workbookProtection workbookAlgorithmName="SHA-512" workbookHashValue="wi5rYMvu8AYvHIKFgT1sqEmrtcLwH3TDLlhv8LJ/6BfsLi9QQniB4tTyAFpfdJdfZdciMXanPlC3KFoJhi5tSw==" workbookSaltValue="UiG8kJVR4BQ8vR6cH5nWbw==" workbookSpinCount="100000" lockStructure="1"/>
  <bookViews>
    <workbookView xWindow="-120" yWindow="-120" windowWidth="29040" windowHeight="15840" tabRatio="719" xr2:uid="{00000000-000D-0000-FFFF-FFFF00000000}"/>
  </bookViews>
  <sheets>
    <sheet name="Basic Data" sheetId="1" r:id="rId1"/>
    <sheet name="HilfstabelleSD" sheetId="3" state="hidden" r:id="rId2"/>
    <sheet name="HilfstabelleB" sheetId="2" state="hidden" r:id="rId3"/>
    <sheet name="Datenquelle" sheetId="4" state="hidden" r:id="rId4"/>
    <sheet name="Studies" sheetId="14" r:id="rId5"/>
    <sheet name="HilfstabelleStudien" sheetId="15" state="hidden" r:id="rId6"/>
    <sheet name="Examiner" sheetId="16" r:id="rId7"/>
    <sheet name="Surgeons" sheetId="17" r:id="rId8"/>
    <sheet name="Indicator sheet_(IS)" sheetId="5" r:id="rId9"/>
    <sheet name="Berechnung1" sheetId="11" state="hidden" r:id="rId10"/>
    <sheet name="HilfstabelleKB" sheetId="7" state="hidden" r:id="rId11"/>
    <sheet name="Datendefizite_KB" sheetId="8" state="hidden" r:id="rId12"/>
    <sheet name="Hilfstabelle DatendefKB" sheetId="13" state="hidden" r:id="rId13"/>
  </sheets>
  <definedNames>
    <definedName name="KrebsregisterZusammenarbeit" localSheetId="5">#REF!</definedName>
    <definedName name="KrebsregisterZusammenarbeit">Datenquelle!$B$97:$B$102</definedName>
    <definedName name="myCategory">Datenquelle!$A$68:$S$68</definedName>
    <definedName name="myItem" localSheetId="6">OFFSET(Examiner!myItemList,0,0,COUNTA(Examiner!myItemList),1)</definedName>
    <definedName name="myItem" localSheetId="5">OFFSET(HilfstabelleStudien!myItemList,0,0,COUNTA(HilfstabelleStudien!myItemList),1)</definedName>
    <definedName name="myItem" localSheetId="4">OFFSET([0]!myItemList,0,0,COUNTA([0]!myItemList),1)</definedName>
    <definedName name="myItem" localSheetId="7">OFFSET([0]!myItemList,0,0,COUNTA([0]!myItemList),1)</definedName>
    <definedName name="myItem">OFFSET(myItemList,0,0,COUNTA(myItemList),1)</definedName>
    <definedName name="myItemList" localSheetId="5">INDEX(#REF!,0,MATCH(#REF!,#REF!,0))</definedName>
    <definedName name="myItemList">INDEX(Datenquelle!$A$69:$S$89,0,MATCH(Datenquelle!$D$106,Datenquelle!$A$68:$S$68,0))</definedName>
    <definedName name="OncoBox" localSheetId="5">#REF!</definedName>
    <definedName name="OncoBox">Datenquelle!$B$92:$B$93</definedName>
    <definedName name="_xlnm.Print_Area" localSheetId="0">'Basic Data'!$A$1:$I$52</definedName>
    <definedName name="_xlnm.Print_Area" localSheetId="11">OFFSET(Datendefizite_KB!$A$1,0,0,SUMPRODUCT((Datendefizite_KB!$A$14:$A$34&lt;&gt;"")+0)+13,11)</definedName>
    <definedName name="_xlnm.Print_Area" localSheetId="6">Examiner!$A$1:$H$23</definedName>
    <definedName name="_xlnm.Print_Area" localSheetId="8">'Indicator sheet_(IS)'!$A$1:$P$93</definedName>
    <definedName name="_xlnm.Print_Area" localSheetId="4">Studies!$A$1:$E$60</definedName>
    <definedName name="_xlnm.Print_Area" localSheetId="7">Surgeons!$A$1:$G$23</definedName>
    <definedName name="_xlnm.Print_Titles" localSheetId="11">Datendefizite_KB!$12:$13</definedName>
    <definedName name="_xlnm.Print_Titles" localSheetId="12">'Hilfstabelle DatendefKB'!$1:$1</definedName>
    <definedName name="_xlnm.Print_Titles" localSheetId="8">'Indicator sheet_(IS)'!$7:$8</definedName>
    <definedName name="_xlnm.Print_Titles">'Indicator sheet_(IS)'!$7:$8</definedName>
    <definedName name="Tumordokumentation" localSheetId="5">#REF!</definedName>
    <definedName name="Tumordokumentation">Datenquelle!$B$1:$B$52</definedName>
    <definedName name="Zentrum" localSheetId="5">#REF!</definedName>
    <definedName name="Zentrum">Datenquelle!$A$109:$A$109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0" i="5" l="1"/>
  <c r="O19" i="5"/>
  <c r="B34" i="7" l="1"/>
  <c r="C34" i="7"/>
  <c r="F34" i="7"/>
  <c r="G34" i="7"/>
  <c r="B35" i="7"/>
  <c r="F35" i="7"/>
  <c r="G35" i="7"/>
  <c r="B27" i="7"/>
  <c r="C27" i="7"/>
  <c r="F27" i="7"/>
  <c r="G27" i="7"/>
  <c r="O80" i="5"/>
  <c r="L96" i="11" s="1"/>
  <c r="O77" i="5"/>
  <c r="L93" i="11" s="1"/>
  <c r="O93" i="11"/>
  <c r="H34" i="7" s="1"/>
  <c r="O96" i="11"/>
  <c r="H35" i="7" s="1"/>
  <c r="O56" i="5"/>
  <c r="O72" i="11"/>
  <c r="H27" i="7" s="1"/>
  <c r="O69" i="11"/>
  <c r="P54" i="5" l="1"/>
  <c r="M72" i="11" s="1"/>
  <c r="N72" i="11" s="1"/>
  <c r="E27" i="7" s="1"/>
  <c r="D35" i="7"/>
  <c r="D34" i="7"/>
  <c r="D27" i="7"/>
  <c r="P78" i="5"/>
  <c r="P75" i="5"/>
  <c r="L72" i="11"/>
  <c r="M96" i="11" l="1"/>
  <c r="N96" i="11" s="1"/>
  <c r="E35" i="7" s="1"/>
  <c r="M93" i="11"/>
  <c r="N93" i="11" s="1"/>
  <c r="E34" i="7" s="1"/>
  <c r="E4" i="15" l="1"/>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D4" i="15"/>
  <c r="D5" i="15"/>
  <c r="D6" i="15"/>
  <c r="D7" i="15"/>
  <c r="D8" i="15"/>
  <c r="D9" i="15"/>
  <c r="D10" i="15"/>
  <c r="D11" i="15"/>
  <c r="D12" i="15"/>
  <c r="D13" i="15"/>
  <c r="D14" i="15"/>
  <c r="D15" i="15"/>
  <c r="D16" i="15"/>
  <c r="D17" i="15"/>
  <c r="D18" i="15"/>
  <c r="D19" i="15"/>
  <c r="D20" i="15"/>
  <c r="D21" i="15"/>
  <c r="D22" i="15"/>
  <c r="D23" i="15"/>
  <c r="D24" i="15"/>
  <c r="D25" i="15"/>
  <c r="D26" i="15"/>
  <c r="D27" i="15"/>
  <c r="D28" i="15"/>
  <c r="D29" i="15"/>
  <c r="D30" i="15"/>
  <c r="D31" i="15"/>
  <c r="C4" i="15"/>
  <c r="C5" i="15"/>
  <c r="C6" i="15"/>
  <c r="C7" i="15"/>
  <c r="C8" i="15"/>
  <c r="C9" i="15"/>
  <c r="C10" i="15"/>
  <c r="C11" i="15"/>
  <c r="C12" i="15"/>
  <c r="C13" i="15"/>
  <c r="C14" i="15"/>
  <c r="C15" i="15"/>
  <c r="C16" i="15"/>
  <c r="C17" i="15"/>
  <c r="C18" i="15"/>
  <c r="C19" i="15"/>
  <c r="C20" i="15"/>
  <c r="C21" i="15"/>
  <c r="C22" i="15"/>
  <c r="C23" i="15"/>
  <c r="C24" i="15"/>
  <c r="C25" i="15"/>
  <c r="C26" i="15"/>
  <c r="C27" i="15"/>
  <c r="C28" i="15"/>
  <c r="C29" i="15"/>
  <c r="C30" i="15"/>
  <c r="C31" i="15"/>
  <c r="B4" i="15"/>
  <c r="B5" i="15"/>
  <c r="B6" i="15"/>
  <c r="B7" i="15"/>
  <c r="B8" i="15"/>
  <c r="B9" i="15"/>
  <c r="B10" i="15"/>
  <c r="B11" i="15"/>
  <c r="B12" i="15"/>
  <c r="B13" i="15"/>
  <c r="B14" i="15"/>
  <c r="B15" i="15"/>
  <c r="B16" i="15"/>
  <c r="B17" i="15"/>
  <c r="B18" i="15"/>
  <c r="B19" i="15"/>
  <c r="B20" i="15"/>
  <c r="B21" i="15"/>
  <c r="B22" i="15"/>
  <c r="B23" i="15"/>
  <c r="B24" i="15"/>
  <c r="B25" i="15"/>
  <c r="B26" i="15"/>
  <c r="B27" i="15"/>
  <c r="B28" i="15"/>
  <c r="B29" i="15"/>
  <c r="B30" i="15"/>
  <c r="B31" i="15"/>
  <c r="A4" i="15"/>
  <c r="A5" i="15"/>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2" i="17"/>
  <c r="A2" i="16"/>
  <c r="A2" i="14"/>
  <c r="I12" i="14"/>
  <c r="J12" i="14"/>
  <c r="K12" i="14" s="1"/>
  <c r="I13" i="14"/>
  <c r="K13" i="14" s="1"/>
  <c r="J13" i="14"/>
  <c r="I14" i="14"/>
  <c r="K14" i="14" s="1"/>
  <c r="J14" i="14"/>
  <c r="I15" i="14"/>
  <c r="J15" i="14"/>
  <c r="K15" i="14"/>
  <c r="I16" i="14"/>
  <c r="J16" i="14"/>
  <c r="K16" i="14"/>
  <c r="I17" i="14"/>
  <c r="K17" i="14" s="1"/>
  <c r="J17" i="14"/>
  <c r="I18" i="14"/>
  <c r="K18" i="14" s="1"/>
  <c r="J18" i="14"/>
  <c r="I19" i="14"/>
  <c r="J19" i="14"/>
  <c r="K19" i="14"/>
  <c r="I20" i="14"/>
  <c r="J20" i="14"/>
  <c r="K20" i="14"/>
  <c r="I21" i="14"/>
  <c r="K21" i="14" s="1"/>
  <c r="J21" i="14"/>
  <c r="I22" i="14"/>
  <c r="K22" i="14" s="1"/>
  <c r="J22" i="14"/>
  <c r="I23" i="14"/>
  <c r="J23" i="14"/>
  <c r="K23" i="14"/>
  <c r="I24" i="14"/>
  <c r="J24" i="14"/>
  <c r="K24" i="14"/>
  <c r="I25" i="14"/>
  <c r="K25" i="14" s="1"/>
  <c r="J25" i="14"/>
  <c r="I26" i="14"/>
  <c r="K26" i="14" s="1"/>
  <c r="J26" i="14"/>
  <c r="I27" i="14"/>
  <c r="J27" i="14"/>
  <c r="K27" i="14"/>
  <c r="I28" i="14"/>
  <c r="J28" i="14"/>
  <c r="K28" i="14"/>
  <c r="I29" i="14"/>
  <c r="K29" i="14" s="1"/>
  <c r="J29" i="14"/>
  <c r="I30" i="14"/>
  <c r="K30" i="14" s="1"/>
  <c r="J30" i="14"/>
  <c r="I31" i="14"/>
  <c r="J31" i="14"/>
  <c r="K31" i="14"/>
  <c r="I32" i="14"/>
  <c r="J32" i="14"/>
  <c r="K32" i="14"/>
  <c r="I33" i="14"/>
  <c r="K33" i="14" s="1"/>
  <c r="J33" i="14"/>
  <c r="I34" i="14"/>
  <c r="K34" i="14" s="1"/>
  <c r="J34" i="14"/>
  <c r="I35" i="14"/>
  <c r="J35" i="14"/>
  <c r="K35" i="14"/>
  <c r="I36" i="14"/>
  <c r="J36" i="14"/>
  <c r="K36" i="14"/>
  <c r="I37" i="14"/>
  <c r="K37" i="14" s="1"/>
  <c r="J37" i="14"/>
  <c r="I38" i="14"/>
  <c r="K38" i="14" s="1"/>
  <c r="J38" i="14"/>
  <c r="I39" i="14"/>
  <c r="J39" i="14"/>
  <c r="K39" i="14"/>
  <c r="I40" i="14"/>
  <c r="J40" i="14"/>
  <c r="K40" i="14"/>
  <c r="I41" i="14"/>
  <c r="K41" i="14" s="1"/>
  <c r="J41" i="14"/>
  <c r="I42" i="14"/>
  <c r="K42" i="14" s="1"/>
  <c r="J42" i="14"/>
  <c r="I43" i="14"/>
  <c r="J43" i="14"/>
  <c r="K43" i="14"/>
  <c r="I44" i="14"/>
  <c r="J44" i="14"/>
  <c r="K44" i="14"/>
  <c r="I45" i="14"/>
  <c r="K45" i="14" s="1"/>
  <c r="J45" i="14"/>
  <c r="I46" i="14"/>
  <c r="K46" i="14" s="1"/>
  <c r="J46" i="14"/>
  <c r="I47" i="14"/>
  <c r="J47" i="14"/>
  <c r="K47" i="14"/>
  <c r="I48" i="14"/>
  <c r="J48" i="14"/>
  <c r="K48" i="14"/>
  <c r="I49" i="14"/>
  <c r="K49" i="14" s="1"/>
  <c r="J49" i="14"/>
  <c r="I50" i="14"/>
  <c r="K50" i="14" s="1"/>
  <c r="J50" i="14"/>
  <c r="I51" i="14"/>
  <c r="J51" i="14"/>
  <c r="K51" i="14"/>
  <c r="I52" i="14"/>
  <c r="J52" i="14"/>
  <c r="K52" i="14"/>
  <c r="I53" i="14"/>
  <c r="K53" i="14" s="1"/>
  <c r="J53" i="14"/>
  <c r="I54" i="14"/>
  <c r="K54" i="14" s="1"/>
  <c r="J54" i="14"/>
  <c r="I55" i="14"/>
  <c r="J55" i="14"/>
  <c r="K55" i="14"/>
  <c r="I56" i="14"/>
  <c r="J56" i="14"/>
  <c r="K56" i="14"/>
  <c r="I57" i="14"/>
  <c r="K57" i="14" s="1"/>
  <c r="J57" i="14"/>
  <c r="I58" i="14"/>
  <c r="K58" i="14" s="1"/>
  <c r="J58" i="14"/>
  <c r="I59" i="14"/>
  <c r="J59" i="14"/>
  <c r="K59" i="14"/>
  <c r="I60" i="14"/>
  <c r="J60" i="14"/>
  <c r="K60" i="14"/>
  <c r="B1" i="3"/>
  <c r="F6" i="3"/>
  <c r="G6" i="3"/>
  <c r="F23" i="17"/>
  <c r="E3" i="15" l="1"/>
  <c r="A3" i="15"/>
  <c r="D3" i="15"/>
  <c r="C3" i="15"/>
  <c r="B3" i="15"/>
  <c r="J11" i="14"/>
  <c r="I11" i="14"/>
  <c r="K11" i="14" l="1"/>
  <c r="A2" i="15" s="1"/>
  <c r="C2" i="15" l="1"/>
  <c r="E2" i="15"/>
  <c r="B2" i="15"/>
  <c r="D2" i="15"/>
  <c r="E5" i="14"/>
  <c r="O30" i="5" l="1"/>
  <c r="S43" i="5" l="1"/>
  <c r="S10" i="5"/>
  <c r="B12" i="2"/>
  <c r="B11" i="2"/>
  <c r="B10" i="2"/>
  <c r="B6" i="2"/>
  <c r="B5" i="2"/>
  <c r="M39" i="1"/>
  <c r="M31" i="1"/>
  <c r="B13" i="7" l="1"/>
  <c r="P12" i="5" l="1"/>
  <c r="M30" i="11" s="1"/>
  <c r="O37" i="5" l="1"/>
  <c r="O38" i="5" l="1"/>
  <c r="P36" i="5" s="1"/>
  <c r="M54" i="11" s="1"/>
  <c r="G13" i="7"/>
  <c r="F13" i="7"/>
  <c r="O30" i="11" l="1"/>
  <c r="H13" i="7" s="1"/>
  <c r="M28" i="11"/>
  <c r="M29" i="11"/>
  <c r="L30" i="11"/>
  <c r="N30" i="11" l="1"/>
  <c r="E13" i="7" s="1"/>
  <c r="A3" i="13"/>
  <c r="E6" i="3"/>
  <c r="K3" i="13" l="1"/>
  <c r="G3" i="13"/>
  <c r="J3" i="13"/>
  <c r="F3" i="13"/>
  <c r="M3" i="13"/>
  <c r="E3" i="13"/>
  <c r="L3" i="13"/>
  <c r="I3" i="13"/>
  <c r="D3" i="13"/>
  <c r="C3" i="13"/>
  <c r="H3" i="13"/>
  <c r="S37" i="5"/>
  <c r="G12" i="7" l="1"/>
  <c r="G14" i="7"/>
  <c r="G15" i="7"/>
  <c r="G16" i="7"/>
  <c r="G17" i="7"/>
  <c r="G18" i="7"/>
  <c r="G19" i="7"/>
  <c r="G20" i="7"/>
  <c r="G21" i="7"/>
  <c r="G22" i="7"/>
  <c r="G23" i="7"/>
  <c r="G24" i="7"/>
  <c r="G25" i="7"/>
  <c r="G26" i="7"/>
  <c r="G28" i="7"/>
  <c r="G29" i="7"/>
  <c r="G30" i="7"/>
  <c r="G31" i="7"/>
  <c r="G32" i="7"/>
  <c r="G33" i="7"/>
  <c r="F33" i="7"/>
  <c r="F32" i="7"/>
  <c r="F31" i="7"/>
  <c r="F30" i="7"/>
  <c r="F29" i="7"/>
  <c r="F28" i="7"/>
  <c r="F26" i="7"/>
  <c r="F25" i="7"/>
  <c r="F24" i="7"/>
  <c r="F23" i="7"/>
  <c r="F22" i="7"/>
  <c r="F21" i="7"/>
  <c r="F20" i="7"/>
  <c r="C33" i="7"/>
  <c r="C32" i="7"/>
  <c r="C31" i="7"/>
  <c r="C30" i="7"/>
  <c r="C24" i="7"/>
  <c r="B33" i="7"/>
  <c r="B32" i="7"/>
  <c r="B31" i="7"/>
  <c r="B30" i="7"/>
  <c r="B29" i="7"/>
  <c r="B28" i="7"/>
  <c r="B26" i="7"/>
  <c r="B25" i="7"/>
  <c r="B24" i="7"/>
  <c r="B22" i="7"/>
  <c r="B21" i="7"/>
  <c r="B20" i="7"/>
  <c r="E39" i="1"/>
  <c r="E31" i="1"/>
  <c r="O47" i="5"/>
  <c r="S34" i="5" l="1"/>
  <c r="S22" i="5"/>
  <c r="O22" i="5" s="1"/>
  <c r="O58" i="5" s="1"/>
  <c r="P45" i="5"/>
  <c r="M63" i="11" s="1"/>
  <c r="N63" i="11" s="1"/>
  <c r="D24" i="7"/>
  <c r="S46" i="5"/>
  <c r="S70" i="5"/>
  <c r="S67" i="5"/>
  <c r="S64" i="5"/>
  <c r="O81" i="11"/>
  <c r="H30" i="7" s="1"/>
  <c r="O84" i="11"/>
  <c r="H31" i="7" s="1"/>
  <c r="O87" i="11"/>
  <c r="H32" i="7" s="1"/>
  <c r="O90" i="11"/>
  <c r="H33" i="7" s="1"/>
  <c r="O51" i="11"/>
  <c r="O54" i="11"/>
  <c r="O57" i="11"/>
  <c r="O60" i="11"/>
  <c r="L63" i="11"/>
  <c r="O63" i="11"/>
  <c r="O66" i="11"/>
  <c r="H25" i="7" s="1"/>
  <c r="H26" i="7"/>
  <c r="O75" i="11"/>
  <c r="H28" i="7" s="1"/>
  <c r="O78" i="11"/>
  <c r="H29" i="7" s="1"/>
  <c r="O48" i="11"/>
  <c r="S52" i="5"/>
  <c r="O52" i="5" s="1"/>
  <c r="C26" i="7" s="1"/>
  <c r="S49" i="5"/>
  <c r="O49" i="5" s="1"/>
  <c r="C22" i="7"/>
  <c r="O74" i="5"/>
  <c r="O71" i="5"/>
  <c r="O68" i="5"/>
  <c r="O65" i="5"/>
  <c r="C25" i="7" l="1"/>
  <c r="O79" i="5"/>
  <c r="C35" i="7" s="1"/>
  <c r="O62" i="5"/>
  <c r="P60" i="5" s="1"/>
  <c r="A13" i="13"/>
  <c r="G13" i="13" s="1"/>
  <c r="P63" i="5"/>
  <c r="M81" i="11" s="1"/>
  <c r="N81" i="11" s="1"/>
  <c r="E30" i="7" s="1"/>
  <c r="D30" i="7"/>
  <c r="P66" i="5"/>
  <c r="M84" i="11" s="1"/>
  <c r="N84" i="11" s="1"/>
  <c r="E31" i="7" s="1"/>
  <c r="D31" i="7"/>
  <c r="P69" i="5"/>
  <c r="M87" i="11" s="1"/>
  <c r="N87" i="11" s="1"/>
  <c r="E32" i="7" s="1"/>
  <c r="D32" i="7"/>
  <c r="P72" i="5"/>
  <c r="M90" i="11" s="1"/>
  <c r="D33" i="7"/>
  <c r="O9" i="5"/>
  <c r="O61" i="5" s="1"/>
  <c r="C29" i="7" s="1"/>
  <c r="L90" i="11"/>
  <c r="O41" i="5"/>
  <c r="C21" i="7"/>
  <c r="D21" i="7"/>
  <c r="O35" i="5"/>
  <c r="C20" i="7"/>
  <c r="L87" i="11"/>
  <c r="L84" i="11"/>
  <c r="L81" i="11"/>
  <c r="B9" i="2"/>
  <c r="D8" i="2"/>
  <c r="C8" i="2"/>
  <c r="B7" i="2"/>
  <c r="B4" i="2"/>
  <c r="D3" i="2"/>
  <c r="C3" i="2"/>
  <c r="B2" i="2"/>
  <c r="L78" i="11" l="1"/>
  <c r="D29" i="7"/>
  <c r="O25" i="5"/>
  <c r="O26" i="5" s="1"/>
  <c r="P24" i="5" s="1"/>
  <c r="M42" i="11" s="1"/>
  <c r="O16" i="5"/>
  <c r="M13" i="13"/>
  <c r="L13" i="13"/>
  <c r="F13" i="13"/>
  <c r="J13" i="13"/>
  <c r="C13" i="13"/>
  <c r="E13" i="13"/>
  <c r="L27" i="11"/>
  <c r="D13" i="13"/>
  <c r="H13" i="13"/>
  <c r="K13" i="13"/>
  <c r="I13" i="13"/>
  <c r="O31" i="5"/>
  <c r="O32" i="5" s="1"/>
  <c r="A19" i="13"/>
  <c r="G19" i="13" s="1"/>
  <c r="A20" i="13"/>
  <c r="C20" i="13" s="1"/>
  <c r="A21" i="13"/>
  <c r="D22" i="7"/>
  <c r="P39" i="5"/>
  <c r="D20" i="7"/>
  <c r="P33" i="5"/>
  <c r="N90" i="11"/>
  <c r="E33" i="7" s="1"/>
  <c r="A22" i="13"/>
  <c r="J22" i="13" s="1"/>
  <c r="M78" i="11"/>
  <c r="N78" i="11" s="1"/>
  <c r="E29" i="7" s="1"/>
  <c r="A18" i="13"/>
  <c r="L57" i="11"/>
  <c r="L51" i="11"/>
  <c r="B8" i="2"/>
  <c r="O42" i="5"/>
  <c r="B3" i="2"/>
  <c r="O59" i="5"/>
  <c r="A2" i="5"/>
  <c r="P57" i="5" l="1"/>
  <c r="D28" i="7"/>
  <c r="L75" i="11"/>
  <c r="O28" i="5"/>
  <c r="O29" i="5" s="1"/>
  <c r="D18" i="7" s="1"/>
  <c r="K19" i="13"/>
  <c r="L19" i="13"/>
  <c r="I19" i="13"/>
  <c r="E19" i="13"/>
  <c r="C19" i="13"/>
  <c r="J19" i="13"/>
  <c r="H19" i="13"/>
  <c r="D20" i="13"/>
  <c r="J20" i="13"/>
  <c r="C21" i="13"/>
  <c r="J21" i="13"/>
  <c r="M19" i="13"/>
  <c r="F19" i="13"/>
  <c r="D19" i="13"/>
  <c r="L20" i="13"/>
  <c r="M20" i="13"/>
  <c r="F20" i="13"/>
  <c r="G20" i="13"/>
  <c r="K20" i="13"/>
  <c r="I20" i="13"/>
  <c r="E20" i="13"/>
  <c r="H20" i="13"/>
  <c r="G21" i="13"/>
  <c r="I21" i="13"/>
  <c r="E21" i="13"/>
  <c r="K21" i="13"/>
  <c r="L21" i="13"/>
  <c r="H21" i="13"/>
  <c r="F21" i="13"/>
  <c r="M21" i="13"/>
  <c r="D21" i="13"/>
  <c r="M57" i="11"/>
  <c r="N57" i="11" s="1"/>
  <c r="M51" i="11"/>
  <c r="N51" i="11" s="1"/>
  <c r="A11" i="13"/>
  <c r="A9" i="13"/>
  <c r="J9" i="13" s="1"/>
  <c r="C22" i="13"/>
  <c r="E22" i="13"/>
  <c r="D22" i="13"/>
  <c r="K22" i="13"/>
  <c r="F22" i="13"/>
  <c r="G22" i="13"/>
  <c r="I22" i="13"/>
  <c r="M22" i="13"/>
  <c r="L22" i="13"/>
  <c r="H22" i="13"/>
  <c r="C28" i="7"/>
  <c r="C18" i="13"/>
  <c r="M18" i="13"/>
  <c r="J18" i="13"/>
  <c r="K18" i="13"/>
  <c r="I18" i="13"/>
  <c r="L18" i="13"/>
  <c r="F18" i="13"/>
  <c r="G18" i="13"/>
  <c r="E18" i="13"/>
  <c r="H18" i="13"/>
  <c r="D18" i="13"/>
  <c r="P42" i="5"/>
  <c r="L60" i="11"/>
  <c r="B23" i="7"/>
  <c r="C16" i="7"/>
  <c r="J8" i="8"/>
  <c r="C8" i="8"/>
  <c r="F19" i="7"/>
  <c r="B19" i="7"/>
  <c r="F18" i="7"/>
  <c r="B18" i="7"/>
  <c r="F17" i="7"/>
  <c r="C17" i="7"/>
  <c r="B17" i="7"/>
  <c r="F16" i="7"/>
  <c r="B16" i="7"/>
  <c r="F15" i="7"/>
  <c r="C15" i="7"/>
  <c r="B15" i="7"/>
  <c r="F14" i="7"/>
  <c r="B14" i="7"/>
  <c r="F12" i="7"/>
  <c r="B3" i="7"/>
  <c r="B2" i="7"/>
  <c r="H24" i="7"/>
  <c r="H23" i="7"/>
  <c r="H22" i="7"/>
  <c r="H21" i="7"/>
  <c r="H20" i="7"/>
  <c r="H19" i="7"/>
  <c r="O45" i="11"/>
  <c r="H18" i="7" s="1"/>
  <c r="M44" i="11"/>
  <c r="M43" i="11"/>
  <c r="O42" i="11"/>
  <c r="H17" i="7" s="1"/>
  <c r="O39" i="11"/>
  <c r="H16" i="7" s="1"/>
  <c r="O36" i="11"/>
  <c r="H15" i="7" s="1"/>
  <c r="O33" i="11"/>
  <c r="H14" i="7" s="1"/>
  <c r="O27" i="11"/>
  <c r="H12" i="7" s="1"/>
  <c r="O50" i="5"/>
  <c r="P48" i="5" s="1"/>
  <c r="L54" i="11"/>
  <c r="C19" i="7"/>
  <c r="L42" i="11"/>
  <c r="O23" i="5"/>
  <c r="L39" i="11" s="1"/>
  <c r="O20" i="5"/>
  <c r="P18" i="5" s="1"/>
  <c r="M36" i="11" s="1"/>
  <c r="C14" i="7"/>
  <c r="B12" i="7"/>
  <c r="C5" i="5"/>
  <c r="A106" i="4"/>
  <c r="F106" i="4" s="1"/>
  <c r="I16" i="1" s="1"/>
  <c r="B3" i="3" s="1"/>
  <c r="D6" i="3"/>
  <c r="C6" i="3"/>
  <c r="B6" i="3"/>
  <c r="B2" i="3"/>
  <c r="C18" i="7" l="1"/>
  <c r="M75" i="11"/>
  <c r="N75" i="11" s="1"/>
  <c r="E28" i="7" s="1"/>
  <c r="A17" i="13"/>
  <c r="F11" i="13"/>
  <c r="H11" i="13"/>
  <c r="E11" i="13"/>
  <c r="C11" i="13"/>
  <c r="D11" i="13"/>
  <c r="K11" i="13"/>
  <c r="I11" i="13"/>
  <c r="J11" i="13"/>
  <c r="G11" i="13"/>
  <c r="L11" i="13"/>
  <c r="M11" i="13"/>
  <c r="C9" i="13"/>
  <c r="F9" i="13"/>
  <c r="D9" i="13"/>
  <c r="K9" i="13"/>
  <c r="G9" i="13"/>
  <c r="I9" i="13"/>
  <c r="E9" i="13"/>
  <c r="L9" i="13"/>
  <c r="M9" i="13"/>
  <c r="H9" i="13"/>
  <c r="L66" i="11"/>
  <c r="D25" i="7"/>
  <c r="O53" i="5"/>
  <c r="O17" i="5"/>
  <c r="L33" i="11" s="1"/>
  <c r="C106" i="4"/>
  <c r="E3" i="4"/>
  <c r="F3" i="4" s="1"/>
  <c r="B106" i="4"/>
  <c r="F5" i="5" s="1"/>
  <c r="D106" i="4"/>
  <c r="A6" i="3" s="1"/>
  <c r="P21" i="5"/>
  <c r="P9" i="5"/>
  <c r="M27" i="11" s="1"/>
  <c r="D15" i="7"/>
  <c r="L36" i="11"/>
  <c r="P27" i="5"/>
  <c r="L45" i="11"/>
  <c r="D17" i="7"/>
  <c r="D16" i="7"/>
  <c r="M60" i="11"/>
  <c r="N60" i="11" s="1"/>
  <c r="L69" i="11" l="1"/>
  <c r="P51" i="5"/>
  <c r="M69" i="11" s="1"/>
  <c r="N69" i="11" s="1"/>
  <c r="D17" i="13"/>
  <c r="C17" i="13"/>
  <c r="F17" i="13"/>
  <c r="H17" i="13"/>
  <c r="J17" i="13"/>
  <c r="M17" i="13"/>
  <c r="G17" i="13"/>
  <c r="L17" i="13"/>
  <c r="K17" i="13"/>
  <c r="E17" i="13"/>
  <c r="I17" i="13"/>
  <c r="N42" i="11"/>
  <c r="E17" i="7" s="1"/>
  <c r="D19" i="7"/>
  <c r="L48" i="11"/>
  <c r="D26" i="7"/>
  <c r="N54" i="11"/>
  <c r="E21" i="7" s="1"/>
  <c r="A14" i="13"/>
  <c r="I14" i="13" s="1"/>
  <c r="M66" i="11"/>
  <c r="N66" i="11" s="1"/>
  <c r="E25" i="7" s="1"/>
  <c r="E20" i="7"/>
  <c r="A10" i="13"/>
  <c r="P30" i="5"/>
  <c r="P15" i="5"/>
  <c r="A4" i="13" s="1"/>
  <c r="K4" i="13" s="1"/>
  <c r="D14" i="7"/>
  <c r="E22" i="7"/>
  <c r="C6" i="8"/>
  <c r="A2" i="13"/>
  <c r="N27" i="11"/>
  <c r="E12" i="7" s="1"/>
  <c r="M39" i="11"/>
  <c r="N39" i="11" s="1"/>
  <c r="E16" i="7" s="1"/>
  <c r="A6" i="13"/>
  <c r="E24" i="7"/>
  <c r="A16" i="13"/>
  <c r="A12" i="13"/>
  <c r="M45" i="11"/>
  <c r="N45" i="11" s="1"/>
  <c r="E18" i="7" s="1"/>
  <c r="A7" i="13"/>
  <c r="N36" i="11"/>
  <c r="E15" i="7" s="1"/>
  <c r="A5" i="13"/>
  <c r="J5" i="13" s="1"/>
  <c r="C6" i="11" l="1"/>
  <c r="C9" i="11" s="1"/>
  <c r="E6" i="11"/>
  <c r="E10" i="11" s="1"/>
  <c r="G6" i="11"/>
  <c r="F6" i="11"/>
  <c r="D6" i="11"/>
  <c r="D9" i="11" s="1"/>
  <c r="H6" i="11"/>
  <c r="L14" i="13"/>
  <c r="M14" i="13"/>
  <c r="F14" i="13"/>
  <c r="E23" i="7"/>
  <c r="E26" i="7"/>
  <c r="E14" i="13"/>
  <c r="C14" i="13"/>
  <c r="H14" i="13"/>
  <c r="G14" i="13"/>
  <c r="K14" i="13"/>
  <c r="J14" i="13"/>
  <c r="D14" i="13"/>
  <c r="A8" i="13"/>
  <c r="H8" i="13" s="1"/>
  <c r="M48" i="11"/>
  <c r="N48" i="11" s="1"/>
  <c r="E19" i="7" s="1"/>
  <c r="L10" i="13"/>
  <c r="J10" i="13"/>
  <c r="A15" i="13"/>
  <c r="H15" i="13" s="1"/>
  <c r="L4" i="13"/>
  <c r="D10" i="13"/>
  <c r="I10" i="13"/>
  <c r="G10" i="13"/>
  <c r="K10" i="13"/>
  <c r="M10" i="13"/>
  <c r="F10" i="13"/>
  <c r="H10" i="13"/>
  <c r="C10" i="13"/>
  <c r="E10" i="13"/>
  <c r="D4" i="13"/>
  <c r="M4" i="13"/>
  <c r="C4" i="13"/>
  <c r="H4" i="13"/>
  <c r="J4" i="13"/>
  <c r="E4" i="13"/>
  <c r="F4" i="13"/>
  <c r="M33" i="11"/>
  <c r="N33" i="11" s="1"/>
  <c r="E14" i="7" s="1"/>
  <c r="G4" i="13"/>
  <c r="I4" i="13"/>
  <c r="L6" i="13"/>
  <c r="J6" i="13"/>
  <c r="G6" i="13"/>
  <c r="H6" i="13"/>
  <c r="D6" i="13"/>
  <c r="M6" i="13"/>
  <c r="K6" i="13"/>
  <c r="F6" i="13"/>
  <c r="C6" i="13"/>
  <c r="I6" i="13"/>
  <c r="E6" i="13"/>
  <c r="J2" i="13"/>
  <c r="E2" i="13"/>
  <c r="L2" i="13"/>
  <c r="K2" i="13"/>
  <c r="H2" i="13"/>
  <c r="I2" i="13"/>
  <c r="D2" i="13"/>
  <c r="F2" i="13"/>
  <c r="G2" i="13"/>
  <c r="M2" i="13"/>
  <c r="C2" i="13"/>
  <c r="M5" i="13"/>
  <c r="I5" i="13"/>
  <c r="E5" i="13"/>
  <c r="L5" i="13"/>
  <c r="H5" i="13"/>
  <c r="D5" i="13"/>
  <c r="K5" i="13"/>
  <c r="G5" i="13"/>
  <c r="C5" i="13"/>
  <c r="F5" i="13"/>
  <c r="M7" i="13"/>
  <c r="I7" i="13"/>
  <c r="E7" i="13"/>
  <c r="L7" i="13"/>
  <c r="H7" i="13"/>
  <c r="D7" i="13"/>
  <c r="K7" i="13"/>
  <c r="G7" i="13"/>
  <c r="C7" i="13"/>
  <c r="F7" i="13"/>
  <c r="J7" i="13"/>
  <c r="M12" i="13"/>
  <c r="I12" i="13"/>
  <c r="E12" i="13"/>
  <c r="L12" i="13"/>
  <c r="H12" i="13"/>
  <c r="D12" i="13"/>
  <c r="K12" i="13"/>
  <c r="G12" i="13"/>
  <c r="C12" i="13"/>
  <c r="J12" i="13"/>
  <c r="F12" i="13"/>
  <c r="M16" i="13"/>
  <c r="I16" i="13"/>
  <c r="E16" i="13"/>
  <c r="L16" i="13"/>
  <c r="H16" i="13"/>
  <c r="D16" i="13"/>
  <c r="K16" i="13"/>
  <c r="G16" i="13"/>
  <c r="C16" i="13"/>
  <c r="J16" i="13"/>
  <c r="F16" i="13"/>
  <c r="T12" i="13" a="1"/>
  <c r="T9" i="13" a="1"/>
  <c r="T10" i="13" a="1"/>
  <c r="T14" i="13" a="1"/>
  <c r="T15" i="13" a="1"/>
  <c r="T5" i="13" a="1"/>
  <c r="T4" i="13" a="1"/>
  <c r="T20" i="13" a="1"/>
  <c r="T11" i="13" a="1"/>
  <c r="T22" i="13" a="1"/>
  <c r="T21" i="13" a="1"/>
  <c r="T6" i="13" a="1"/>
  <c r="T19" i="13" a="1"/>
  <c r="T13" i="13" a="1"/>
  <c r="T18" i="13" a="1"/>
  <c r="T8" i="13" a="1"/>
  <c r="T3" i="13" a="1"/>
  <c r="T17" i="13" a="1"/>
  <c r="T16" i="13" a="1"/>
  <c r="T7" i="13" a="1"/>
  <c r="E83" i="5" l="1"/>
  <c r="T8" i="13"/>
  <c r="T18" i="13"/>
  <c r="T9" i="13"/>
  <c r="F21" i="8" s="1"/>
  <c r="T19" i="13"/>
  <c r="T10" i="13"/>
  <c r="T5" i="13"/>
  <c r="T16" i="13"/>
  <c r="T4" i="13"/>
  <c r="T22" i="13"/>
  <c r="F34" i="8" s="1"/>
  <c r="T15" i="13"/>
  <c r="T20" i="13"/>
  <c r="T6" i="13"/>
  <c r="T3" i="13"/>
  <c r="F15" i="8" s="1"/>
  <c r="T12" i="13"/>
  <c r="T7" i="13"/>
  <c r="T13" i="13"/>
  <c r="T14" i="13"/>
  <c r="T17" i="13"/>
  <c r="T11" i="13"/>
  <c r="T21" i="13"/>
  <c r="E7" i="11"/>
  <c r="F85" i="5" s="1"/>
  <c r="E9" i="11"/>
  <c r="E11" i="11"/>
  <c r="D10" i="11"/>
  <c r="J8" i="13"/>
  <c r="M8" i="13"/>
  <c r="G8" i="13"/>
  <c r="E8" i="13"/>
  <c r="F8" i="13"/>
  <c r="D8" i="13"/>
  <c r="I8" i="13"/>
  <c r="C8" i="13"/>
  <c r="K8" i="13"/>
  <c r="L8" i="13"/>
  <c r="D7" i="11"/>
  <c r="H10" i="11"/>
  <c r="H9" i="11"/>
  <c r="G10" i="11"/>
  <c r="G7" i="11"/>
  <c r="G8" i="11" s="1"/>
  <c r="K6" i="11"/>
  <c r="I15" i="13"/>
  <c r="M15" i="13"/>
  <c r="G15" i="13"/>
  <c r="K15" i="13"/>
  <c r="L15" i="13"/>
  <c r="E15" i="13"/>
  <c r="J15" i="13"/>
  <c r="F15" i="13"/>
  <c r="C15" i="13"/>
  <c r="D15" i="13"/>
  <c r="G9" i="11"/>
  <c r="F9" i="11"/>
  <c r="I6" i="11"/>
  <c r="E87" i="5" l="1"/>
  <c r="E86" i="5"/>
  <c r="I7" i="11"/>
  <c r="I10" i="11"/>
  <c r="F31" i="8"/>
  <c r="F23" i="8"/>
  <c r="F86" i="5"/>
  <c r="F83" i="5"/>
  <c r="F29" i="8"/>
  <c r="F25" i="8"/>
  <c r="F32" i="8"/>
  <c r="F33" i="8"/>
  <c r="F30" i="8"/>
  <c r="E8" i="11"/>
  <c r="I8" i="11" s="1"/>
  <c r="G11" i="11"/>
  <c r="I11" i="11" s="1"/>
  <c r="K9" i="11"/>
  <c r="I9" i="11"/>
  <c r="O8" i="13" a="1"/>
  <c r="O9" i="13" a="1"/>
  <c r="S12" i="13" a="1"/>
  <c r="Q22" i="13" a="1"/>
  <c r="O16" i="13" a="1"/>
  <c r="R22" i="13" a="1"/>
  <c r="X3" i="13" a="1"/>
  <c r="U6" i="13" a="1"/>
  <c r="X4" i="13" a="1"/>
  <c r="Y10" i="13" a="1"/>
  <c r="R8" i="13" a="1"/>
  <c r="U17" i="13" a="1"/>
  <c r="O21" i="13" a="1"/>
  <c r="X22" i="13" a="1"/>
  <c r="P7" i="13" a="1"/>
  <c r="U18" i="13" a="1"/>
  <c r="U11" i="13" a="1"/>
  <c r="P6" i="13" a="1"/>
  <c r="Y6" i="13" a="1"/>
  <c r="Y17" i="13" a="1"/>
  <c r="P3" i="13" a="1"/>
  <c r="Y18" i="13" a="1"/>
  <c r="U8" i="13" a="1"/>
  <c r="S19" i="13" a="1"/>
  <c r="S17" i="13" a="1"/>
  <c r="U10" i="13" a="1"/>
  <c r="Y16" i="13" a="1"/>
  <c r="S7" i="13" a="1"/>
  <c r="R10" i="13" a="1"/>
  <c r="R14" i="13" a="1"/>
  <c r="V18" i="13" a="1"/>
  <c r="X14" i="13" a="1"/>
  <c r="R12" i="13" a="1"/>
  <c r="Q14" i="13" a="1"/>
  <c r="R21" i="13" a="1"/>
  <c r="W5" i="13" a="1"/>
  <c r="W6" i="13" a="1"/>
  <c r="X11" i="13" a="1"/>
  <c r="U12" i="13" a="1"/>
  <c r="P19" i="13" a="1"/>
  <c r="V20" i="13" a="1"/>
  <c r="R7" i="13" a="1"/>
  <c r="W11" i="13" a="1"/>
  <c r="R6" i="13" a="1"/>
  <c r="P20" i="13" a="1"/>
  <c r="P21" i="13" a="1"/>
  <c r="S15" i="13" a="1"/>
  <c r="W3" i="13" a="1"/>
  <c r="W7" i="13" a="1"/>
  <c r="R15" i="13" a="1"/>
  <c r="O4" i="13" a="1"/>
  <c r="W16" i="13" a="1"/>
  <c r="X20" i="13" a="1"/>
  <c r="V17" i="13" a="1"/>
  <c r="Y3" i="13" a="1"/>
  <c r="P9" i="13" a="1"/>
  <c r="W19" i="13" a="1"/>
  <c r="W10" i="13" a="1"/>
  <c r="Q16" i="13" a="1"/>
  <c r="P16" i="13" a="1"/>
  <c r="O3" i="13" a="1"/>
  <c r="Q13" i="13" a="1"/>
  <c r="O7" i="13" a="1"/>
  <c r="T2" i="13" a="1"/>
  <c r="S2" i="13" a="1"/>
  <c r="R9" i="13" a="1"/>
  <c r="Y15" i="13" a="1"/>
  <c r="W15" i="13" a="1"/>
  <c r="X17" i="13" a="1"/>
  <c r="Y7" i="13" a="1"/>
  <c r="S5" i="13" a="1"/>
  <c r="V7" i="13" a="1"/>
  <c r="S21" i="13" a="1"/>
  <c r="X5" i="13" a="1"/>
  <c r="P4" i="13" a="1"/>
  <c r="R20" i="13" a="1"/>
  <c r="P10" i="13" a="1"/>
  <c r="S9" i="13" a="1"/>
  <c r="S14" i="13" a="1"/>
  <c r="U7" i="13" a="1"/>
  <c r="W20" i="13" a="1"/>
  <c r="Y13" i="13" a="1"/>
  <c r="U15" i="13" a="1"/>
  <c r="P11" i="13" a="1"/>
  <c r="O20" i="13" a="1"/>
  <c r="P15" i="13" a="1"/>
  <c r="U5" i="13" a="1"/>
  <c r="W4" i="13" a="1"/>
  <c r="V6" i="13" a="1"/>
  <c r="X12" i="13" a="1"/>
  <c r="Q9" i="13" a="1"/>
  <c r="O14" i="13" a="1"/>
  <c r="U13" i="13" a="1"/>
  <c r="U3" i="13" a="1"/>
  <c r="X16" i="13" a="1"/>
  <c r="O13" i="13" a="1"/>
  <c r="V2" i="13" a="1"/>
  <c r="Y5" i="13" a="1"/>
  <c r="R18" i="13" a="1"/>
  <c r="W21" i="13" a="1"/>
  <c r="Q3" i="13" a="1"/>
  <c r="P5" i="13" a="1"/>
  <c r="P17" i="13" a="1"/>
  <c r="Q4" i="13" a="1"/>
  <c r="Y11" i="13" a="1"/>
  <c r="Y8" i="13" a="1"/>
  <c r="O17" i="13" a="1"/>
  <c r="X19" i="13" a="1"/>
  <c r="O6" i="13" a="1"/>
  <c r="R3" i="13" a="1"/>
  <c r="Q20" i="13" a="1"/>
  <c r="Q19" i="13" a="1"/>
  <c r="X13" i="13" a="1"/>
  <c r="S18" i="13" a="1"/>
  <c r="Q10" i="13" a="1"/>
  <c r="W9" i="13" a="1"/>
  <c r="O15" i="13" a="1"/>
  <c r="Y4" i="13" a="1"/>
  <c r="O18" i="13" a="1"/>
  <c r="R19" i="13" a="1"/>
  <c r="Y14" i="13" a="1"/>
  <c r="S6" i="13" a="1"/>
  <c r="S11" i="13" a="1"/>
  <c r="O11" i="13" a="1"/>
  <c r="S16" i="13" a="1"/>
  <c r="Y9" i="13" a="1"/>
  <c r="P12" i="13" a="1"/>
  <c r="S4" i="13" a="1"/>
  <c r="W8" i="13" a="1"/>
  <c r="R16" i="13" a="1"/>
  <c r="S20" i="13" a="1"/>
  <c r="W14" i="13" a="1"/>
  <c r="V15" i="13" a="1"/>
  <c r="V13" i="13" a="1"/>
  <c r="V22" i="13" a="1"/>
  <c r="R4" i="13" a="1"/>
  <c r="X18" i="13" a="1"/>
  <c r="Q12" i="13" a="1"/>
  <c r="Y19" i="13" a="1"/>
  <c r="V12" i="13" a="1"/>
  <c r="O19" i="13" a="1"/>
  <c r="P18" i="13" a="1"/>
  <c r="X7" i="13" a="1"/>
  <c r="U14" i="13" a="1"/>
  <c r="P14" i="13" a="1"/>
  <c r="P8" i="13" a="1"/>
  <c r="W12" i="13" a="1"/>
  <c r="X15" i="13" a="1"/>
  <c r="P22" i="13" a="1"/>
  <c r="Y20" i="13" a="1"/>
  <c r="Y12" i="13" a="1"/>
  <c r="W18" i="13" a="1"/>
  <c r="Q18" i="13" a="1"/>
  <c r="O2" i="13" a="1"/>
  <c r="Y21" i="13" a="1"/>
  <c r="V10" i="13" a="1"/>
  <c r="X21" i="13" a="1"/>
  <c r="V9" i="13" a="1"/>
  <c r="V16" i="13" a="1"/>
  <c r="S10" i="13" a="1"/>
  <c r="S3" i="13" a="1"/>
  <c r="Q6" i="13" a="1"/>
  <c r="U20" i="13" a="1"/>
  <c r="O12" i="13" a="1"/>
  <c r="Q17" i="13" a="1"/>
  <c r="Y22" i="13" a="1"/>
  <c r="P13" i="13" a="1"/>
  <c r="V14" i="13" a="1"/>
  <c r="S8" i="13" a="1"/>
  <c r="Q5" i="13" a="1"/>
  <c r="Q11" i="13" a="1"/>
  <c r="V4" i="13" a="1"/>
  <c r="W22" i="13" a="1"/>
  <c r="O10" i="13" a="1"/>
  <c r="V19" i="13" a="1"/>
  <c r="R17" i="13" a="1"/>
  <c r="Q21" i="13" a="1"/>
  <c r="U16" i="13" a="1"/>
  <c r="V5" i="13" a="1"/>
  <c r="V8" i="13" a="1"/>
  <c r="U4" i="13" a="1"/>
  <c r="U19" i="13" a="1"/>
  <c r="Q8" i="13" a="1"/>
  <c r="W13" i="13" a="1"/>
  <c r="U21" i="13" a="1"/>
  <c r="V3" i="13" a="1"/>
  <c r="X6" i="13" a="1"/>
  <c r="S13" i="13" a="1"/>
  <c r="R13" i="13" a="1"/>
  <c r="W17" i="13" a="1"/>
  <c r="V11" i="13" a="1"/>
  <c r="Q7" i="13" a="1"/>
  <c r="Q15" i="13" a="1"/>
  <c r="X8" i="13" a="1"/>
  <c r="R5" i="13" a="1"/>
  <c r="O22" i="13" a="1"/>
  <c r="X9" i="13" a="1"/>
  <c r="S22" i="13" a="1"/>
  <c r="U22" i="13" a="1"/>
  <c r="V21" i="13" a="1"/>
  <c r="O5" i="13" a="1"/>
  <c r="U9" i="13" a="1"/>
  <c r="R11" i="13" a="1"/>
  <c r="X10" i="13" a="1"/>
  <c r="W2" i="13" a="1"/>
  <c r="Y2" i="13" a="1"/>
  <c r="Q2" i="13" a="1"/>
  <c r="U2" i="13" a="1"/>
  <c r="P2" i="13" a="1"/>
  <c r="R2" i="13" a="1"/>
  <c r="X2" i="13" a="1"/>
  <c r="X10" i="13" l="1"/>
  <c r="R11" i="13"/>
  <c r="U9" i="13"/>
  <c r="G21" i="8" s="1"/>
  <c r="O5" i="13"/>
  <c r="V21" i="13"/>
  <c r="H33" i="8" s="1"/>
  <c r="U22" i="13"/>
  <c r="G34" i="8" s="1"/>
  <c r="S22" i="13"/>
  <c r="X9" i="13"/>
  <c r="J21" i="8" s="1"/>
  <c r="O22" i="13"/>
  <c r="A34" i="8" s="1"/>
  <c r="R5" i="13"/>
  <c r="X8" i="13"/>
  <c r="Q15" i="13"/>
  <c r="Q7" i="13"/>
  <c r="V11" i="13"/>
  <c r="H23" i="8" s="1"/>
  <c r="W17" i="13"/>
  <c r="I29" i="8" s="1"/>
  <c r="R13" i="13"/>
  <c r="D25" i="8" s="1"/>
  <c r="S13" i="13"/>
  <c r="E25" i="8" s="1"/>
  <c r="X6" i="13"/>
  <c r="V3" i="13"/>
  <c r="H15" i="8" s="1"/>
  <c r="U21" i="13"/>
  <c r="G33" i="8" s="1"/>
  <c r="W13" i="13"/>
  <c r="I25" i="8" s="1"/>
  <c r="Q8" i="13"/>
  <c r="U19" i="13"/>
  <c r="G31" i="8" s="1"/>
  <c r="U4" i="13"/>
  <c r="V8" i="13"/>
  <c r="V5" i="13"/>
  <c r="U16" i="13"/>
  <c r="Q21" i="13"/>
  <c r="C33" i="8" s="1"/>
  <c r="R17" i="13"/>
  <c r="D29" i="8" s="1"/>
  <c r="V19" i="13"/>
  <c r="H31" i="8" s="1"/>
  <c r="O10" i="13"/>
  <c r="W22" i="13"/>
  <c r="I34" i="8" s="1"/>
  <c r="V4" i="13"/>
  <c r="Q11" i="13"/>
  <c r="C23" i="8" s="1"/>
  <c r="Q5" i="13"/>
  <c r="S8" i="13"/>
  <c r="V14" i="13"/>
  <c r="P13" i="13"/>
  <c r="B25" i="8" s="1"/>
  <c r="Y22" i="13"/>
  <c r="K34" i="8" s="1"/>
  <c r="Q17" i="13"/>
  <c r="C29" i="8" s="1"/>
  <c r="O12" i="13"/>
  <c r="U20" i="13"/>
  <c r="G32" i="8" s="1"/>
  <c r="Q6" i="13"/>
  <c r="S3" i="13"/>
  <c r="E15" i="8" s="1"/>
  <c r="S10" i="13"/>
  <c r="V16" i="13"/>
  <c r="V9" i="13"/>
  <c r="H21" i="8" s="1"/>
  <c r="X21" i="13"/>
  <c r="J33" i="8" s="1"/>
  <c r="V10" i="13"/>
  <c r="Y21" i="13"/>
  <c r="K33" i="8" s="1"/>
  <c r="O2" i="13"/>
  <c r="Q18" i="13"/>
  <c r="C30" i="8" s="1"/>
  <c r="W18" i="13"/>
  <c r="I30" i="8" s="1"/>
  <c r="Y12" i="13"/>
  <c r="Y20" i="13"/>
  <c r="K32" i="8" s="1"/>
  <c r="P22" i="13"/>
  <c r="B34" i="8" s="1"/>
  <c r="X15" i="13"/>
  <c r="W12" i="13"/>
  <c r="P8" i="13"/>
  <c r="P14" i="13"/>
  <c r="U14" i="13"/>
  <c r="X7" i="13"/>
  <c r="P18" i="13"/>
  <c r="B30" i="8" s="1"/>
  <c r="O19" i="13"/>
  <c r="A31" i="8" s="1"/>
  <c r="V12" i="13"/>
  <c r="Y19" i="13"/>
  <c r="K31" i="8" s="1"/>
  <c r="Q12" i="13"/>
  <c r="X18" i="13"/>
  <c r="J30" i="8" s="1"/>
  <c r="R4" i="13"/>
  <c r="V22" i="13"/>
  <c r="V13" i="13"/>
  <c r="H25" i="8" s="1"/>
  <c r="V15" i="13"/>
  <c r="W14" i="13"/>
  <c r="S20" i="13"/>
  <c r="E32" i="8" s="1"/>
  <c r="R16" i="13"/>
  <c r="W8" i="13"/>
  <c r="S4" i="13"/>
  <c r="P12" i="13"/>
  <c r="Y9" i="13"/>
  <c r="K21" i="8" s="1"/>
  <c r="S16" i="13"/>
  <c r="O11" i="13"/>
  <c r="S11" i="13"/>
  <c r="E23" i="8" s="1"/>
  <c r="S6" i="13"/>
  <c r="Y14" i="13"/>
  <c r="R19" i="13"/>
  <c r="D31" i="8" s="1"/>
  <c r="O18" i="13"/>
  <c r="A30" i="8" s="1"/>
  <c r="Y4" i="13"/>
  <c r="O15" i="13"/>
  <c r="W9" i="13"/>
  <c r="I21" i="8" s="1"/>
  <c r="Q10" i="13"/>
  <c r="S18" i="13"/>
  <c r="E30" i="8" s="1"/>
  <c r="X13" i="13"/>
  <c r="J25" i="8" s="1"/>
  <c r="Q19" i="13"/>
  <c r="C31" i="8" s="1"/>
  <c r="Q20" i="13"/>
  <c r="C32" i="8" s="1"/>
  <c r="R3" i="13"/>
  <c r="D15" i="8" s="1"/>
  <c r="O6" i="13"/>
  <c r="X19" i="13"/>
  <c r="J31" i="8" s="1"/>
  <c r="O17" i="13"/>
  <c r="A29" i="8" s="1"/>
  <c r="Y8" i="13"/>
  <c r="Y11" i="13"/>
  <c r="K23" i="8" s="1"/>
  <c r="Q4" i="13"/>
  <c r="P17" i="13"/>
  <c r="B29" i="8" s="1"/>
  <c r="P5" i="13"/>
  <c r="Q3" i="13"/>
  <c r="C15" i="8" s="1"/>
  <c r="W21" i="13"/>
  <c r="I33" i="8" s="1"/>
  <c r="R18" i="13"/>
  <c r="D30" i="8" s="1"/>
  <c r="Y5" i="13"/>
  <c r="V2" i="13"/>
  <c r="O13" i="13"/>
  <c r="A25" i="8" s="1"/>
  <c r="X16" i="13"/>
  <c r="U3" i="13"/>
  <c r="G15" i="8" s="1"/>
  <c r="U13" i="13"/>
  <c r="G25" i="8" s="1"/>
  <c r="O14" i="13"/>
  <c r="Q9" i="13"/>
  <c r="C21" i="8" s="1"/>
  <c r="X12" i="13"/>
  <c r="V6" i="13"/>
  <c r="W4" i="13"/>
  <c r="U5" i="13"/>
  <c r="P15" i="13"/>
  <c r="O20" i="13"/>
  <c r="A32" i="8" s="1"/>
  <c r="P11" i="13"/>
  <c r="B23" i="8" s="1"/>
  <c r="U15" i="13"/>
  <c r="Y13" i="13"/>
  <c r="K25" i="8" s="1"/>
  <c r="W20" i="13"/>
  <c r="I32" i="8" s="1"/>
  <c r="U7" i="13"/>
  <c r="S14" i="13"/>
  <c r="S9" i="13"/>
  <c r="E21" i="8" s="1"/>
  <c r="P10" i="13"/>
  <c r="R20" i="13"/>
  <c r="D32" i="8" s="1"/>
  <c r="P4" i="13"/>
  <c r="X5" i="13"/>
  <c r="S21" i="13"/>
  <c r="E33" i="8" s="1"/>
  <c r="V7" i="13"/>
  <c r="S5" i="13"/>
  <c r="Y7" i="13"/>
  <c r="X17" i="13"/>
  <c r="J29" i="8" s="1"/>
  <c r="W15" i="13"/>
  <c r="Y15" i="13"/>
  <c r="R9" i="13"/>
  <c r="D21" i="8" s="1"/>
  <c r="S2" i="13"/>
  <c r="T2" i="13"/>
  <c r="O7" i="13"/>
  <c r="Q13" i="13"/>
  <c r="C25" i="8" s="1"/>
  <c r="O3" i="13"/>
  <c r="A15" i="8" s="1"/>
  <c r="P16" i="13"/>
  <c r="Q16" i="13"/>
  <c r="W10" i="13"/>
  <c r="W19" i="13"/>
  <c r="I31" i="8" s="1"/>
  <c r="P9" i="13"/>
  <c r="B21" i="8" s="1"/>
  <c r="Y3" i="13"/>
  <c r="K15" i="8" s="1"/>
  <c r="V17" i="13"/>
  <c r="H29" i="8" s="1"/>
  <c r="X20" i="13"/>
  <c r="J32" i="8" s="1"/>
  <c r="W16" i="13"/>
  <c r="O4" i="13"/>
  <c r="R15" i="13"/>
  <c r="W7" i="13"/>
  <c r="W3" i="13"/>
  <c r="I15" i="8" s="1"/>
  <c r="S15" i="13"/>
  <c r="P21" i="13"/>
  <c r="B33" i="8" s="1"/>
  <c r="P20" i="13"/>
  <c r="B32" i="8" s="1"/>
  <c r="R6" i="13"/>
  <c r="W11" i="13"/>
  <c r="I23" i="8" s="1"/>
  <c r="R7" i="13"/>
  <c r="V20" i="13"/>
  <c r="H32" i="8" s="1"/>
  <c r="P19" i="13"/>
  <c r="B31" i="8" s="1"/>
  <c r="U12" i="13"/>
  <c r="X11" i="13"/>
  <c r="J23" i="8" s="1"/>
  <c r="W6" i="13"/>
  <c r="W5" i="13"/>
  <c r="R21" i="13"/>
  <c r="D33" i="8" s="1"/>
  <c r="Q14" i="13"/>
  <c r="R12" i="13"/>
  <c r="X14" i="13"/>
  <c r="V18" i="13"/>
  <c r="H30" i="8" s="1"/>
  <c r="R14" i="13"/>
  <c r="R10" i="13"/>
  <c r="S7" i="13"/>
  <c r="Y16" i="13"/>
  <c r="U10" i="13"/>
  <c r="S17" i="13"/>
  <c r="E29" i="8" s="1"/>
  <c r="S19" i="13"/>
  <c r="E31" i="8" s="1"/>
  <c r="U8" i="13"/>
  <c r="Y18" i="13"/>
  <c r="K30" i="8" s="1"/>
  <c r="P3" i="13"/>
  <c r="B15" i="8" s="1"/>
  <c r="Y17" i="13"/>
  <c r="K29" i="8" s="1"/>
  <c r="Y6" i="13"/>
  <c r="P6" i="13"/>
  <c r="U11" i="13"/>
  <c r="G23" i="8" s="1"/>
  <c r="U18" i="13"/>
  <c r="G30" i="8" s="1"/>
  <c r="P7" i="13"/>
  <c r="X22" i="13"/>
  <c r="J34" i="8" s="1"/>
  <c r="O21" i="13"/>
  <c r="A33" i="8" s="1"/>
  <c r="U17" i="13"/>
  <c r="G29" i="8" s="1"/>
  <c r="R8" i="13"/>
  <c r="Y10" i="13"/>
  <c r="X4" i="13"/>
  <c r="U6" i="13"/>
  <c r="X3" i="13"/>
  <c r="J15" i="8" s="1"/>
  <c r="R22" i="13"/>
  <c r="D34" i="8" s="1"/>
  <c r="O16" i="13"/>
  <c r="Q22" i="13"/>
  <c r="C34" i="8" s="1"/>
  <c r="S12" i="13"/>
  <c r="O9" i="13"/>
  <c r="A21" i="8" s="1"/>
  <c r="O8" i="13"/>
  <c r="E84" i="5"/>
  <c r="H34" i="8"/>
  <c r="E34" i="8"/>
  <c r="G85" i="5"/>
  <c r="A23" i="8"/>
  <c r="X2" i="13"/>
  <c r="R2" i="13"/>
  <c r="Q2" i="13"/>
  <c r="U2" i="13"/>
  <c r="D23" i="8"/>
  <c r="W2" i="13"/>
  <c r="Y2" i="13"/>
  <c r="P2" i="13"/>
  <c r="I26" i="8" l="1"/>
  <c r="C17" i="8"/>
  <c r="F18" i="8"/>
  <c r="B14" i="8"/>
  <c r="G14" i="8"/>
  <c r="J22" i="8"/>
  <c r="E20" i="8"/>
  <c r="K17" i="8"/>
  <c r="B19" i="8"/>
  <c r="E28" i="8"/>
  <c r="I18" i="8"/>
  <c r="E26" i="8"/>
  <c r="F14" i="8"/>
  <c r="E16" i="8"/>
  <c r="K14" i="8"/>
  <c r="E27" i="8"/>
  <c r="A22" i="8"/>
  <c r="I14" i="8"/>
  <c r="J26" i="8"/>
  <c r="H14" i="8"/>
  <c r="A18" i="8"/>
  <c r="K26" i="8"/>
  <c r="C18" i="8"/>
  <c r="D16" i="8"/>
  <c r="F19" i="8"/>
  <c r="A16" i="8"/>
  <c r="G19" i="8"/>
  <c r="J27" i="8"/>
  <c r="B18" i="8"/>
  <c r="A24" i="8"/>
  <c r="C20" i="8"/>
  <c r="H26" i="8"/>
  <c r="K27" i="8"/>
  <c r="J16" i="8"/>
  <c r="A26" i="8"/>
  <c r="E18" i="8"/>
  <c r="K18" i="8"/>
  <c r="D22" i="8"/>
  <c r="H27" i="8"/>
  <c r="B17" i="8"/>
  <c r="C27" i="8"/>
  <c r="G27" i="8"/>
  <c r="J17" i="8"/>
  <c r="B24" i="8"/>
  <c r="F24" i="8"/>
  <c r="D24" i="8"/>
  <c r="F17" i="8"/>
  <c r="G22" i="8"/>
  <c r="G28" i="8"/>
  <c r="I20" i="8"/>
  <c r="I19" i="8"/>
  <c r="J18" i="8"/>
  <c r="G17" i="8"/>
  <c r="B22" i="8"/>
  <c r="F20" i="8"/>
  <c r="F27" i="8"/>
  <c r="H19" i="8"/>
  <c r="H24" i="8"/>
  <c r="B27" i="8"/>
  <c r="D17" i="8"/>
  <c r="G16" i="8"/>
  <c r="G18" i="8"/>
  <c r="K24" i="8"/>
  <c r="C26" i="8"/>
  <c r="J24" i="8"/>
  <c r="J20" i="8"/>
  <c r="F26" i="8"/>
  <c r="G26" i="8"/>
  <c r="B16" i="8"/>
  <c r="I28" i="8"/>
  <c r="C19" i="8"/>
  <c r="H16" i="8"/>
  <c r="D19" i="8"/>
  <c r="E24" i="8"/>
  <c r="B28" i="8"/>
  <c r="D27" i="8"/>
  <c r="A20" i="8"/>
  <c r="F16" i="8"/>
  <c r="K22" i="8"/>
  <c r="D14" i="8"/>
  <c r="H28" i="8"/>
  <c r="B20" i="8"/>
  <c r="A28" i="8"/>
  <c r="K20" i="8"/>
  <c r="F28" i="8"/>
  <c r="I27" i="8"/>
  <c r="C24" i="8"/>
  <c r="J19" i="8"/>
  <c r="D26" i="8"/>
  <c r="C22" i="8"/>
  <c r="E14" i="8"/>
  <c r="E19" i="8"/>
  <c r="C28" i="8"/>
  <c r="D18" i="8"/>
  <c r="G20" i="8"/>
  <c r="K19" i="8"/>
  <c r="H18" i="8"/>
  <c r="A14" i="8"/>
  <c r="M11" i="8" s="1" a="1"/>
  <c r="M11" i="8" s="1"/>
  <c r="E22" i="8"/>
  <c r="H20" i="8"/>
  <c r="C16" i="8"/>
  <c r="B26" i="8"/>
  <c r="I17" i="8"/>
  <c r="I24" i="8"/>
  <c r="J28" i="8"/>
  <c r="I22" i="8"/>
  <c r="J14" i="8"/>
  <c r="H22" i="8"/>
  <c r="F22" i="8"/>
  <c r="A27" i="8"/>
  <c r="G24" i="8"/>
  <c r="H17" i="8"/>
  <c r="A17" i="8"/>
  <c r="A19" i="8"/>
  <c r="K16" i="8"/>
  <c r="D20" i="8"/>
  <c r="E17" i="8"/>
  <c r="C14" i="8"/>
  <c r="I16" i="8"/>
  <c r="K28" i="8"/>
  <c r="D28" i="8"/>
  <c r="J13" i="8" l="1"/>
  <c r="D13" i="8"/>
  <c r="C13" i="8"/>
  <c r="E13" i="8"/>
  <c r="B10" i="8"/>
  <c r="K13" i="8"/>
  <c r="J12" i="8"/>
  <c r="C12" i="8"/>
  <c r="F13" i="8"/>
  <c r="B12" i="8"/>
  <c r="H13" i="8"/>
  <c r="F12" i="8"/>
  <c r="A12" i="8"/>
  <c r="B1" i="8" s="1"/>
  <c r="B11" i="8"/>
  <c r="G13" i="8"/>
  <c r="I1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8" authorId="0" shapeId="0" xr:uid="{00000000-0006-0000-0000-000001000000}">
      <text>
        <r>
          <rPr>
            <sz val="9"/>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B14" authorId="0" shapeId="0" xr:uid="{00000000-0006-0000-0000-000003000000}">
      <text>
        <r>
          <rPr>
            <sz val="9"/>
            <color indexed="81"/>
            <rFont val="Arial"/>
            <family val="2"/>
          </rPr>
          <t>Institute code for settlement with the social insurance institutions (9-digit number sequence: 26XXXXXXX).
Processing is only required for centers located in Germany.</t>
        </r>
      </text>
    </comment>
    <comment ref="I14" authorId="0" shapeId="0" xr:uid="{00000000-0006-0000-0000-000004000000}">
      <text>
        <r>
          <rPr>
            <sz val="9"/>
            <color indexed="81"/>
            <rFont val="Arial"/>
            <family val="2"/>
          </rPr>
          <t>dd.mm.yyyy
Data are automatically transferred to other spreadsheets.</t>
        </r>
      </text>
    </comment>
    <comment ref="B16" authorId="0" shapeId="0" xr:uid="{BF796EFD-158A-4E5A-BF92-F9B797DC9CB6}">
      <text>
        <r>
          <rPr>
            <sz val="9"/>
            <color indexed="81"/>
            <rFont val="Arial"/>
            <family val="2"/>
          </rPr>
          <t>Identifier assigned by the Institute for the Hospital Remuneration System (InEK) (9-digit number sequence: 77XXXXXXX).
Processing is only required for centers located in Germany.</t>
        </r>
      </text>
    </comment>
    <comment ref="I16" authorId="0" shapeId="0" xr:uid="{00000000-0006-0000-0000-000005000000}">
      <text>
        <r>
          <rPr>
            <sz val="9"/>
            <color indexed="81"/>
            <rFont val="Arial"/>
            <family val="2"/>
          </rPr>
          <t>Selection by Reg. No.</t>
        </r>
      </text>
    </comment>
    <comment ref="B18" authorId="0" shapeId="0" xr:uid="{8590175C-E0BC-4959-B727-F4D8C964C09A}">
      <text>
        <r>
          <rPr>
            <sz val="9"/>
            <color indexed="81"/>
            <rFont val="Arial"/>
            <family val="2"/>
          </rPr>
          <t>Name, First name</t>
        </r>
      </text>
    </comment>
    <comment ref="A26" authorId="0" shapeId="0" xr:uid="{00000000-0006-0000-0000-000007000000}">
      <text>
        <r>
          <rPr>
            <sz val="9"/>
            <color indexed="81"/>
            <rFont val="Arial"/>
            <family val="2"/>
          </rPr>
          <t>For the automatic generation of the Data Sheet and the matrix outcome quality colorectal, breast and prostate, an evaluation tool (XML-OncoBox) is available which can be integrated into different tumour documenation systems. Further information on the XML-OncoBox can be accessed in the Instructions section at www.onkozert.de.  
www.xml-oncobox.de</t>
        </r>
      </text>
    </comment>
    <comment ref="D30" authorId="0" shapeId="0" xr:uid="{00000000-0006-0000-0000-000008000000}">
      <text>
        <r>
          <rPr>
            <sz val="9"/>
            <color indexed="81"/>
            <rFont val="Arial"/>
            <family val="2"/>
          </rPr>
          <t>Subset of primary cases stomach Total</t>
        </r>
      </text>
    </comment>
    <comment ref="G30" authorId="0" shapeId="0" xr:uid="{00000000-0006-0000-0000-000009000000}">
      <text>
        <r>
          <rPr>
            <sz val="9"/>
            <color indexed="81"/>
            <rFont val="Arial"/>
            <family val="2"/>
          </rPr>
          <t>Subset of primary cases stomach Total</t>
        </r>
      </text>
    </comment>
    <comment ref="A31" authorId="0" shapeId="0" xr:uid="{00000000-0006-0000-0000-00000A000000}">
      <text>
        <r>
          <rPr>
            <sz val="9"/>
            <color indexed="81"/>
            <rFont val="Arial"/>
            <family val="2"/>
          </rPr>
          <t>Part of IN: 1a
Part of denominator INs: 2, 5, 6, 7, 16</t>
        </r>
      </text>
    </comment>
    <comment ref="E31" authorId="0" shapeId="0" xr:uid="{00000000-0006-0000-0000-00000B000000}">
      <text>
        <r>
          <rPr>
            <sz val="9"/>
            <color indexed="81"/>
            <rFont val="Arial"/>
            <family val="2"/>
          </rPr>
          <t>Part of INs: 4, 11, 15</t>
        </r>
      </text>
    </comment>
    <comment ref="E32" authorId="0" shapeId="0" xr:uid="{00000000-0006-0000-0000-00000D000000}">
      <text>
        <r>
          <rPr>
            <sz val="9"/>
            <color indexed="81"/>
            <rFont val="Arial"/>
            <family val="2"/>
          </rPr>
          <t>Part of denominator INs: 13, 14a, 22</t>
        </r>
      </text>
    </comment>
    <comment ref="G35" authorId="0" shapeId="0" xr:uid="{52425CA0-5DA4-4228-A446-C9A03A963729}">
      <text>
        <r>
          <rPr>
            <sz val="9"/>
            <color indexed="81"/>
            <rFont val="Arial"/>
            <family val="2"/>
          </rPr>
          <t>Part of denominator IN: 11</t>
        </r>
      </text>
    </comment>
    <comment ref="D38" authorId="0" shapeId="0" xr:uid="{00000000-0006-0000-0000-00000E000000}">
      <text>
        <r>
          <rPr>
            <sz val="9"/>
            <color indexed="81"/>
            <rFont val="Arial"/>
            <family val="2"/>
          </rPr>
          <t>Subset of primary cases oesophagus Total</t>
        </r>
      </text>
    </comment>
    <comment ref="G38" authorId="0" shapeId="0" xr:uid="{00000000-0006-0000-0000-00000F000000}">
      <text>
        <r>
          <rPr>
            <sz val="9"/>
            <color indexed="81"/>
            <rFont val="Arial"/>
            <family val="2"/>
          </rPr>
          <t>Subset of primary cases oesophagus Total</t>
        </r>
      </text>
    </comment>
    <comment ref="A39" authorId="0" shapeId="0" xr:uid="{00000000-0006-0000-0000-000010000000}">
      <text>
        <r>
          <rPr>
            <sz val="9"/>
            <color indexed="81"/>
            <rFont val="Arial"/>
            <family val="2"/>
          </rPr>
          <t>Part of IN: 1a
Part of denominator INs: 2, 5, 6, 7, 16</t>
        </r>
      </text>
    </comment>
    <comment ref="E39" authorId="0" shapeId="0" xr:uid="{00000000-0006-0000-0000-000011000000}">
      <text>
        <r>
          <rPr>
            <sz val="9"/>
            <color indexed="81"/>
            <rFont val="Arial"/>
            <family val="2"/>
          </rPr>
          <t>Part of denominator INs: 4, 11, 15</t>
        </r>
      </text>
    </comment>
    <comment ref="E40" authorId="0" shapeId="0" xr:uid="{00000000-0006-0000-0000-000012000000}">
      <text>
        <r>
          <rPr>
            <sz val="9"/>
            <color indexed="81"/>
            <rFont val="Arial"/>
            <family val="2"/>
          </rPr>
          <t>Part of denominator INs: 13, 14a, 22</t>
        </r>
      </text>
    </comment>
    <comment ref="G43" authorId="0" shapeId="0" xr:uid="{BF384D5A-9243-44B0-B6E9-98ECAEBD06A9}">
      <text>
        <r>
          <rPr>
            <sz val="9"/>
            <color indexed="81"/>
            <rFont val="Arial"/>
            <family val="2"/>
          </rPr>
          <t>Part of denominator IN: 11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5" authorId="0" shapeId="0" xr:uid="{7F706780-213E-4ADA-9FD4-4B0A015D75D3}">
      <text>
        <r>
          <rPr>
            <sz val="9"/>
            <color indexed="81"/>
            <rFont val="Arial"/>
            <family val="2"/>
          </rPr>
          <t>Numerator IN: 7</t>
        </r>
      </text>
    </comment>
    <comment ref="A9" authorId="0" shapeId="0" xr:uid="{A5D37DC8-05CB-4B45-8EA8-5400CFAA0FCB}">
      <text>
        <r>
          <rPr>
            <sz val="9"/>
            <color indexed="81"/>
            <rFont val="Arial"/>
            <family val="2"/>
          </rPr>
          <t>Responsible co-operation partner: 
·  Internal: Study unit/department responsible for the supervision of the study (e.g. Department of Radio-oncology; Haematology/Oncology Group Practice Dr Example; ...). Name of co-operation partner identical to www.oncomap.de, if listed.
·  External: Center (name as listed at www.oncomap.de) or clinic</t>
        </r>
      </text>
    </comment>
    <comment ref="D10" authorId="0" shapeId="0" xr:uid="{EC3E7C07-49D6-4C97-9A4B-53CDC61BD308}">
      <text>
        <r>
          <rPr>
            <sz val="9"/>
            <color indexed="81"/>
            <rFont val="Arial"/>
            <family val="2"/>
          </rPr>
          <t>Optional, see section 1.7.6</t>
        </r>
      </text>
    </comment>
    <comment ref="E10" authorId="0" shapeId="0" xr:uid="{23EE5957-87BB-4668-8851-AE6249B751CC}">
      <text>
        <r>
          <rPr>
            <sz val="9"/>
            <color indexed="81"/>
            <rFont val="Arial"/>
            <family val="2"/>
          </rPr>
          <t>Optional, see section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7" authorId="0" shapeId="0" xr:uid="{ECD2D16E-0719-42D4-9AEC-0DA7319720D5}">
      <text>
        <r>
          <rPr>
            <sz val="9"/>
            <color indexed="81"/>
            <rFont val="Arial"/>
            <family val="2"/>
          </rPr>
          <t>Relevant for multi-site centres or in the event that an examiner is regularly active at several clinical sites/clinics or in several colonoscopy units (examiner experience must be differentiated per colonoscopy unit)</t>
        </r>
      </text>
    </comment>
    <comment ref="D7" authorId="0" shapeId="0" xr:uid="{BB0718E7-8199-476E-BFC7-821857754DF7}">
      <text>
        <r>
          <rPr>
            <sz val="9"/>
            <color indexed="81"/>
            <rFont val="Arial"/>
            <family val="2"/>
          </rPr>
          <t>Period usually the previous calendar year (= indicator year); deviations e.g. in case of staff turnover, appointment of surgeons during the year; in case of unclear fulfilment, 1 surgeon can also be listed twice for 2 periods (e.g. last calendar year and current year until date of submission CR)</t>
        </r>
      </text>
    </comment>
    <comment ref="E7" authorId="0" shapeId="0" xr:uid="{0ED116D5-B4A1-43EF-80F6-221535DE18E1}">
      <text>
        <r>
          <rPr>
            <sz val="9"/>
            <color indexed="81"/>
            <rFont val="Arial"/>
            <family val="2"/>
          </rPr>
          <t>according to the definition in the Catalouge of Requirement in section 2.1.13</t>
        </r>
      </text>
    </comment>
    <comment ref="F7" authorId="0" shapeId="0" xr:uid="{257C755D-8C3A-451C-A057-12B2B5D4CB09}">
      <text>
        <r>
          <rPr>
            <sz val="9"/>
            <color indexed="81"/>
            <rFont val="Arial"/>
            <family val="2"/>
          </rPr>
          <t>according to the definition in the Catalouge of Requirement in section 2.1.13</t>
        </r>
      </text>
    </comment>
    <comment ref="G7" authorId="0" shapeId="0" xr:uid="{3F0D71A0-55B5-4BCA-B348-CF07B47793A2}">
      <text>
        <r>
          <rPr>
            <sz val="9"/>
            <color indexed="81"/>
            <rFont val="Arial"/>
            <family val="2"/>
          </rPr>
          <t>according to the definition in the Catalouge of Requirement in section 2.1.13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9A67D88F-F0D5-417B-B86C-D2BE47559E46}">
      <text>
        <r>
          <rPr>
            <sz val="9"/>
            <color indexed="81"/>
            <rFont val="Arial"/>
            <family val="2"/>
          </rPr>
          <t>Prerequisite: basic qualification (according to CR 5.2.5): specialist in visceral surgery with additional training in special visceral surgery (from the Specimen Training Regulations for Physicians 2003, as at 25 June 2010). Equivalent qualifications are specialist in visceral surgery according to the older Medical Licencing Regulations or the visceral surgery specialism according to the older Medical Licencing Regulations. The specialist in general surgery or specialist in visceral surgery without additional training according to the Medical Licencing Regulations as of 2010 or later is not recognised.</t>
        </r>
      </text>
    </comment>
    <comment ref="D6" authorId="0" shapeId="0" xr:uid="{AA7DE954-CDAF-4FC4-AA9B-9051F7286ACF}">
      <text>
        <r>
          <rPr>
            <sz val="9"/>
            <color indexed="81"/>
            <rFont val="Arial"/>
            <family val="2"/>
          </rPr>
          <t>This is relevant for centres with multiple clinical sites or in the event that a surgeon regularly works at multiple clinical sites/ centre (surgical expertise is to be shown separately for each clinical site/ centre)</t>
        </r>
      </text>
    </comment>
    <comment ref="E6" authorId="0" shapeId="0" xr:uid="{2D696E81-126C-4891-8CB9-9F8814C5233A}">
      <text>
        <r>
          <rPr>
            <sz val="9"/>
            <color indexed="81"/>
            <rFont val="Arial"/>
            <family val="2"/>
          </rPr>
          <t>Period usually the previous calendar year (= indicator year); deviations e.g. in case of staff turnover, appointment of operators during the year; in case of unclear fulfilment, 1 surgeon can also be listed twice for 2 periods (e.g. last calendar year and current year until date of submission CR)</t>
        </r>
      </text>
    </comment>
    <comment ref="F23" authorId="0" shapeId="0" xr:uid="{CA27C8C9-C26D-453F-860F-2440FC3B20F8}">
      <text>
        <r>
          <rPr>
            <sz val="9"/>
            <color indexed="81"/>
            <rFont val="Arial"/>
            <family val="2"/>
          </rPr>
          <t>Total ‘Primary surgical cases’ basic data may differ from the total number of surgeries per surgeon.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5" authorId="0" shapeId="0" xr:uid="{00000000-0006-0000-0400-000002000000}">
      <text>
        <r>
          <rPr>
            <sz val="9"/>
            <color indexed="81"/>
            <rFont val="Arial"/>
            <family val="2"/>
          </rPr>
          <t>Carry-over from spreadsheet Basic data</t>
        </r>
      </text>
    </comment>
    <comment ref="F5" authorId="0" shapeId="0" xr:uid="{00000000-0006-0000-0400-000001000000}">
      <text>
        <r>
          <rPr>
            <sz val="9"/>
            <color indexed="81"/>
            <rFont val="Arial"/>
            <family val="2"/>
          </rPr>
          <t>Carry-over from spreadsheet Basic data</t>
        </r>
      </text>
    </comment>
    <comment ref="A7" authorId="0" shapeId="0" xr:uid="{00000000-0006-0000-0400-000004000000}">
      <text>
        <r>
          <rPr>
            <sz val="9"/>
            <color indexed="81"/>
            <rFont val="Arial"/>
            <family val="2"/>
          </rPr>
          <t>IN = Indicator</t>
        </r>
      </text>
    </comment>
    <comment ref="B7" authorId="0" shapeId="0" xr:uid="{00000000-0006-0000-0400-000005000000}">
      <text>
        <r>
          <rPr>
            <sz val="9"/>
            <color indexed="81"/>
            <rFont val="Arial"/>
            <family val="2"/>
          </rPr>
          <t>CR = Catalogue of Requirements
GL QI = Guideline derived quality indicator</t>
        </r>
      </text>
    </comment>
    <comment ref="N7" authorId="0" shapeId="0" xr:uid="{00000000-0006-0000-0400-000006000000}">
      <text>
        <r>
          <rPr>
            <sz val="9"/>
            <color indexed="81"/>
            <rFont val="Arial"/>
            <family val="2"/>
          </rPr>
          <t>Please first fully complete the spreadsheet Basic Data and then complete the grey fields current values.</t>
        </r>
      </text>
    </comment>
    <comment ref="Q8" authorId="0" shapeId="0" xr:uid="{00000000-0006-0000-0400-000007000000}">
      <text>
        <r>
          <rPr>
            <sz val="9"/>
            <color indexed="81"/>
            <rFont val="Arial"/>
            <family val="2"/>
          </rPr>
          <t>If cell is grey, please give reasons.</t>
        </r>
      </text>
    </comment>
    <comment ref="O9" authorId="0" shapeId="0" xr:uid="{00000000-0006-0000-0400-000008000000}">
      <text>
        <r>
          <rPr>
            <sz val="9"/>
            <color indexed="81"/>
            <rFont val="Arial"/>
            <family val="2"/>
          </rPr>
          <t>Carry over from Basic Data spreadsheet cells A31 + A39</t>
        </r>
      </text>
    </comment>
    <comment ref="O12" authorId="0" shapeId="0" xr:uid="{00000000-0006-0000-0400-000009000000}">
      <text>
        <r>
          <rPr>
            <sz val="9"/>
            <color indexed="81"/>
            <rFont val="Arial"/>
            <family val="2"/>
          </rPr>
          <t>Requirement: 
- only Stomach Cancer Centre: ICD-10 C15.2, C15.5, C16.0, C16.1-16.9
- Stomach Cancer Centre + separate Esophageal Cancer Centre: ICD-10 C16.0</t>
        </r>
        <r>
          <rPr>
            <vertAlign val="superscript"/>
            <sz val="9"/>
            <color indexed="81"/>
            <rFont val="Arial"/>
            <family val="2"/>
          </rPr>
          <t>1)</t>
        </r>
        <r>
          <rPr>
            <sz val="9"/>
            <color indexed="81"/>
            <rFont val="Arial"/>
            <family val="2"/>
          </rPr>
          <t>, C16.1-16.9</t>
        </r>
      </text>
    </comment>
    <comment ref="O16" authorId="0" shapeId="0" xr:uid="{00000000-0006-0000-0400-00000A000000}">
      <text>
        <r>
          <rPr>
            <sz val="9"/>
            <color indexed="81"/>
            <rFont val="Arial"/>
            <family val="2"/>
          </rPr>
          <t>Carry over from Basic Data spreadsheet cells A31 + A39</t>
        </r>
      </text>
    </comment>
    <comment ref="O19" authorId="0" shapeId="0" xr:uid="{00000000-0006-0000-0400-00000B000000}">
      <text>
        <r>
          <rPr>
            <sz val="9"/>
            <color indexed="81"/>
            <rFont val="Arial"/>
            <family val="2"/>
          </rPr>
          <t>Carry over from number IN 1b</t>
        </r>
      </text>
    </comment>
    <comment ref="O22" authorId="0" shapeId="0" xr:uid="{00000000-0006-0000-0400-00000C000000}">
      <text>
        <r>
          <rPr>
            <sz val="9"/>
            <color indexed="81"/>
            <rFont val="Arial"/>
            <family val="2"/>
          </rPr>
          <t>Carry over from Basic Data spreadsheet cells E31 + E39</t>
        </r>
      </text>
    </comment>
    <comment ref="C24" authorId="0" shapeId="0" xr:uid="{7A8A62B5-0E06-4585-9988-A42B8399EFE0}">
      <text>
        <r>
          <rPr>
            <sz val="9"/>
            <color indexed="81"/>
            <rFont val="Arial"/>
            <family val="2"/>
          </rPr>
          <t>Screening instruments can be found in the S3 guideline Psycho-oncological diagnosis, counselling and treatment of adult cancer patients.</t>
        </r>
      </text>
    </comment>
    <comment ref="F24" authorId="0" shapeId="0" xr:uid="{769CD436-7E8B-4717-B0EF-267C56D00A9F}">
      <text>
        <r>
          <rPr>
            <sz val="9"/>
            <color indexed="81"/>
            <rFont val="Arial"/>
            <family val="2"/>
          </rPr>
          <t>Distress-screnning includes  the use of a valid distress instrument (analogous to the S3 guideline on psycho-oncological diagnosis, counselling and treatment of adult cancer patient).</t>
        </r>
      </text>
    </comment>
    <comment ref="O25" authorId="0" shapeId="0" xr:uid="{00000000-0006-0000-0400-00000D000000}">
      <text>
        <r>
          <rPr>
            <sz val="9"/>
            <color indexed="81"/>
            <rFont val="Arial"/>
            <family val="2"/>
          </rPr>
          <t>Carry over from IN 1a +  IN 1b
Requirement: 
- only Gastric Cancer Centre: ICD-10 C15.2, C15.5, C16.0, C16.1-16.9
- Gastric Cancer Centre + independent Oesophageal Cancer Centre:              ICD-10 C16.0</t>
        </r>
        <r>
          <rPr>
            <vertAlign val="superscript"/>
            <sz val="9"/>
            <color indexed="81"/>
            <rFont val="Arial"/>
            <family val="2"/>
          </rPr>
          <t>1)</t>
        </r>
        <r>
          <rPr>
            <sz val="9"/>
            <color indexed="81"/>
            <rFont val="Arial"/>
            <family val="2"/>
          </rPr>
          <t>, C16.1-16.9</t>
        </r>
      </text>
    </comment>
    <comment ref="O28" authorId="0" shapeId="0" xr:uid="{00000000-0006-0000-0400-00000E000000}">
      <text>
        <r>
          <rPr>
            <sz val="9"/>
            <color indexed="81"/>
            <rFont val="Arial"/>
            <family val="2"/>
          </rPr>
          <t>Carry over from Denominator IN 5</t>
        </r>
      </text>
    </comment>
    <comment ref="C30" authorId="0" shapeId="0" xr:uid="{C7F914BA-3CD3-433F-BF30-0F34ECD64073}">
      <text>
        <r>
          <rPr>
            <sz val="9"/>
            <color indexed="81"/>
            <rFont val="Arial"/>
            <family val="2"/>
          </rPr>
          <t>For further explanations see FAQ.</t>
        </r>
      </text>
    </comment>
    <comment ref="O30" authorId="0" shapeId="0" xr:uid="{00000000-0006-0000-0400-00000F000000}">
      <text>
        <r>
          <rPr>
            <sz val="9"/>
            <color indexed="81"/>
            <rFont val="Arial"/>
            <family val="2"/>
          </rPr>
          <t>The numerator is not a subset of the denominator.
Carry over from spreadsheet Studies cell E5.</t>
        </r>
      </text>
    </comment>
    <comment ref="O31" authorId="0" shapeId="0" xr:uid="{00000000-0006-0000-0400-000010000000}">
      <text>
        <r>
          <rPr>
            <sz val="9"/>
            <color indexed="81"/>
            <rFont val="Arial"/>
            <family val="2"/>
          </rPr>
          <t>Carry over from IN 1a</t>
        </r>
      </text>
    </comment>
    <comment ref="C33" authorId="0" shapeId="0" xr:uid="{E57C11D3-92B0-4B96-B034-DF23A426D787}">
      <text>
        <r>
          <rPr>
            <sz val="9"/>
            <color indexed="81"/>
            <rFont val="Arial"/>
            <family val="2"/>
          </rPr>
          <t>For further explanations see FAQ.</t>
        </r>
      </text>
    </comment>
    <comment ref="C36" authorId="0" shapeId="0" xr:uid="{F13B9B34-E940-4A6C-9D81-787C7C39785F}">
      <text>
        <r>
          <rPr>
            <sz val="9"/>
            <color indexed="81"/>
            <rFont val="Arial"/>
            <family val="2"/>
          </rPr>
          <t>For further explanations see FAQ.</t>
        </r>
      </text>
    </comment>
    <comment ref="O37" authorId="0" shapeId="0" xr:uid="{00000000-0006-0000-0400-000012000000}">
      <text>
        <r>
          <rPr>
            <sz val="9"/>
            <color indexed="81"/>
            <rFont val="Arial"/>
            <family val="2"/>
          </rPr>
          <t>Carry over from Numerator IN 8</t>
        </r>
      </text>
    </comment>
    <comment ref="C39" authorId="0" shapeId="0" xr:uid="{8B05D37E-A5EE-4EFD-B90A-E409FAB2E008}">
      <text>
        <r>
          <rPr>
            <sz val="9"/>
            <color indexed="81"/>
            <rFont val="Arial"/>
            <family val="2"/>
          </rPr>
          <t>For further explanations see FAQ.</t>
        </r>
      </text>
    </comment>
    <comment ref="O40" authorId="0" shapeId="0" xr:uid="{00000000-0006-0000-0400-000013000000}">
      <text>
        <r>
          <rPr>
            <sz val="9"/>
            <color indexed="81"/>
            <rFont val="Arial"/>
            <family val="2"/>
          </rPr>
          <t>Carry over from the Basic Data spreadsheet cell G31</t>
        </r>
      </text>
    </comment>
    <comment ref="O42" authorId="0" shapeId="0" xr:uid="{00000000-0006-0000-0400-000014000000}">
      <text>
        <r>
          <rPr>
            <sz val="9"/>
            <color indexed="81"/>
            <rFont val="Arial"/>
            <family val="2"/>
          </rPr>
          <t>Carry over from the Basic Data spreadsheet cells G35 + G43</t>
        </r>
      </text>
    </comment>
    <comment ref="O49" authorId="0" shapeId="0" xr:uid="{00000000-0006-0000-0400-000015000000}">
      <text>
        <r>
          <rPr>
            <sz val="9"/>
            <color indexed="81"/>
            <rFont val="Arial"/>
            <family val="2"/>
          </rPr>
          <t>Carry over from Basic Data spreadsheet cells E32 + E40</t>
        </r>
      </text>
    </comment>
    <comment ref="O52" authorId="0" shapeId="0" xr:uid="{00000000-0006-0000-0400-000016000000}">
      <text>
        <r>
          <rPr>
            <sz val="9"/>
            <color indexed="81"/>
            <rFont val="Arial"/>
            <family val="2"/>
          </rPr>
          <t>Carry over from Basic Data spreadsheet  E32 + E40</t>
        </r>
      </text>
    </comment>
    <comment ref="O58" authorId="0" shapeId="0" xr:uid="{00000000-0006-0000-0400-000018000000}">
      <text>
        <r>
          <rPr>
            <sz val="9"/>
            <color indexed="81"/>
            <rFont val="Arial"/>
            <family val="2"/>
          </rPr>
          <t>Carry over from Basic Data spreadsheet cells E31 + E39</t>
        </r>
      </text>
    </comment>
    <comment ref="O61" authorId="0" shapeId="0" xr:uid="{00000000-0006-0000-0400-000019000000}">
      <text>
        <r>
          <rPr>
            <sz val="9"/>
            <color indexed="81"/>
            <rFont val="Arial"/>
            <family val="2"/>
          </rPr>
          <t>Carry over from IN 1a +  IN 1b</t>
        </r>
      </text>
    </comment>
    <comment ref="O79" authorId="0" shapeId="0" xr:uid="{0AE1AA51-D665-4D0F-BB05-5921F06D7611}">
      <text>
        <r>
          <rPr>
            <sz val="9"/>
            <color indexed="81"/>
            <rFont val="Arial"/>
            <family val="2"/>
          </rPr>
          <t>Carry over from Basic Data spreadsheet cells E32 + E40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6" authorId="0" shapeId="0" xr:uid="{00000000-0006-0000-0700-000001000000}">
      <text>
        <r>
          <rPr>
            <sz val="9"/>
            <color indexed="81"/>
            <rFont val="Arial"/>
            <family val="2"/>
          </rPr>
          <t>Übertrag erfolgt aus 
Tabellenblatt Basisdaten</t>
        </r>
      </text>
    </comment>
    <comment ref="C8" authorId="0" shapeId="0" xr:uid="{00000000-0006-0000-0700-000002000000}">
      <text>
        <r>
          <rPr>
            <sz val="9"/>
            <color indexed="81"/>
            <rFont val="Arial"/>
            <family val="2"/>
          </rPr>
          <t>Übertrag erfolgt aus 
Tabellenblatt Basisdaten</t>
        </r>
      </text>
    </comment>
    <comment ref="J8" authorId="0" shapeId="0" xr:uid="{00000000-0006-0000-07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<sst xmlns="http://schemas.openxmlformats.org/spreadsheetml/2006/main" count="904" uniqueCount="679">
  <si>
    <t xml:space="preserve">Reg.-Nr. </t>
  </si>
  <si>
    <t>Zentrum</t>
  </si>
  <si>
    <t>Ansprechpartner</t>
  </si>
  <si>
    <t>Erstelldatum</t>
  </si>
  <si>
    <t>Datum Erstzertifizierung</t>
  </si>
  <si>
    <t>Tumordokumentationssystem</t>
  </si>
  <si>
    <t>XML-OncoBox</t>
  </si>
  <si>
    <t>Reg.-Nr.</t>
  </si>
  <si>
    <t>Nein</t>
  </si>
  <si>
    <t>Bundesland</t>
  </si>
  <si>
    <t>Tumordokumentation</t>
  </si>
  <si>
    <t>Achieva</t>
  </si>
  <si>
    <t>Achiever Medical System</t>
  </si>
  <si>
    <t>ambucare</t>
  </si>
  <si>
    <t>c37.CancerCenter</t>
  </si>
  <si>
    <t>CARAT</t>
  </si>
  <si>
    <t>CREDOS</t>
  </si>
  <si>
    <t>em.net</t>
  </si>
  <si>
    <t>FileTuDo</t>
  </si>
  <si>
    <t>GTDS</t>
  </si>
  <si>
    <t>Heartsoft Tumordatenbank</t>
  </si>
  <si>
    <t>H.I.T.</t>
  </si>
  <si>
    <t>IndivuNET</t>
  </si>
  <si>
    <t>ixserv.4</t>
  </si>
  <si>
    <t>KIS-Erweiterung</t>
  </si>
  <si>
    <t>Kolorekt</t>
  </si>
  <si>
    <t>KoReDos</t>
  </si>
  <si>
    <t>KRAZTUR</t>
  </si>
  <si>
    <t>KR7</t>
  </si>
  <si>
    <t>Medbrix</t>
  </si>
  <si>
    <t>MaDoS</t>
  </si>
  <si>
    <t>MIQ-KRCA</t>
  </si>
  <si>
    <t>MR-TU-DO</t>
  </si>
  <si>
    <t>NUK</t>
  </si>
  <si>
    <t>ORBIS-ODOK</t>
  </si>
  <si>
    <t>Oncolution</t>
  </si>
  <si>
    <t>ONKOSTAR</t>
  </si>
  <si>
    <t>ONDIS</t>
  </si>
  <si>
    <t>onkodok (XAXOA)</t>
  </si>
  <si>
    <t>OnkoManager</t>
  </si>
  <si>
    <t>Onkomedia</t>
  </si>
  <si>
    <t>OnkoNet</t>
  </si>
  <si>
    <t>online Dokumentation IDZB</t>
  </si>
  <si>
    <t>Qualitätssicherung Kolorektalkarzinom</t>
  </si>
  <si>
    <t>SMATOS</t>
  </si>
  <si>
    <t>StuDoQ</t>
  </si>
  <si>
    <t>QuaDoSta</t>
  </si>
  <si>
    <t>Tudok (Tumorzentrum Regensburg)</t>
  </si>
  <si>
    <t>Tumordokumentation des Instituts für Krebsepidemiologie</t>
  </si>
  <si>
    <t>WDC-Kolonakte</t>
  </si>
  <si>
    <t>UCC-TDS (Tumorzentrum Dresden)</t>
  </si>
  <si>
    <t>Nicht gelistet</t>
  </si>
  <si>
    <t>Unbekannt</t>
  </si>
  <si>
    <t>Berechnung Jahreszeitraum</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</si>
  <si>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</si>
  <si>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</si>
  <si>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</si>
  <si>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</si>
  <si>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</si>
  <si>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</si>
  <si>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</si>
  <si>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</si>
  <si>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</si>
  <si>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</si>
  <si>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</si>
  <si>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</si>
  <si>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</si>
  <si>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</si>
  <si>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</si>
  <si>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</si>
  <si>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Schweiz</t>
  </si>
  <si>
    <t>Österreich</t>
  </si>
  <si>
    <t>Italien</t>
  </si>
  <si>
    <t>Comprehensive Cancer Center Freiburg</t>
  </si>
  <si>
    <t>Bevölkerungsbezogenes Krebsregister Bayern</t>
  </si>
  <si>
    <t>Charité Comprehensive Cancer Center</t>
  </si>
  <si>
    <t>Gemeinsames Krebsregister Berlin-Brandenburg</t>
  </si>
  <si>
    <t>Krebsregister des Landes Bremen</t>
  </si>
  <si>
    <t>Hamburgisches Krebsregister</t>
  </si>
  <si>
    <t>Hessisches Krebsregister</t>
  </si>
  <si>
    <t>Tumorzentrum Neubrandenburg</t>
  </si>
  <si>
    <t>Epidemiologisches Krebsregister Niedersachsen</t>
  </si>
  <si>
    <t>Westdeutsches Tumorzentrum Essen</t>
  </si>
  <si>
    <t>Krebsregister Rheinland-Pfalz</t>
  </si>
  <si>
    <t>Epidemiologisches Krebsregister Saarland</t>
  </si>
  <si>
    <t>Tumorzentrum Chemnitz</t>
  </si>
  <si>
    <t>Tumorzentrum Anhalt</t>
  </si>
  <si>
    <t>klinisches Krebsregister Schleswig Holstein/Lübeck</t>
  </si>
  <si>
    <t>Tumorzentrum Altenburg</t>
  </si>
  <si>
    <t>Krebsregister Schweiz</t>
  </si>
  <si>
    <t>Krebsregister Österreich</t>
  </si>
  <si>
    <t>Krebsregister Italien</t>
  </si>
  <si>
    <t>Comprehensive Cancer Center Tübingen</t>
  </si>
  <si>
    <t>Tumorzentrum Augsburg</t>
  </si>
  <si>
    <t>Tumorzentrum Land Brandenburg</t>
  </si>
  <si>
    <t>Keine Anbindung an Klinisches Krebsregister</t>
  </si>
  <si>
    <t>Krebsregister Hessen</t>
  </si>
  <si>
    <t>Tumorzentrum Rostock</t>
  </si>
  <si>
    <t>Kassenärztliche Vereinigung Niedersachsen</t>
  </si>
  <si>
    <t>Comprehensive Cancer Center Münster</t>
  </si>
  <si>
    <t>Tumorzentrum Koblenz</t>
  </si>
  <si>
    <t>Tumorzentrum Homburg</t>
  </si>
  <si>
    <t>Tumorzentrum Dresden</t>
  </si>
  <si>
    <t>Tumorzentrum Halle</t>
  </si>
  <si>
    <t>Krebsregister Schleswig-Holstein</t>
  </si>
  <si>
    <t>Tumorzentrum Erfurt</t>
  </si>
  <si>
    <t>Comprehensive Cancer Center Ulm</t>
  </si>
  <si>
    <t>Tumorzentrum Erlangen-Nürnberg</t>
  </si>
  <si>
    <t>Tumorzentrum Berlin-Buch</t>
  </si>
  <si>
    <t>GKR (Gemeinsames Krebsregister der Länder)</t>
  </si>
  <si>
    <t>Onkologischer Schwerpunkt Wiesbaden</t>
  </si>
  <si>
    <t>Tumorzentrum Schwerin</t>
  </si>
  <si>
    <t>Krebsregister Niedersachsen</t>
  </si>
  <si>
    <t xml:space="preserve">Epidemiologisches Krebsregister Münster </t>
  </si>
  <si>
    <t>Tumorzentrum Rheinland-Pfalz</t>
  </si>
  <si>
    <t>Tumorzentrum Leipzig</t>
  </si>
  <si>
    <t>Tumorzentrum Magdeburg</t>
  </si>
  <si>
    <t>Tumorzentrum Kiel</t>
  </si>
  <si>
    <t>Tumorzentrum Gera</t>
  </si>
  <si>
    <t>Epidemiologisches Krebsregister Baden-Württemberg</t>
  </si>
  <si>
    <t>Tumorzentrum München</t>
  </si>
  <si>
    <t>Tumorzentrum für Klinik &amp; Praxis in Berlin</t>
  </si>
  <si>
    <t>Tumorzentrum Kassel</t>
  </si>
  <si>
    <t>Tumorzentrum Vorpommern</t>
  </si>
  <si>
    <t>Tumorzentrum Göttingen</t>
  </si>
  <si>
    <t>Epidemiologisches Krebsregister NRW</t>
  </si>
  <si>
    <t>Tumorzentrum Ostsachsen</t>
  </si>
  <si>
    <t>Tumorzentrum Jena</t>
  </si>
  <si>
    <t>Krebsregister Baden-Württemberg</t>
  </si>
  <si>
    <t>Tumorzentrum Oberfranken</t>
  </si>
  <si>
    <t>Tumorzentrum Spandau</t>
  </si>
  <si>
    <t>Tumorzentrum Marburg</t>
  </si>
  <si>
    <t>Tumorzentrum Hannover</t>
  </si>
  <si>
    <t>Krebsregister NRW</t>
  </si>
  <si>
    <t>Tumorzentrum Zwickau</t>
  </si>
  <si>
    <t>Tumorzentrum Suhl</t>
  </si>
  <si>
    <t>NCT Heidelberg</t>
  </si>
  <si>
    <t>Tumorzentrum Regensburg</t>
  </si>
  <si>
    <t>Tumorzentrum Vivantes</t>
  </si>
  <si>
    <t>Tumorzentrum Weser-Ems</t>
  </si>
  <si>
    <t>Onkologischer Schwerpunkt Hamm</t>
  </si>
  <si>
    <t>Tumorzentrum Südharz</t>
  </si>
  <si>
    <t>Onkol. Schwerpunkt Lörrach-Rheinfelden</t>
  </si>
  <si>
    <t>Tumorzentrum Würzburg</t>
  </si>
  <si>
    <t>Onkol. Schwerpunkt Ludwigsburg-Bietigheim</t>
  </si>
  <si>
    <t>Onkol. Schwerpunkt Villingen-Schwenningen</t>
  </si>
  <si>
    <t>Onkologischer Schwerpunkt Göppingen</t>
  </si>
  <si>
    <t>Onkologischer Schwerpunkt Heilbronn</t>
  </si>
  <si>
    <t>Onkologischer Schwerpunkt Karlsruhe</t>
  </si>
  <si>
    <t>Onkologischer Schwerpunkt Konstanz-Singen</t>
  </si>
  <si>
    <t>Onkologischer Schwerpunkt Oberschwaben</t>
  </si>
  <si>
    <t>Onkologischer Schwerpunkt Ortenaukreis</t>
  </si>
  <si>
    <t>Onkologischer Schwerpunkt Ostwürttemberg</t>
  </si>
  <si>
    <t>Onkologischer Schwerpunkt Reutlingen</t>
  </si>
  <si>
    <t>Onkologischer Schwerpunkt Stuttgart</t>
  </si>
  <si>
    <t>Oncobox</t>
  </si>
  <si>
    <t>Ja</t>
  </si>
  <si>
    <t>% Angabe</t>
  </si>
  <si>
    <t>Einrichtung 1</t>
  </si>
  <si>
    <t>Erstzertifizierung</t>
  </si>
  <si>
    <t>-----</t>
  </si>
  <si>
    <t>Plausibilität unklar</t>
  </si>
  <si>
    <t>KN</t>
  </si>
  <si>
    <t>Kennzahldefinition</t>
  </si>
  <si>
    <t>Plausi unklar</t>
  </si>
  <si>
    <t>1.2.0</t>
  </si>
  <si>
    <t>≥ 30</t>
  </si>
  <si>
    <t>≥ 95%</t>
  </si>
  <si>
    <t>Nenner</t>
  </si>
  <si>
    <t>%</t>
  </si>
  <si>
    <t>1.7.6</t>
  </si>
  <si>
    <t>≥ 5%</t>
  </si>
  <si>
    <t>5.2.4</t>
  </si>
  <si>
    <t>≤ 10%</t>
  </si>
  <si>
    <t>≥ 20</t>
  </si>
  <si>
    <t>FormularID</t>
  </si>
  <si>
    <t>Allgemeine Feststellungen</t>
  </si>
  <si>
    <t>Allgemeine Hinweise</t>
  </si>
  <si>
    <t>Allgemeine Abweichungen</t>
  </si>
  <si>
    <t>Bewertung Ausschuss</t>
  </si>
  <si>
    <t>Anmerkung OnkoZert</t>
  </si>
  <si>
    <t>Nr</t>
  </si>
  <si>
    <t>Zaehler</t>
  </si>
  <si>
    <t>Quote</t>
  </si>
  <si>
    <t>vID</t>
  </si>
  <si>
    <t>ErlaeuterungDatendefizit</t>
  </si>
  <si>
    <t>EingeleiteteAktionen</t>
  </si>
  <si>
    <t>Aktionen</t>
  </si>
  <si>
    <t>Feststellung</t>
  </si>
  <si>
    <t>Hinweis</t>
  </si>
  <si>
    <t>Abweichung</t>
  </si>
  <si>
    <t>Kennzahlenbogen - Analyseprotokoll Datendefizite Magen</t>
  </si>
  <si>
    <t>Pflicht Berechnung</t>
  </si>
  <si>
    <t>Optional Berechnung</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</si>
  <si>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</si>
  <si>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</si>
  <si>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</si>
  <si>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</si>
  <si>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</si>
  <si>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</si>
  <si>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</si>
  <si>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</si>
  <si>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</si>
  <si>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</si>
  <si>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</si>
  <si>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ID</t>
  </si>
  <si>
    <t>Aktion</t>
  </si>
  <si>
    <t>n.d.</t>
  </si>
  <si>
    <t>Datenqualität</t>
  </si>
  <si>
    <t>KN NR.</t>
  </si>
  <si>
    <t>Sollvorgabe</t>
  </si>
  <si>
    <t>Zähler / Anzahl</t>
  </si>
  <si>
    <t xml:space="preserve">Datenqualität
</t>
  </si>
  <si>
    <t>Begründung / Ursache</t>
  </si>
  <si>
    <t>Eingeleitete / geplante Aktionen</t>
  </si>
  <si>
    <t>Für Übertragung in Datendefizite_KB:</t>
  </si>
  <si>
    <t>Alle KN leer:</t>
  </si>
  <si>
    <t>&lt; 30%</t>
  </si>
  <si>
    <t>OncoBox</t>
  </si>
  <si>
    <t>MADOS 4</t>
  </si>
  <si>
    <t>Summe Plausibilität unklar</t>
  </si>
  <si>
    <t>Adjumed</t>
  </si>
  <si>
    <t>CaOnkoDok (Eigenentwicklung)</t>
  </si>
  <si>
    <t>Clinic WinData</t>
  </si>
  <si>
    <t>Eigenentwicklung auf Basis medico (Cerner)</t>
  </si>
  <si>
    <t>ODSeasy / ODSeasyNet</t>
  </si>
  <si>
    <t>Tumorregister München (TRM)</t>
  </si>
  <si>
    <t>Gesamt</t>
  </si>
  <si>
    <t>Elektiv</t>
  </si>
  <si>
    <t>Notfall</t>
  </si>
  <si>
    <t>Primärfälle Magen Gesamt</t>
  </si>
  <si>
    <t>Primärfälle Speiseröhre Gesamt</t>
  </si>
  <si>
    <t>Ausnahme</t>
  </si>
  <si>
    <t>SHGHoncoDoc</t>
  </si>
  <si>
    <t>Operative Primärfälle Magen</t>
  </si>
  <si>
    <t>Operative Primärfälle Speiseröhre</t>
  </si>
  <si>
    <t>Primärfälle mit endoskopischer Resektion Magen</t>
  </si>
  <si>
    <t>Primärfälle mit endoskopischer Resektion Speiseröhre</t>
  </si>
  <si>
    <t>Voraussetzung</t>
  </si>
  <si>
    <t>1a</t>
  </si>
  <si>
    <t>1b</t>
  </si>
  <si>
    <t>&lt; 80%</t>
  </si>
  <si>
    <t xml:space="preserve">Filtername EMAC: "Liste Reg.Nr DS" </t>
  </si>
  <si>
    <t>Land</t>
  </si>
  <si>
    <t>Keine Auswahl zutreffend</t>
  </si>
  <si>
    <t>Anzahl Primärfälle mit GIST</t>
  </si>
  <si>
    <t>Operative Expertise - Anzahl operative Resektionen Magen/AEG Magen</t>
  </si>
  <si>
    <t>davon Resektionen mit neoadjuvanter Systemtherapie Magen</t>
  </si>
  <si>
    <t>Operative Expertise - Anzahl operative Resektionen Magen/AEG Speiseröhre</t>
  </si>
  <si>
    <t>davon Resektionen mit neoadjuvanter Systemtherapie Speiseröhre</t>
  </si>
  <si>
    <t>≥ 65%</t>
  </si>
  <si>
    <t>≥ 60%</t>
  </si>
  <si>
    <t>≤ 15%</t>
  </si>
  <si>
    <t>≥ 50%</t>
  </si>
  <si>
    <t>≥ 80%</t>
  </si>
  <si>
    <t>Stand 17.11.2023</t>
  </si>
  <si>
    <t>Auditjahr 2024 / Kennzahlenjahr 2023</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</si>
  <si>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</si>
  <si>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</si>
  <si>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</si>
  <si>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</si>
  <si>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</si>
  <si>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 xml:space="preserve">Daten vom Krebsregister
</t>
  </si>
  <si>
    <t>Basic data stomach</t>
  </si>
  <si>
    <t xml:space="preserve">Requirement: </t>
  </si>
  <si>
    <t>Reg. No.</t>
  </si>
  <si>
    <t>Centre</t>
  </si>
  <si>
    <t>Clinical site</t>
  </si>
  <si>
    <t>Contacts</t>
  </si>
  <si>
    <t>Date recorded</t>
  </si>
  <si>
    <t>Date of initial certification</t>
  </si>
  <si>
    <t>Indicator year</t>
  </si>
  <si>
    <t>Federal state / Country</t>
  </si>
  <si>
    <t>Tumour documentation system</t>
  </si>
  <si>
    <t>In-house development (MS Excel, MS Access etc.)</t>
  </si>
  <si>
    <t>Not listed</t>
  </si>
  <si>
    <t>Unknown</t>
  </si>
  <si>
    <r>
      <rPr>
        <b/>
        <sz val="10"/>
        <color theme="1"/>
        <rFont val="Arial"/>
        <family val="2"/>
      </rPr>
      <t>Primary cases stomach total</t>
    </r>
    <r>
      <rPr>
        <vertAlign val="superscript"/>
        <sz val="10"/>
        <color theme="1"/>
        <rFont val="Arial"/>
        <family val="2"/>
      </rPr>
      <t>3)</t>
    </r>
    <r>
      <rPr>
        <sz val="10"/>
        <color theme="1"/>
        <rFont val="Arial"/>
        <family val="2"/>
      </rPr>
      <t xml:space="preserve">
ICD-10 C16.0</t>
    </r>
    <r>
      <rPr>
        <vertAlign val="superscript"/>
        <sz val="10"/>
        <color theme="1"/>
        <rFont val="Arial"/>
        <family val="2"/>
      </rPr>
      <t>1)</t>
    </r>
    <r>
      <rPr>
        <sz val="10"/>
        <color theme="1"/>
        <rFont val="Arial"/>
        <family val="2"/>
      </rPr>
      <t>, C16.1-16.9</t>
    </r>
  </si>
  <si>
    <t>Total</t>
  </si>
  <si>
    <t>Elective</t>
  </si>
  <si>
    <t>Emergency</t>
  </si>
  <si>
    <r>
      <rPr>
        <b/>
        <sz val="10"/>
        <color theme="1"/>
        <rFont val="Arial"/>
        <family val="2"/>
      </rPr>
      <t>Surgical expertise - number of surgical resections stomach/AEG 
(Adenocancer of the EsophagoGastric junction)</t>
    </r>
    <r>
      <rPr>
        <sz val="10"/>
        <color theme="1"/>
        <rFont val="Arial"/>
        <family val="2"/>
      </rPr>
      <t xml:space="preserve">
(ICD-10 C16.0</t>
    </r>
    <r>
      <rPr>
        <vertAlign val="superscript"/>
        <sz val="10"/>
        <color theme="1"/>
        <rFont val="Arial"/>
        <family val="2"/>
      </rPr>
      <t>1)</t>
    </r>
    <r>
      <rPr>
        <sz val="10"/>
        <color theme="1"/>
        <rFont val="Arial"/>
        <family val="2"/>
      </rPr>
      <t>, 16.1-16.9, OPS: 5-425*, 5-426*, 5-435* bis 5-438*)</t>
    </r>
  </si>
  <si>
    <t>of which resections with neoadjuvant systemic therapy</t>
  </si>
  <si>
    <r>
      <rPr>
        <b/>
        <sz val="10"/>
        <color theme="1"/>
        <rFont val="Arial"/>
        <family val="2"/>
      </rPr>
      <t xml:space="preserve">Surgical expertise - number of surgical resections stomach/AEG </t>
    </r>
    <r>
      <rPr>
        <sz val="10"/>
        <color theme="1"/>
        <rFont val="Arial"/>
        <family val="2"/>
      </rPr>
      <t xml:space="preserve">
ICD-10 C16.0</t>
    </r>
    <r>
      <rPr>
        <vertAlign val="superscript"/>
        <sz val="10"/>
        <color theme="1"/>
        <rFont val="Arial"/>
        <family val="2"/>
      </rPr>
      <t>2)</t>
    </r>
    <r>
      <rPr>
        <sz val="10"/>
        <color theme="1"/>
        <rFont val="Arial"/>
        <family val="2"/>
      </rPr>
      <t>, C15.2 und 15.5, OPS: 5-425*, 5-426*, 5-435* bis 5-438*</t>
    </r>
  </si>
  <si>
    <t>Note:</t>
  </si>
  <si>
    <t>List: countries of the world</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</si>
  <si>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</si>
  <si>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</si>
  <si>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</si>
  <si>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</si>
  <si>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</si>
  <si>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</si>
  <si>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</si>
  <si>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</si>
  <si>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</si>
  <si>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</si>
  <si>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</si>
  <si>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</si>
  <si>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</si>
  <si>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</si>
  <si>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</si>
  <si>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</si>
  <si>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</si>
  <si>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</si>
  <si>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</si>
  <si>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</si>
  <si>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</si>
  <si>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</si>
  <si>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</si>
  <si>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</si>
  <si>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</si>
  <si>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</si>
  <si>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</si>
  <si>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</si>
  <si>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</si>
  <si>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</si>
  <si>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</si>
  <si>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</si>
  <si>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</si>
  <si>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</si>
  <si>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</si>
  <si>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</si>
  <si>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</si>
  <si>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</si>
  <si>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</si>
  <si>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</si>
  <si>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</si>
  <si>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</si>
  <si>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</si>
  <si>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</si>
  <si>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</si>
  <si>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</si>
  <si>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</si>
  <si>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</si>
  <si>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</si>
  <si>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</si>
  <si>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</si>
  <si>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</si>
  <si>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</si>
  <si>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</si>
  <si>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</si>
  <si>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</si>
  <si>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</si>
  <si>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</si>
  <si>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</si>
  <si>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</si>
  <si>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</si>
  <si>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</si>
  <si>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</si>
  <si>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</si>
  <si>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</si>
  <si>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</si>
  <si>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</si>
  <si>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</si>
  <si>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</si>
  <si>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</si>
  <si>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</si>
  <si>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</si>
  <si>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</si>
  <si>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</si>
  <si>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</si>
  <si>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</si>
  <si>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</si>
  <si>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</si>
  <si>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</si>
  <si>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</si>
  <si>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</si>
  <si>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</si>
  <si>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</si>
  <si>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</si>
  <si>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</si>
  <si>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</si>
  <si>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</si>
  <si>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</si>
  <si>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</si>
  <si>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</si>
  <si>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</si>
  <si>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</si>
  <si>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</si>
  <si>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</si>
  <si>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</si>
  <si>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</si>
  <si>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</si>
  <si>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</si>
  <si>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</si>
  <si>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</si>
  <si>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</si>
  <si>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</si>
  <si>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</si>
  <si>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</si>
  <si>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</si>
  <si>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</si>
  <si>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</si>
  <si>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</si>
  <si>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</si>
  <si>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</si>
  <si>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</si>
  <si>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</si>
  <si>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</si>
  <si>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</si>
  <si>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</si>
  <si>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</si>
  <si>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</si>
  <si>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</si>
  <si>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</si>
  <si>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</si>
  <si>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</si>
  <si>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</si>
  <si>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</si>
  <si>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</si>
  <si>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</si>
  <si>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</si>
  <si>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</si>
  <si>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</si>
  <si>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</si>
  <si>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</si>
  <si>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</si>
  <si>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</si>
  <si>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</si>
  <si>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</si>
  <si>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</si>
  <si>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</si>
  <si>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</si>
  <si>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</si>
  <si>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</si>
  <si>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</si>
  <si>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</si>
  <si>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</si>
  <si>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</si>
  <si>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</si>
  <si>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</si>
  <si>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</si>
  <si>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</si>
  <si>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</si>
  <si>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</si>
  <si>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</si>
  <si>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</si>
  <si>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</si>
  <si>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</si>
  <si>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</si>
  <si>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</si>
  <si>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</si>
  <si>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</si>
  <si>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</si>
  <si>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</si>
  <si>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</si>
  <si>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</si>
  <si>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</si>
  <si>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</si>
  <si>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</si>
  <si>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</si>
  <si>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</si>
  <si>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</si>
  <si>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</si>
  <si>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</si>
  <si>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</si>
  <si>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</si>
  <si>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</si>
  <si>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</si>
  <si>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</si>
  <si>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</si>
  <si>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</si>
  <si>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</si>
  <si>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</si>
  <si>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</si>
  <si>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</si>
  <si>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</si>
  <si>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</si>
  <si>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</si>
  <si>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</si>
  <si>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</si>
  <si>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</si>
  <si>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</si>
  <si>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</si>
  <si>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</si>
  <si>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</si>
  <si>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</si>
  <si>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</si>
  <si>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</si>
  <si>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</si>
  <si>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</si>
  <si>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</si>
  <si>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t>Data Sheet Stomach</t>
  </si>
  <si>
    <t>IN</t>
  </si>
  <si>
    <t>Indicator definition</t>
  </si>
  <si>
    <t>Indicator target</t>
  </si>
  <si>
    <t>Numerator</t>
  </si>
  <si>
    <t>Population 
(= denominator)</t>
  </si>
  <si>
    <t>Plausi-bility unclear</t>
  </si>
  <si>
    <t>Target</t>
  </si>
  <si>
    <t>Current value</t>
  </si>
  <si>
    <t>Data
quality</t>
  </si>
  <si>
    <t>Verification Centre</t>
  </si>
  <si>
    <t>Action taken/planned
(if reasons are plausible, no action is required)</t>
  </si>
  <si>
    <t>CR/GL</t>
  </si>
  <si>
    <t>Reasons/Cause
(min. 30 characters/max. 500 characters)</t>
  </si>
  <si>
    <t>Primary cases</t>
  </si>
  <si>
    <t>See target value</t>
  </si>
  <si>
    <t>OK</t>
  </si>
  <si>
    <t>OK (Plausibility unclear)</t>
  </si>
  <si>
    <t>Target value not met</t>
  </si>
  <si>
    <t>Incomplete</t>
  </si>
  <si>
    <t>Incorrect</t>
  </si>
  <si>
    <t>Exception (Plausibility unclear)</t>
  </si>
  <si>
    <t>Sum</t>
  </si>
  <si>
    <t>optional - OK</t>
  </si>
  <si>
    <t>optional - OK (Plausibility unclear)</t>
  </si>
  <si>
    <t>optional - Target value not met</t>
  </si>
  <si>
    <t>optional - incomplete</t>
  </si>
  <si>
    <t>optional - incorrect</t>
  </si>
  <si>
    <t>optional - Exception (Plausibility unclear)</t>
  </si>
  <si>
    <t>Number</t>
  </si>
  <si>
    <t>Patients with new recurrence and/or distant metastases</t>
  </si>
  <si>
    <t>No target value</t>
  </si>
  <si>
    <t>Denominator</t>
  </si>
  <si>
    <t>Pretherapeutic tumour board</t>
  </si>
  <si>
    <t>Pretherapeutic presentation of all primary cases  in tumour board</t>
  </si>
  <si>
    <t>Primary cases of the denominator presented in the pretherapeutic tumour board</t>
  </si>
  <si>
    <t>Primary cases (= Indicator 1a)</t>
  </si>
  <si>
    <t>Post-operative tumour board</t>
  </si>
  <si>
    <t>Post-operative presentation of all primary cases in tumour board</t>
  </si>
  <si>
    <t>Primary cases of the denominator presented in the post-operative tumour board</t>
  </si>
  <si>
    <t xml:space="preserve">Surgical primary cases </t>
  </si>
  <si>
    <t xml:space="preserve">Psycho-oncological distress screening </t>
  </si>
  <si>
    <t>Adequate rate of psycho-oncological distress screening</t>
  </si>
  <si>
    <t>Patients of the denominator who were psycho-oncologically screened</t>
  </si>
  <si>
    <t xml:space="preserve">Primary cases (= indicator 1a) + patients with recurrence and/or distant metastases
(= indicator 1b) </t>
  </si>
  <si>
    <t xml:space="preserve">Social service counselling </t>
  </si>
  <si>
    <t>Adequate rate of counselling by social services</t>
  </si>
  <si>
    <t>Patients of the denominator who received counselling by social services in an inpatient or outpatient setting</t>
  </si>
  <si>
    <t>Primary cases (= Indicator 1a) + patients with recurrence or new metastases (= Indicator 1b)</t>
  </si>
  <si>
    <t>Patients enrolled in a study</t>
  </si>
  <si>
    <t>Inclusion of as many patients as possible in studies</t>
  </si>
  <si>
    <t>Patients included in a study with an ethical vote</t>
  </si>
  <si>
    <t>QI of the guidelines</t>
  </si>
  <si>
    <t>Endoscopic en bloc resections</t>
  </si>
  <si>
    <t xml:space="preserve">As often as possible en bloc resections in the case of endoscopic resection </t>
  </si>
  <si>
    <t>Primary cases of the denominator with en bloc resection</t>
  </si>
  <si>
    <t>Complications endoscopic en bloc resection</t>
  </si>
  <si>
    <t>Rate of complications with endoscopic en bloc resection as low as possible</t>
  </si>
  <si>
    <t>Primary cases of the denominator with complications (bleeding, perforation)</t>
  </si>
  <si>
    <t>R0 resections (endoscopy)</t>
  </si>
  <si>
    <t xml:space="preserve">As often as possible R0 situations after endoscopic resection </t>
  </si>
  <si>
    <t>Primary cases of the denominator with R0 after completed endoscopic therapy</t>
  </si>
  <si>
    <t>Surgical expertise</t>
  </si>
  <si>
    <t>Surgical expertise
(according to basic data)</t>
  </si>
  <si>
    <t>Revision surgeries</t>
  </si>
  <si>
    <t>Rate of revision surgeries after elective surgery as low as possible</t>
  </si>
  <si>
    <t xml:space="preserve">Elective surgical primary cases </t>
  </si>
  <si>
    <t>Rate of post-operative demise of primary cases after elective surgical interventions as low as possible</t>
  </si>
  <si>
    <t>Complete pathology report</t>
  </si>
  <si>
    <t xml:space="preserve">As often as possible  complete pathology reports </t>
  </si>
  <si>
    <t>Surgical primary cases</t>
  </si>
  <si>
    <t>Nutritional status</t>
  </si>
  <si>
    <t>Recording of nutritional status for as many patients as possible</t>
  </si>
  <si>
    <t>Vitamin B12 substitution after gastrectomy</t>
  </si>
  <si>
    <t xml:space="preserve">As often as possible recommendation and carrying out of vitamin B12 substitution after gastrectomy </t>
  </si>
  <si>
    <t>Primary cases of the denominator with documented recommendation of vitamin B12 substitution (e.g. 1000 µg every 3 months) in the medical report</t>
  </si>
  <si>
    <t>Preoperative chemotherapy for localised stomach cancer (ICD-10 C16.1-16.9)</t>
  </si>
  <si>
    <t>As often as possible  preoperative chemotherapy for localised stomach cancer ICD-10 C16.1-16.9</t>
  </si>
  <si>
    <t>Primary cases of the denominator with preoperative chemotherapy</t>
  </si>
  <si>
    <t>Preoperative chemotherapy or radio-chemotherapy for adenocarcinomas of the oesophagogastric junction cT3 or cT4, M0</t>
  </si>
  <si>
    <t>As often as possible  preoperative chemotherapy or radio-chemotherapy for adenocarcinomas of the oesophageal junction cT3 or cT4, M0 and resection</t>
  </si>
  <si>
    <t>Primary cases of the denominator with preoperative chemotherapy or radio-chemotherapy</t>
  </si>
  <si>
    <r>
      <rPr>
        <vertAlign val="superscript"/>
        <sz val="8"/>
        <color theme="1"/>
        <rFont val="Arial"/>
        <family val="2"/>
      </rPr>
      <t xml:space="preserve">1) </t>
    </r>
    <r>
      <rPr>
        <sz val="8"/>
        <color theme="1"/>
        <rFont val="Arial"/>
        <family val="2"/>
      </rPr>
      <t>Tumours, whose centre is &gt; 2 cm from the oesophagogastric junction, are classified as stomach cancer also in cases in which the oesophagogastric junction is affected.</t>
    </r>
  </si>
  <si>
    <t>Data quality indicators</t>
  </si>
  <si>
    <t>Plausible</t>
  </si>
  <si>
    <t>Plausibility unclear</t>
  </si>
  <si>
    <t xml:space="preserve">                 Target value not met</t>
  </si>
  <si>
    <t xml:space="preserve">                 OK</t>
  </si>
  <si>
    <t xml:space="preserve">                 Erroneous</t>
  </si>
  <si>
    <t>Processing quality</t>
  </si>
  <si>
    <t>Processing remarks:</t>
  </si>
  <si>
    <t xml:space="preserve">The respective entry or change "Number / numerator / denominator" (dotted fields) is only possible in the spreadsheet "Basic data", carry-over is automatic.
The numerator is always a subset of the denominator (exception: indicator 7 – share study patients). </t>
  </si>
  <si>
    <t>1) Plausibility unclear
In comparison to the other centres, the indicator value given is an unusual value. The classification "plausibility unclear" does not automatically mean a negative assessment. The indicator value is to be checked for correctness because of its unusual character. In individual cases a positive indicator value, when viewed in detail, may also depict a negative care situation (e.g. surplus care). The result of this check is to be explained in more detail by the Centre in the Data Sheet "Reasons/Cause". Where appropriate, specific actions should be defined and carried out in line with the procedure "Failure to meet the target value".
2) Target value not met
The relevant indicators are to be analysed. The result is to be documented in the Data Sheet (DS) spreadsheet. The document "Specifications Data Quality" contains more detailed information about this.
3) Incomplete
If any indicators have the status "incomplete", then they are either to be supplied at a later stage or a clear statement is to be made about the possibility of future presentation ("incomplete indicators" always constitute a potential deviation).</t>
  </si>
  <si>
    <t>For reasons of easy readability, the term “patient” expressly covers all gender attributions (female, male, other). 
OPS-Code 5-425 correspondance to OPS (1) (Total) oesophagectomy without restoration of continuity. 
OPS-Code 5-426 correspondance to OPS (1) (Total) oesophagectomy with restoration of continuity. 
OPS-Codes 5-435 to 5-438 correspondance to OPS (1) Partial gastric resection (2/3 resection) (2) Subtotal gastric resection (4/5 resection) (3) (Total) gastrectomy (4) (Total) gastrectomy with oesophageal resection
OPS-Code 5-433.25 correspondance to OPS (1) Incision, excision and resection of the stomach: Local excision and destruction of diseased tissue of the stomach: Excision, endoscopic: Endoscopic full-wall excision [EFTR]</t>
  </si>
  <si>
    <t>only Stomach Cancer Centre</t>
  </si>
  <si>
    <t>Stomach Cancer Centre + separate Esophageal Cancer Centre</t>
  </si>
  <si>
    <r>
      <rPr>
        <b/>
        <u/>
        <sz val="8"/>
        <color indexed="8"/>
        <rFont val="Arial"/>
        <family val="2"/>
      </rPr>
      <t xml:space="preserve">Processing remarks:
</t>
    </r>
    <r>
      <rPr>
        <vertAlign val="superscript"/>
        <sz val="8"/>
        <color rgb="FF000000"/>
        <rFont val="Arial"/>
        <family val="2"/>
      </rPr>
      <t>1)</t>
    </r>
    <r>
      <rPr>
        <sz val="8"/>
        <color rgb="FF000000"/>
        <rFont val="Arial"/>
        <family val="2"/>
      </rPr>
      <t xml:space="preserve"> Tumours, whose centre is &gt; 2 cm from the oesophagogastric junction, are classified as stomachc cancer also in cases in which the oesophagogastric junction is affected.
</t>
    </r>
    <r>
      <rPr>
        <vertAlign val="superscript"/>
        <sz val="8"/>
        <color rgb="FF000000"/>
        <rFont val="Arial"/>
        <family val="2"/>
      </rPr>
      <t>2)</t>
    </r>
    <r>
      <rPr>
        <sz val="8"/>
        <color rgb="FF000000"/>
        <rFont val="Arial"/>
        <family val="2"/>
      </rPr>
      <t xml:space="preserve"> Tumours that affect the oesophagogastric junction and whose centre is within the prox. 2 cm of the oesophagogastric junction (proportion  type I/ type II), are counted as oesophageal cancer.
</t>
    </r>
    <r>
      <rPr>
        <vertAlign val="superscript"/>
        <sz val="8"/>
        <color rgb="FF000000"/>
        <rFont val="Arial"/>
        <family val="2"/>
      </rPr>
      <t>3)</t>
    </r>
    <r>
      <rPr>
        <sz val="8"/>
        <color rgb="FF000000"/>
        <rFont val="Arial"/>
        <family val="2"/>
      </rPr>
      <t xml:space="preserve"> Primary cases = adenocarcinoma of the stomach and the oesophagogastric junction.
</t>
    </r>
    <r>
      <rPr>
        <vertAlign val="superscript"/>
        <sz val="8"/>
        <color rgb="FF000000"/>
        <rFont val="Arial"/>
        <family val="2"/>
      </rPr>
      <t>4)</t>
    </r>
    <r>
      <rPr>
        <sz val="8"/>
        <color rgb="FF000000"/>
        <rFont val="Arial"/>
        <family val="2"/>
      </rPr>
      <t xml:space="preserve"> Only one OPS code is to be given for each primary case.
</t>
    </r>
    <r>
      <rPr>
        <vertAlign val="superscript"/>
        <sz val="8"/>
        <color rgb="FF000000"/>
        <rFont val="Arial"/>
        <family val="2"/>
      </rPr>
      <t>5)</t>
    </r>
    <r>
      <rPr>
        <sz val="8"/>
        <color rgb="FF000000"/>
        <rFont val="Arial"/>
        <family val="2"/>
      </rPr>
      <t xml:space="preserve"> Unless an Oesophageal Cancer Centre is certified in parallel, the ICD-10 C15.2, 15.5 and C16.0</t>
    </r>
    <r>
      <rPr>
        <vertAlign val="superscript"/>
        <sz val="8"/>
        <color rgb="FF000000"/>
        <rFont val="Arial"/>
        <family val="2"/>
      </rPr>
      <t>2)</t>
    </r>
    <r>
      <rPr>
        <sz val="8"/>
        <color rgb="FF000000"/>
        <rFont val="Arial"/>
        <family val="2"/>
      </rPr>
      <t xml:space="preserve"> can be included in the scope of the Gastric Cancer Centre.
Some of the fields are inter-dependent. Each line should, therefore, be completely processed from left to right and continuously from top to bottom. Grey fields must be processed. The processing of the Data Sheet should be done with Microsoft Office 2010 or one of the later versions. Microsoft Office 2007 can be used with some constraints (e.g. information buttons are not displayed). Earlier versions of Microsoft Office 2007 are not suitable for processing the Data Sheet. All numbers and texts must be entered manually (not using the copy/paste function; the exception are data which are entered by OncoBox). Each change to the basic data leads to a change in the Data Sheet. The document "Specifications Data Quality" sets out the basic principles for data assessment as part of the audit process. In particular details are given of how to deal with indicators where the target value is not met (download from www.onkozert.de; section Instructions).</t>
    </r>
  </si>
  <si>
    <r>
      <t xml:space="preserve">Surgical primary cases
</t>
    </r>
    <r>
      <rPr>
        <sz val="10"/>
        <color theme="1"/>
        <rFont val="Arial"/>
        <family val="2"/>
      </rPr>
      <t>ICD-10 C16.0</t>
    </r>
    <r>
      <rPr>
        <vertAlign val="superscript"/>
        <sz val="10"/>
        <color theme="1"/>
        <rFont val="Arial"/>
        <family val="2"/>
      </rPr>
      <t>1)</t>
    </r>
    <r>
      <rPr>
        <sz val="10"/>
        <color theme="1"/>
        <rFont val="Arial"/>
        <family val="2"/>
      </rPr>
      <t>, C16.1-16.9
OPS</t>
    </r>
    <r>
      <rPr>
        <vertAlign val="superscript"/>
        <sz val="10"/>
        <color theme="1"/>
        <rFont val="Arial"/>
        <family val="2"/>
      </rPr>
      <t>4)</t>
    </r>
    <r>
      <rPr>
        <sz val="10"/>
        <color theme="1"/>
        <rFont val="Arial"/>
        <family val="2"/>
      </rPr>
      <t>: 5-425*, 5-426*, 5-435* bis 5-438*</t>
    </r>
  </si>
  <si>
    <t>Number of patients with primary diagnosis of GIST 
(Gastrointestinal stromal tumours)</t>
  </si>
  <si>
    <t>Marvin</t>
  </si>
  <si>
    <t>Institution identification (II) number</t>
  </si>
  <si>
    <t>Clinical sites number</t>
  </si>
  <si>
    <t>List of studies</t>
  </si>
  <si>
    <t xml:space="preserve">                Total:</t>
  </si>
  <si>
    <t>Responsible co-operation partner</t>
  </si>
  <si>
    <t>Name of the study</t>
  </si>
  <si>
    <t>Number of study patients in the indicator year</t>
  </si>
  <si>
    <t>who were included in a study at their own centre</t>
  </si>
  <si>
    <t>Anzahl eingeschlossene Pat. im Kennzahlenjahr</t>
  </si>
  <si>
    <t>Anzahl Zentrumspat. im Kennzahlenjahr rekurtiert</t>
  </si>
  <si>
    <t>Art der Studie nicht interventionell</t>
  </si>
  <si>
    <t>Art der Studie interventionell</t>
  </si>
  <si>
    <t>in anderen Zentren/ Kliniken in eine Studie eingeschlossen wurden (fakultativ)</t>
  </si>
  <si>
    <t>von anderen Zentren/ Kliniken in eine eigene Studie eingeschlossen wurden (fakultativ)</t>
  </si>
  <si>
    <t xml:space="preserve">an einem anderen Standort des eigenen Zentrums in eine Studie eingeschlossen wurden (obligat für mehrst. LZ)  </t>
  </si>
  <si>
    <t>am eigenen Standort in eine Studie eingeschlossen wurden (obligat für alle LZ)</t>
  </si>
  <si>
    <t>in anderen Zentren/ Kliniken in eine Studie eingeschlossen wurden</t>
  </si>
  <si>
    <t>von anderen Zentren/ Kliniken in eine Studie im eigenen Zentrum eingeschlossen wurden</t>
  </si>
  <si>
    <t>im eigenen Zentrum in eine Studie eingeschlossen wurden</t>
  </si>
  <si>
    <t>Name der Studie</t>
  </si>
  <si>
    <t>Verantwortlicher Kooperationspartner</t>
  </si>
  <si>
    <t>Designated examiner</t>
  </si>
  <si>
    <t>Non-designated examiner</t>
  </si>
  <si>
    <t>Title, Surname, First Name</t>
  </si>
  <si>
    <t>Status examiner</t>
  </si>
  <si>
    <t>Time period from ... to in the indicator year</t>
  </si>
  <si>
    <t>Reason/ cause</t>
  </si>
  <si>
    <t>Table of surgeons (qualification according to CR 5.2.5)</t>
  </si>
  <si>
    <t>Designated surgeon</t>
  </si>
  <si>
    <r>
      <t>Please note:</t>
    </r>
    <r>
      <rPr>
        <sz val="8"/>
        <color theme="1"/>
        <rFont val="Arial"/>
        <family val="2"/>
      </rPr>
      <t xml:space="preserve"> If the surgeons did not perform any operations during the period under review, enter ‘0’.</t>
    </r>
  </si>
  <si>
    <t>Non-designated surgeon</t>
  </si>
  <si>
    <t>Status of surgeon</t>
  </si>
  <si>
    <t>Clinical sites/ centre</t>
  </si>
  <si>
    <t xml:space="preserve">Table of examiners </t>
  </si>
  <si>
    <r>
      <rPr>
        <sz val="8"/>
        <color theme="1"/>
        <rFont val="Arial"/>
        <family val="2"/>
      </rPr>
      <t xml:space="preserve">
</t>
    </r>
    <r>
      <rPr>
        <u/>
        <sz val="8"/>
        <color theme="1"/>
        <rFont val="Arial"/>
        <family val="2"/>
      </rPr>
      <t>Please note:</t>
    </r>
    <r>
      <rPr>
        <sz val="8"/>
        <color theme="1"/>
        <rFont val="Arial"/>
        <family val="2"/>
      </rPr>
      <t xml:space="preserve"> If the pancreas and/or stomach and/or oesophagus modules are certified in parallel, the table of examiners can be fully completed in only one of the three Data Sheets. The other Data Sheets can then refer to the corresponding Data Sheet. If the table is completed separately in each Data Sheet, it must be ensured that the information matches. 
If the examiners did not perform any examinations during the period under review, enter ‘0’.</t>
    </r>
    <r>
      <rPr>
        <u/>
        <sz val="8"/>
        <color theme="1"/>
        <rFont val="Arial"/>
        <family val="2"/>
      </rPr>
      <t xml:space="preserve">
</t>
    </r>
  </si>
  <si>
    <t>Examining unit
(practice/ clinic department)</t>
  </si>
  <si>
    <t>Number of EUS
≥ 30 per year</t>
  </si>
  <si>
    <t>Number of FNPs
≥ 10 per year</t>
  </si>
  <si>
    <t>Number of ERCPs 
≥ 50 per year</t>
  </si>
  <si>
    <t>Number of surgeries
Stomach ≥ 10</t>
  </si>
  <si>
    <t>Basic qualification fulfilled yes/ no</t>
  </si>
  <si>
    <t>Yes</t>
  </si>
  <si>
    <t>No</t>
  </si>
  <si>
    <t xml:space="preserve">5
</t>
  </si>
  <si>
    <r>
      <rPr>
        <b/>
        <sz val="10"/>
        <color theme="1"/>
        <rFont val="Arial"/>
        <family val="2"/>
      </rPr>
      <t xml:space="preserve">Surgical primary cases
</t>
    </r>
    <r>
      <rPr>
        <sz val="10"/>
        <color theme="1"/>
        <rFont val="Arial"/>
        <family val="2"/>
      </rPr>
      <t>ICD-10 C16.0</t>
    </r>
    <r>
      <rPr>
        <vertAlign val="superscript"/>
        <sz val="10"/>
        <color theme="1"/>
        <rFont val="Arial"/>
        <family val="2"/>
      </rPr>
      <t>2)</t>
    </r>
    <r>
      <rPr>
        <sz val="10"/>
        <color theme="1"/>
        <rFont val="Arial"/>
        <family val="2"/>
      </rPr>
      <t>, C15.2 and 15.5
OPS</t>
    </r>
    <r>
      <rPr>
        <vertAlign val="superscript"/>
        <sz val="10"/>
        <color theme="1"/>
        <rFont val="Arial"/>
        <family val="2"/>
      </rPr>
      <t>4)</t>
    </r>
    <r>
      <rPr>
        <sz val="10"/>
        <color theme="1"/>
        <rFont val="Arial"/>
        <family val="2"/>
      </rPr>
      <t>: 5-425*, 5-426*, 5-435* bis 5-438*</t>
    </r>
  </si>
  <si>
    <t>who were included in a study at their own centre by other centres/ clinics</t>
  </si>
  <si>
    <t>who were included in a study in other centres/ clinics</t>
  </si>
  <si>
    <r>
      <rPr>
        <u/>
        <sz val="8"/>
        <color theme="1"/>
        <rFont val="Arial"/>
        <family val="2"/>
      </rPr>
      <t>Please note</t>
    </r>
    <r>
      <rPr>
        <sz val="8"/>
        <color theme="1"/>
        <rFont val="Arial"/>
        <family val="2"/>
      </rPr>
      <t>: Study patients can be counted for 2 centres, provided that the sending centre itself conducts at least one study for patients of the Stomach Cancer Centre. If this method of counting is chosen (optional), the centre must show how many patients are included in studies in its own centre, sent to other centres/ clinics for study participation and transferred from other centres/ clinics for study participation.</t>
    </r>
  </si>
  <si>
    <r>
      <rPr>
        <b/>
        <sz val="10"/>
        <color theme="1"/>
        <rFont val="Arial"/>
        <family val="2"/>
      </rPr>
      <t>Primary cases oesophagus total</t>
    </r>
    <r>
      <rPr>
        <vertAlign val="superscript"/>
        <sz val="10"/>
        <color theme="1"/>
        <rFont val="Arial"/>
        <family val="2"/>
      </rPr>
      <t>5)</t>
    </r>
    <r>
      <rPr>
        <b/>
        <sz val="10"/>
        <color theme="1"/>
        <rFont val="Arial"/>
        <family val="2"/>
      </rPr>
      <t xml:space="preserve">
</t>
    </r>
    <r>
      <rPr>
        <sz val="10"/>
        <color theme="1"/>
        <rFont val="Arial"/>
        <family val="2"/>
      </rPr>
      <t>ICD-10 C16.0</t>
    </r>
    <r>
      <rPr>
        <vertAlign val="superscript"/>
        <sz val="10"/>
        <color theme="1"/>
        <rFont val="Arial"/>
        <family val="2"/>
      </rPr>
      <t>2)</t>
    </r>
    <r>
      <rPr>
        <sz val="10"/>
        <color theme="1"/>
        <rFont val="Arial"/>
        <family val="2"/>
      </rPr>
      <t>, C15.2 and 15.5</t>
    </r>
  </si>
  <si>
    <t>Annex CR Version P1.1 (Audit year 2026 / Indicator year 2025)</t>
  </si>
  <si>
    <t>D-Flow Onco (vormals OncoAssist)</t>
  </si>
  <si>
    <t>Stand 30.09.2025</t>
  </si>
  <si>
    <r>
      <rPr>
        <b/>
        <sz val="10"/>
        <color theme="1"/>
        <rFont val="Arial"/>
        <family val="2"/>
      </rPr>
      <t xml:space="preserve">Endoscopic primary cases
</t>
    </r>
    <r>
      <rPr>
        <sz val="10"/>
        <color theme="1"/>
        <rFont val="Arial"/>
        <family val="2"/>
      </rPr>
      <t>ICD-10 C16.0</t>
    </r>
    <r>
      <rPr>
        <vertAlign val="superscript"/>
        <sz val="10"/>
        <color theme="1"/>
        <rFont val="Arial"/>
        <family val="2"/>
      </rPr>
      <t>1)</t>
    </r>
    <r>
      <rPr>
        <sz val="10"/>
        <color theme="1"/>
        <rFont val="Arial"/>
        <family val="2"/>
      </rPr>
      <t>, C16.1-16.9
OPS: 5-433.23, 5-433.24, 5-433.25</t>
    </r>
  </si>
  <si>
    <r>
      <rPr>
        <b/>
        <sz val="10"/>
        <color theme="1"/>
        <rFont val="Arial"/>
        <family val="2"/>
      </rPr>
      <t xml:space="preserve">Endoscopic primary cases
</t>
    </r>
    <r>
      <rPr>
        <sz val="10"/>
        <color theme="1"/>
        <rFont val="Arial"/>
        <family val="2"/>
      </rPr>
      <t>ICD-10 C16.0</t>
    </r>
    <r>
      <rPr>
        <vertAlign val="superscript"/>
        <sz val="10"/>
        <color theme="1"/>
        <rFont val="Arial"/>
        <family val="2"/>
      </rPr>
      <t>2)</t>
    </r>
    <r>
      <rPr>
        <sz val="10"/>
        <color theme="1"/>
        <rFont val="Arial"/>
        <family val="2"/>
      </rPr>
      <t>, C15.2 and 15.5</t>
    </r>
    <r>
      <rPr>
        <b/>
        <sz val="10"/>
        <color theme="1"/>
        <rFont val="Arial"/>
        <family val="2"/>
      </rPr>
      <t xml:space="preserve">
</t>
    </r>
    <r>
      <rPr>
        <sz val="10"/>
        <color theme="1"/>
        <rFont val="Arial"/>
        <family val="2"/>
      </rPr>
      <t>OPS: 5-422.23, 5-422.24</t>
    </r>
  </si>
  <si>
    <t>The Catalogue of Requirements is based on the TNM classification of malignant tumours, 8th edition 2017, the ICD classification ICD-10-GM 2025 (BfARM) and the OPS classification OPS 2025 (BfARM).</t>
  </si>
  <si>
    <t>Pretherapeutic tumour board recurrence/ metachronous metastases</t>
  </si>
  <si>
    <t>Patients with newly occurring recurrence and/or distant metastases
(= Indicator 1b)</t>
  </si>
  <si>
    <t>Pretherapeutic presentation of all patients with recurrence in tumour board/metachronous metastases</t>
  </si>
  <si>
    <t>Endoscopic primary cases + Surgical primary cases with prior endoscopic en-bloc resection</t>
  </si>
  <si>
    <t>Grade II/III anastomosis insufficiency</t>
  </si>
  <si>
    <t xml:space="preserve">As rarely as possible grade II/III anastomosis insufficiencies after resection with reconstruction using anastomosis </t>
  </si>
  <si>
    <t>Primary cases of the denominator with grade II/III anastomosis insufficiency</t>
  </si>
  <si>
    <t xml:space="preserve">Surgical primary cases with reconstruction using anastomosis </t>
  </si>
  <si>
    <t>14a</t>
  </si>
  <si>
    <t>14b</t>
  </si>
  <si>
    <t>14b
optional</t>
  </si>
  <si>
    <t>90d post-operative mortality</t>
  </si>
  <si>
    <t>Primary cases of the denominator who died post-operatively after elective interventions within 30d</t>
  </si>
  <si>
    <t>Primary cases of the denominator with revision surgeries as a consequence of perioperative complications within 30d of elective surgery</t>
  </si>
  <si>
    <t>30d post-operative mortality</t>
  </si>
  <si>
    <t>Primary cases of the denominator who died post-operatively within 90d</t>
  </si>
  <si>
    <t>Elective surgical primary cases
(from the previous indicator year)</t>
  </si>
  <si>
    <t xml:space="preserve">Primary cases of the denominator with at least the following details in the pathology report:
- type of material removed, 
- tumour localisation (macroscopic / microscopic),
- minimum distance of the tumour from the resection margins,
- size of tumour,
- microscopic tumour type (based on the latest WHO classification),
- grading* (based on the latest WHO classification),
- TNM classification (with details of the examined and affected lymph nodes),
- R classification.
* unnecessary in cases of complete remission after neoadjuvant therapy </t>
  </si>
  <si>
    <t>≥ 90%</t>
  </si>
  <si>
    <t>Patients of the denominator with determination of nutritional status based on the Nutritional Risk Score and Body Mass Index</t>
  </si>
  <si>
    <t>Primary cases (= Indicator 1a) + patients with newly occurring recurrence and/or distant metastases 
(= Indicator 1b)</t>
  </si>
  <si>
    <t>Surgical primary cases after gastrectomy</t>
  </si>
  <si>
    <t>Surgical primary cases ≥ cT3 and/ or ≥ N1 and M0</t>
  </si>
  <si>
    <t xml:space="preserve">Surgical primary cases with adenocarcinoma of the oesophagogastric junction  cT3 or cT4, M0 </t>
  </si>
  <si>
    <t>21
optional</t>
  </si>
  <si>
    <t>22
optional</t>
  </si>
  <si>
    <t>Determination of HER-2 and PD-L1 status (CPS) and the MSI status prior to palliative tumour treatment</t>
  </si>
  <si>
    <t xml:space="preserve">As often as possible  determination of HER-2 and PD-L1 status (CPS) and the MSI status prior to palliative medicinal tumour therapy </t>
  </si>
  <si>
    <t>Patients of the denominator with determination of HER-2 and PD-L1 status (CPS) and the MSI status prior to palliative medicinal tumour therapy</t>
  </si>
  <si>
    <t>Patients with palliative medicinal tumour therapy</t>
  </si>
  <si>
    <t>Helicobacter pylori testing before or after endoscopic resection</t>
  </si>
  <si>
    <t>Highest possible proportion of patients tested for Helicobacter pylori before or after endoscopic resection of early gastric carcinomas or surgical partial gastrectomies</t>
  </si>
  <si>
    <t>Patients with endoscopic resection of early gastric cancer or surgical partial gastrectomy</t>
  </si>
  <si>
    <t>Patients of the denominator with Helicobacter pylori testing</t>
  </si>
  <si>
    <t>&gt; 25%</t>
  </si>
  <si>
    <t>MTL30 indicator (mortality, transfer, postoperative lying time)</t>
  </si>
  <si>
    <t>As rarely as possible postoperative events</t>
  </si>
  <si>
    <t>Patients of the denominator, who
• died within 30 days postoperatively (numerator indicator 14a) or
• were transferred to another acute care hospital or
• had a hospital stay &gt; 30 days after tumour resection</t>
  </si>
  <si>
    <t>Elective surgical primary cases</t>
  </si>
  <si>
    <t>Primary cases with endoscopic en bloc resection</t>
  </si>
  <si>
    <t xml:space="preserve">   Sum:</t>
  </si>
  <si>
    <t>OPS-Code 5-422.23 correspondance to OPS (1) Operations on the oesophagus: Local excision and destruction of diseased oesophagus tissue: Excision, endoscopic: Endoscopic mucosa resection. 
OPS-Code 5-422.24 correspondance to OPS (1) Operations on the oesophagus: Local excision and destruction of diseased oesophagus tissue: Excision, endoscopic: Endoscopic submucosal dissection [ESD]. 
OPS-Code 5-433.23 correspondance to OPS (1)  Incision, excision and resection of stomach: Local excision and destruction of diseased gastric tissue: Excision, endoscopic: Endoscopic mucosa resection. 
OPS-Code 5-433.24 correspondance to OPS (1)  Incision, excision and resection of stomach: Local excision and destruction of diseased gastric tissue: Excision, endoscopic: Endoscopic submucosal dissection [ESD]. 
OPS-Code 5-433.25 correspondance to OPS (1) Incision, excision and resection of the stomach: Local excision and destruction of diseased tissue of the stomach: Excision, endoscopic: Endoscopic full-wall excision [EFTR].
OPS-Code 5-425 correspondance to OPS (1) (Total) oesophagectomy without restoration of continuity. 
OPS-Code 5-426 correspondance to OPS (1) (Total) oesophagectomy with restoration of continuity. 
OPS-Codes 5-435 to 5-438 correspondance to OPS (1) Partial gastric resection (2/3 resection) (2) Subtotal gastric resection (4/5 resection) (3) (Total) gastrectomy (4) (Total) gastrectomy with oesophageal resection.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</si>
</sst>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_-* #,##0.00\ _€_-;\-* #,##0.00\ _€_-;_-* &quot;-&quot;??\ _€_-;_-@_-"/>
  </numFmts>
  <fonts count="98" x14ac:knownFonts="1">
    <font>
      <sz val="11"/>
      <color theme="1"/>
      <name val="Calibri"/>
      <family val="2"/>
      <scheme val="minor"/>
    </font>
    <font>
      <sz val="10"/>
      <color theme="1"/>
      <name val="Arial"/>
      <family val="2"/>
    </font>
    <font>
      <sz val="10"/>
      <color theme="1"/>
      <name val="Arial"/>
      <family val="2"/>
    </font>
    <font>
      <sz val="11"/>
      <color indexed="8"/>
      <name val="Calibri"/>
      <family val="2"/>
    </font>
    <font>
      <sz val="10"/>
      <name val="Arial"/>
      <family val="2"/>
    </font>
    <font>
      <sz val="8"/>
      <name val="Arial"/>
      <family val="2"/>
    </font>
    <font>
      <b/>
      <sz val="8"/>
      <name val="Arial"/>
      <family val="2"/>
    </font>
    <font>
      <b/>
      <sz val="11"/>
      <color indexed="8"/>
      <name val="Calibri"/>
      <family val="2"/>
    </font>
    <font>
      <sz val="8"/>
      <color indexed="8"/>
      <name val="Arial"/>
      <family val="2"/>
    </font>
    <font>
      <b/>
      <sz val="10"/>
      <color indexed="8"/>
      <name val="Arial"/>
      <family val="2"/>
    </font>
    <font>
      <sz val="10"/>
      <color indexed="8"/>
      <name val="Arial"/>
      <family val="2"/>
    </font>
    <font>
      <sz val="9"/>
      <color indexed="8"/>
      <name val="Arial"/>
      <family val="2"/>
    </font>
    <font>
      <b/>
      <sz val="8"/>
      <color indexed="8"/>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8"/>
      <color indexed="8"/>
      <name val="Arial Narrow"/>
      <family val="2"/>
    </font>
    <font>
      <sz val="6"/>
      <name val="Arial"/>
      <family val="2"/>
    </font>
    <font>
      <sz val="8"/>
      <name val="Arial Narrow"/>
      <family val="2"/>
    </font>
    <font>
      <sz val="11"/>
      <name val="Calibri"/>
      <family val="2"/>
    </font>
    <font>
      <b/>
      <u/>
      <sz val="8"/>
      <color indexed="8"/>
      <name val="Arial"/>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6"/>
      <color indexed="8"/>
      <name val="Calibri"/>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11"/>
      <color theme="1"/>
      <name val="Arial"/>
      <family val="2"/>
    </font>
    <font>
      <sz val="10"/>
      <color theme="1"/>
      <name val="Arial"/>
      <family val="2"/>
    </font>
    <font>
      <b/>
      <sz val="12"/>
      <color theme="1"/>
      <name val="Arial"/>
      <family val="2"/>
    </font>
    <font>
      <sz val="8"/>
      <color theme="1"/>
      <name val="Arial"/>
      <family val="2"/>
    </font>
    <font>
      <b/>
      <sz val="11"/>
      <color theme="1"/>
      <name val="Arial"/>
      <family val="2"/>
    </font>
    <font>
      <sz val="9"/>
      <color theme="1"/>
      <name val="Arial"/>
      <family val="2"/>
    </font>
    <font>
      <b/>
      <sz val="8"/>
      <color theme="1"/>
      <name val="Arial"/>
      <family val="2"/>
    </font>
    <font>
      <b/>
      <sz val="9"/>
      <color theme="1"/>
      <name val="Arial"/>
      <family val="2"/>
    </font>
    <font>
      <sz val="11"/>
      <name val="Calibri"/>
      <family val="2"/>
      <scheme val="minor"/>
    </font>
    <font>
      <sz val="8"/>
      <color indexed="23"/>
      <name val="Arial"/>
      <family val="2"/>
    </font>
    <font>
      <sz val="8"/>
      <color rgb="FFFF0000"/>
      <name val="Arial"/>
      <family val="2"/>
    </font>
    <font>
      <vertAlign val="superscript"/>
      <sz val="10"/>
      <color theme="1"/>
      <name val="Arial"/>
      <family val="2"/>
    </font>
    <font>
      <b/>
      <sz val="10"/>
      <color theme="1"/>
      <name val="Arial"/>
      <family val="2"/>
    </font>
    <font>
      <b/>
      <sz val="10"/>
      <name val="Arial"/>
      <family val="2"/>
    </font>
    <font>
      <sz val="8"/>
      <name val="Calibri"/>
      <family val="2"/>
      <scheme val="minor"/>
    </font>
    <font>
      <sz val="10"/>
      <color theme="0" tint="-0.499984740745262"/>
      <name val="Arial"/>
      <family val="2"/>
    </font>
    <font>
      <vertAlign val="superscript"/>
      <sz val="9"/>
      <color indexed="81"/>
      <name val="Arial"/>
      <family val="2"/>
    </font>
    <font>
      <sz val="10"/>
      <color theme="1" tint="0.499984740745262"/>
      <name val="Arial"/>
      <family val="2"/>
    </font>
    <font>
      <sz val="6"/>
      <color theme="1"/>
      <name val="Arial"/>
      <family val="2"/>
    </font>
    <font>
      <vertAlign val="superscript"/>
      <sz val="8"/>
      <color theme="1"/>
      <name val="Arial"/>
      <family val="2"/>
    </font>
    <font>
      <sz val="10"/>
      <color theme="1" tint="0.34998626667073579"/>
      <name val="Arial"/>
      <family val="2"/>
    </font>
    <font>
      <sz val="8"/>
      <color rgb="FF000000"/>
      <name val="Arial"/>
      <family val="2"/>
    </font>
    <font>
      <vertAlign val="superscript"/>
      <sz val="8"/>
      <color rgb="FF000000"/>
      <name val="Arial"/>
      <family val="2"/>
    </font>
    <font>
      <b/>
      <u/>
      <sz val="8"/>
      <color theme="1"/>
      <name val="Arial"/>
      <family val="2"/>
    </font>
    <font>
      <u/>
      <sz val="8"/>
      <color theme="1"/>
      <name val="Arial"/>
      <family val="2"/>
    </font>
    <font>
      <sz val="9"/>
      <name val="Arial"/>
      <family val="2"/>
    </font>
    <font>
      <b/>
      <sz val="9"/>
      <color indexed="8"/>
      <name val="Arial"/>
      <family val="2"/>
    </font>
    <font>
      <sz val="8"/>
      <color theme="1" tint="0.34998626667073579"/>
      <name val="Arial"/>
      <family val="2"/>
    </font>
    <font>
      <sz val="6"/>
      <color theme="1" tint="0.34998626667073579"/>
      <name val="Arial"/>
      <family val="2"/>
    </font>
    <font>
      <sz val="11"/>
      <color theme="1" tint="0.34998626667073579"/>
      <name val="Calibri"/>
      <family val="2"/>
    </font>
    <font>
      <sz val="8"/>
      <color theme="1" tint="0.34998626667073579"/>
      <name val="Arial Narrow"/>
      <family val="2"/>
    </font>
    <font>
      <b/>
      <sz val="8"/>
      <color theme="1" tint="0.34998626667073579"/>
      <name val="Arial"/>
      <family val="2"/>
    </font>
    <font>
      <sz val="11"/>
      <color theme="1" tint="0.34998626667073579"/>
      <name val="Calibri"/>
      <family val="2"/>
      <scheme val="minor"/>
    </font>
  </fonts>
  <fills count="75">
    <fill>
      <patternFill patternType="none"/>
    </fill>
    <fill>
      <patternFill patternType="gray125"/>
    </fill>
    <fill>
      <patternFill patternType="solid">
        <fgColor indexed="31"/>
      </patternFill>
    </fill>
    <fill>
      <patternFill patternType="solid">
        <fgColor indexed="41"/>
      </patternFill>
    </fill>
    <fill>
      <patternFill patternType="solid">
        <fgColor indexed="44"/>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gray0625"/>
    </fill>
    <fill>
      <patternFill patternType="solid">
        <fgColor indexed="6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34998626667073579"/>
        <bgColor indexed="64"/>
      </patternFill>
    </fill>
    <fill>
      <patternFill patternType="solid">
        <fgColor rgb="FFDCE6F1"/>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C0C0C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C1C1C1"/>
        <bgColor indexed="64"/>
      </patternFill>
    </fill>
    <fill>
      <patternFill patternType="solid">
        <fgColor rgb="FFDCE6F1"/>
        <bgColor indexed="9"/>
      </patternFill>
    </fill>
    <fill>
      <patternFill patternType="solid">
        <fgColor theme="4" tint="0.79998168889431442"/>
        <bgColor indexed="9"/>
      </patternFill>
    </fill>
  </fills>
  <borders count="69">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s>
  <cellStyleXfs count="1223">
    <xf numFmtId="0" fontId="0" fillId="0" borderId="0"/>
    <xf numFmtId="0" fontId="41" fillId="3" borderId="0" applyNumberFormat="0" applyBorder="0" applyAlignment="0" applyProtection="0"/>
    <xf numFmtId="0" fontId="41" fillId="2"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4"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41" fillId="6" borderId="0" applyNumberFormat="0" applyBorder="0" applyAlignment="0" applyProtection="0"/>
    <xf numFmtId="0" fontId="41" fillId="5"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41" fillId="8" borderId="0" applyNumberFormat="0" applyBorder="0" applyAlignment="0" applyProtection="0"/>
    <xf numFmtId="0" fontId="41" fillId="7" borderId="0" applyNumberFormat="0" applyBorder="0" applyAlignment="0" applyProtection="0"/>
    <xf numFmtId="0" fontId="41" fillId="32" borderId="0" applyNumberFormat="0" applyBorder="0" applyAlignment="0" applyProtection="0"/>
    <xf numFmtId="0" fontId="41" fillId="32"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41" fillId="10" borderId="0" applyNumberFormat="0" applyBorder="0" applyAlignment="0" applyProtection="0"/>
    <xf numFmtId="0" fontId="41" fillId="9" borderId="0" applyNumberFormat="0" applyBorder="0" applyAlignment="0" applyProtection="0"/>
    <xf numFmtId="0" fontId="41" fillId="33" borderId="0" applyNumberFormat="0" applyBorder="0" applyAlignment="0" applyProtection="0"/>
    <xf numFmtId="0" fontId="41" fillId="33"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41" fillId="3" borderId="0" applyNumberFormat="0" applyBorder="0" applyAlignment="0" applyProtection="0"/>
    <xf numFmtId="0" fontId="41" fillId="34" borderId="0" applyNumberFormat="0" applyBorder="0" applyAlignment="0" applyProtection="0"/>
    <xf numFmtId="0" fontId="41" fillId="4" borderId="0" applyNumberFormat="0" applyBorder="0" applyAlignment="0" applyProtection="0"/>
    <xf numFmtId="0" fontId="41" fillId="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1" fillId="3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41" fillId="3" borderId="0" applyNumberFormat="0" applyBorder="0" applyAlignment="0" applyProtection="0"/>
    <xf numFmtId="0" fontId="41" fillId="36" borderId="0" applyNumberFormat="0" applyBorder="0" applyAlignment="0" applyProtection="0"/>
    <xf numFmtId="0" fontId="41"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41"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41" fillId="14" borderId="0" applyNumberFormat="0" applyBorder="0" applyAlignment="0" applyProtection="0"/>
    <xf numFmtId="0" fontId="41" fillId="13"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1" fillId="15" borderId="0" applyNumberFormat="0" applyBorder="0" applyAlignment="0" applyProtection="0"/>
    <xf numFmtId="0" fontId="41" fillId="39"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41" fillId="3" borderId="0" applyNumberFormat="0" applyBorder="0" applyAlignment="0" applyProtection="0"/>
    <xf numFmtId="0" fontId="41" fillId="40" borderId="0" applyNumberFormat="0" applyBorder="0" applyAlignment="0" applyProtection="0"/>
    <xf numFmtId="0" fontId="41"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41" fillId="6" borderId="0" applyNumberFormat="0" applyBorder="0" applyAlignment="0" applyProtection="0"/>
    <xf numFmtId="0" fontId="41" fillId="41"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2" fillId="3" borderId="0" applyNumberFormat="0" applyBorder="0" applyAlignment="0" applyProtection="0"/>
    <xf numFmtId="0" fontId="42" fillId="42" borderId="0" applyNumberFormat="0" applyBorder="0" applyAlignment="0" applyProtection="0"/>
    <xf numFmtId="0" fontId="42" fillId="4" borderId="0" applyNumberFormat="0" applyBorder="0" applyAlignment="0" applyProtection="0"/>
    <xf numFmtId="0" fontId="42" fillId="3"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42" fillId="43"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42" fillId="44"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42" fillId="15" borderId="0" applyNumberFormat="0" applyBorder="0" applyAlignment="0" applyProtection="0"/>
    <xf numFmtId="0" fontId="42" fillId="18"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42" fillId="3" borderId="0" applyNumberFormat="0" applyBorder="0" applyAlignment="0" applyProtection="0"/>
    <xf numFmtId="0" fontId="42" fillId="46" borderId="0" applyNumberFormat="0" applyBorder="0" applyAlignment="0" applyProtection="0"/>
    <xf numFmtId="0" fontId="42" fillId="4" borderId="0" applyNumberFormat="0" applyBorder="0" applyAlignment="0" applyProtection="0"/>
    <xf numFmtId="0" fontId="42" fillId="3"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2" fillId="6" borderId="0" applyNumberFormat="0" applyBorder="0" applyAlignment="0" applyProtection="0"/>
    <xf numFmtId="0" fontId="42" fillId="20"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42" fillId="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2" fillId="21" borderId="0" applyNumberFormat="0" applyBorder="0" applyAlignment="0" applyProtection="0"/>
    <xf numFmtId="0" fontId="14" fillId="21"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48" borderId="0" applyNumberFormat="0" applyBorder="0" applyAlignment="0" applyProtection="0"/>
    <xf numFmtId="0" fontId="42" fillId="48" borderId="0" applyNumberFormat="0" applyBorder="0" applyAlignment="0" applyProtection="0"/>
    <xf numFmtId="0" fontId="42" fillId="19" borderId="0" applyNumberFormat="0" applyBorder="0" applyAlignment="0" applyProtection="0"/>
    <xf numFmtId="0" fontId="42" fillId="21" borderId="0" applyNumberFormat="0" applyBorder="0" applyAlignment="0" applyProtection="0"/>
    <xf numFmtId="0" fontId="42" fillId="49" borderId="0" applyNumberFormat="0" applyBorder="0" applyAlignment="0" applyProtection="0"/>
    <xf numFmtId="0" fontId="14" fillId="22" borderId="0" applyNumberFormat="0" applyBorder="0" applyAlignment="0" applyProtection="0"/>
    <xf numFmtId="0" fontId="42" fillId="23" borderId="0" applyNumberFormat="0" applyBorder="0" applyAlignment="0" applyProtection="0"/>
    <xf numFmtId="0" fontId="42" fillId="22" borderId="0" applyNumberFormat="0" applyBorder="0" applyAlignment="0" applyProtection="0"/>
    <xf numFmtId="0" fontId="42" fillId="50" borderId="0" applyNumberFormat="0" applyBorder="0" applyAlignment="0" applyProtection="0"/>
    <xf numFmtId="0" fontId="14" fillId="24" borderId="0" applyNumberFormat="0" applyBorder="0" applyAlignment="0" applyProtection="0"/>
    <xf numFmtId="0" fontId="42" fillId="18" borderId="0" applyNumberFormat="0" applyBorder="0" applyAlignment="0" applyProtection="0"/>
    <xf numFmtId="0" fontId="14" fillId="18"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25" borderId="0" applyNumberFormat="0" applyBorder="0" applyAlignment="0" applyProtection="0"/>
    <xf numFmtId="0" fontId="42" fillId="18" borderId="0" applyNumberFormat="0" applyBorder="0" applyAlignment="0" applyProtection="0"/>
    <xf numFmtId="0" fontId="42" fillId="52" borderId="0" applyNumberFormat="0" applyBorder="0" applyAlignment="0" applyProtection="0"/>
    <xf numFmtId="0" fontId="14" fillId="19" borderId="0" applyNumberFormat="0" applyBorder="0" applyAlignment="0" applyProtection="0"/>
    <xf numFmtId="0" fontId="42" fillId="53" borderId="0" applyNumberFormat="0" applyBorder="0" applyAlignment="0" applyProtection="0"/>
    <xf numFmtId="0" fontId="14" fillId="23" borderId="0" applyNumberFormat="0" applyBorder="0" applyAlignment="0" applyProtection="0"/>
    <xf numFmtId="0" fontId="42" fillId="21" borderId="0" applyNumberFormat="0" applyBorder="0" applyAlignment="0" applyProtection="0"/>
    <xf numFmtId="0" fontId="42" fillId="21"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22" borderId="0" applyNumberFormat="0" applyBorder="0" applyAlignment="0" applyProtection="0"/>
    <xf numFmtId="0" fontId="42" fillId="22"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25" borderId="0" applyNumberFormat="0" applyBorder="0" applyAlignment="0" applyProtection="0"/>
    <xf numFmtId="0" fontId="42" fillId="25"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10" borderId="2" applyNumberFormat="0" applyAlignment="0" applyProtection="0"/>
    <xf numFmtId="0" fontId="43" fillId="15" borderId="2" applyNumberFormat="0" applyAlignment="0" applyProtection="0"/>
    <xf numFmtId="0" fontId="44" fillId="15" borderId="44" applyNumberFormat="0" applyAlignment="0" applyProtection="0"/>
    <xf numFmtId="0" fontId="43" fillId="15" borderId="2" applyNumberFormat="0" applyAlignment="0" applyProtection="0"/>
    <xf numFmtId="0" fontId="7" fillId="15" borderId="2" applyNumberFormat="0" applyAlignment="0" applyProtection="0"/>
    <xf numFmtId="0" fontId="7" fillId="15" borderId="2" applyNumberFormat="0" applyAlignment="0" applyProtection="0"/>
    <xf numFmtId="0" fontId="44" fillId="54" borderId="44" applyNumberFormat="0" applyAlignment="0" applyProtection="0"/>
    <xf numFmtId="0" fontId="44" fillId="54" borderId="44" applyNumberFormat="0" applyAlignment="0" applyProtection="0"/>
    <xf numFmtId="0" fontId="44" fillId="10" borderId="44" applyNumberFormat="0" applyAlignment="0" applyProtection="0"/>
    <xf numFmtId="0" fontId="43" fillId="10" borderId="2" applyNumberFormat="0" applyAlignment="0" applyProtection="0"/>
    <xf numFmtId="0" fontId="7" fillId="10" borderId="2" applyNumberFormat="0" applyAlignment="0" applyProtection="0"/>
    <xf numFmtId="0" fontId="7" fillId="10" borderId="2" applyNumberFormat="0" applyAlignment="0" applyProtection="0"/>
    <xf numFmtId="0" fontId="44" fillId="15" borderId="44" applyNumberFormat="0" applyAlignment="0" applyProtection="0"/>
    <xf numFmtId="0" fontId="43" fillId="10" borderId="2" applyNumberFormat="0" applyAlignment="0" applyProtection="0"/>
    <xf numFmtId="0" fontId="7" fillId="10" borderId="2" applyNumberFormat="0" applyAlignment="0" applyProtection="0"/>
    <xf numFmtId="0" fontId="7" fillId="10" borderId="2" applyNumberFormat="0" applyAlignment="0" applyProtection="0"/>
    <xf numFmtId="0" fontId="43" fillId="15" borderId="2" applyNumberFormat="0" applyAlignment="0" applyProtection="0"/>
    <xf numFmtId="0" fontId="44" fillId="15" borderId="44" applyNumberFormat="0" applyAlignment="0" applyProtection="0"/>
    <xf numFmtId="0" fontId="43" fillId="15" borderId="2" applyNumberFormat="0" applyAlignment="0" applyProtection="0"/>
    <xf numFmtId="0" fontId="7" fillId="15" borderId="2" applyNumberFormat="0" applyAlignment="0" applyProtection="0"/>
    <xf numFmtId="0" fontId="7" fillId="15" borderId="2" applyNumberFormat="0" applyAlignment="0" applyProtection="0"/>
    <xf numFmtId="0" fontId="15" fillId="15" borderId="1" applyNumberFormat="0" applyAlignment="0" applyProtection="0"/>
    <xf numFmtId="0" fontId="15" fillId="15" borderId="1" applyNumberFormat="0" applyAlignment="0" applyProtection="0"/>
    <xf numFmtId="0" fontId="15" fillId="15" borderId="1" applyNumberFormat="0" applyAlignment="0" applyProtection="0"/>
    <xf numFmtId="0" fontId="44" fillId="15" borderId="44" applyNumberFormat="0" applyAlignment="0" applyProtection="0"/>
    <xf numFmtId="0" fontId="15" fillId="15" borderId="1" applyNumberFormat="0" applyAlignment="0" applyProtection="0"/>
    <xf numFmtId="0" fontId="43" fillId="15" borderId="2" applyNumberFormat="0" applyAlignment="0" applyProtection="0"/>
    <xf numFmtId="0" fontId="44" fillId="15" borderId="44" applyNumberFormat="0" applyAlignment="0" applyProtection="0"/>
    <xf numFmtId="0" fontId="7" fillId="15" borderId="2" applyNumberFormat="0" applyAlignment="0" applyProtection="0"/>
    <xf numFmtId="0" fontId="7" fillId="15" borderId="2" applyNumberFormat="0" applyAlignment="0" applyProtection="0"/>
    <xf numFmtId="0" fontId="44" fillId="15" borderId="44" applyNumberFormat="0" applyAlignment="0" applyProtection="0"/>
    <xf numFmtId="0" fontId="44" fillId="15" borderId="44" applyNumberFormat="0" applyAlignment="0" applyProtection="0"/>
    <xf numFmtId="0" fontId="15" fillId="15" borderId="1" applyNumberFormat="0" applyAlignment="0" applyProtection="0"/>
    <xf numFmtId="0" fontId="45" fillId="5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46" fillId="10" borderId="45" applyNumberFormat="0" applyAlignment="0" applyProtection="0"/>
    <xf numFmtId="0" fontId="46" fillId="15" borderId="45" applyNumberFormat="0" applyAlignment="0" applyProtection="0"/>
    <xf numFmtId="0" fontId="46" fillId="54" borderId="45" applyNumberFormat="0" applyAlignment="0" applyProtection="0"/>
    <xf numFmtId="0" fontId="46" fillId="54" borderId="45" applyNumberFormat="0" applyAlignment="0" applyProtection="0"/>
    <xf numFmtId="0" fontId="46" fillId="10" borderId="45" applyNumberFormat="0" applyAlignment="0" applyProtection="0"/>
    <xf numFmtId="0" fontId="46" fillId="10" borderId="45" applyNumberFormat="0" applyAlignment="0" applyProtection="0"/>
    <xf numFmtId="0" fontId="46" fillId="10" borderId="45" applyNumberFormat="0" applyAlignment="0" applyProtection="0"/>
    <xf numFmtId="0" fontId="46" fillId="15" borderId="45" applyNumberFormat="0" applyAlignment="0" applyProtection="0"/>
    <xf numFmtId="0" fontId="16" fillId="15" borderId="3" applyNumberFormat="0" applyAlignment="0" applyProtection="0"/>
    <xf numFmtId="0" fontId="16" fillId="15" borderId="3" applyNumberFormat="0" applyAlignment="0" applyProtection="0"/>
    <xf numFmtId="0" fontId="16" fillId="15" borderId="3" applyNumberFormat="0" applyAlignment="0" applyProtection="0"/>
    <xf numFmtId="0" fontId="46" fillId="15" borderId="45" applyNumberFormat="0" applyAlignment="0" applyProtection="0"/>
    <xf numFmtId="0" fontId="16" fillId="15" borderId="3" applyNumberFormat="0" applyAlignment="0" applyProtection="0"/>
    <xf numFmtId="0" fontId="46" fillId="15" borderId="45" applyNumberFormat="0" applyAlignment="0" applyProtection="0"/>
    <xf numFmtId="0" fontId="16" fillId="15" borderId="3" applyNumberFormat="0" applyAlignment="0" applyProtection="0"/>
    <xf numFmtId="0" fontId="16" fillId="15" borderId="3" applyNumberFormat="0" applyAlignment="0" applyProtection="0"/>
    <xf numFmtId="0" fontId="47" fillId="56" borderId="46" applyNumberFormat="0" applyAlignment="0" applyProtection="0"/>
    <xf numFmtId="0" fontId="26" fillId="26" borderId="4" applyNumberFormat="0" applyAlignment="0" applyProtection="0"/>
    <xf numFmtId="0" fontId="26" fillId="26" borderId="4" applyNumberFormat="0" applyAlignment="0" applyProtection="0"/>
    <xf numFmtId="0" fontId="47" fillId="56" borderId="5" applyNumberFormat="0" applyAlignment="0" applyProtection="0"/>
    <xf numFmtId="0" fontId="47" fillId="56" borderId="46" applyNumberFormat="0" applyAlignment="0" applyProtection="0"/>
    <xf numFmtId="0" fontId="47" fillId="56" borderId="46" applyNumberFormat="0" applyAlignment="0" applyProtection="0"/>
    <xf numFmtId="0" fontId="47" fillId="56" borderId="5" applyNumberFormat="0" applyAlignment="0" applyProtection="0"/>
    <xf numFmtId="0" fontId="47" fillId="56" borderId="4" applyNumberFormat="0" applyAlignment="0" applyProtection="0"/>
    <xf numFmtId="0" fontId="48" fillId="57" borderId="45" applyNumberFormat="0" applyAlignment="0" applyProtection="0"/>
    <xf numFmtId="0" fontId="17" fillId="6" borderId="3" applyNumberFormat="0" applyAlignment="0" applyProtection="0"/>
    <xf numFmtId="0" fontId="17" fillId="6" borderId="3" applyNumberFormat="0" applyAlignment="0" applyProtection="0"/>
    <xf numFmtId="0" fontId="17" fillId="6" borderId="3" applyNumberFormat="0" applyAlignment="0" applyProtection="0"/>
    <xf numFmtId="0" fontId="17" fillId="6" borderId="3" applyNumberFormat="0" applyAlignment="0" applyProtection="0"/>
    <xf numFmtId="0" fontId="17" fillId="6" borderId="3" applyNumberFormat="0" applyAlignment="0" applyProtection="0"/>
    <xf numFmtId="0" fontId="49" fillId="0" borderId="7"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47" applyNumberFormat="0" applyFill="0" applyAlignment="0" applyProtection="0"/>
    <xf numFmtId="0" fontId="49" fillId="0" borderId="47" applyNumberFormat="0" applyFill="0" applyAlignment="0" applyProtection="0"/>
    <xf numFmtId="0" fontId="49" fillId="0" borderId="7" applyNumberFormat="0" applyFill="0" applyAlignment="0" applyProtection="0"/>
    <xf numFmtId="0" fontId="49" fillId="0" borderId="7" applyNumberFormat="0" applyFill="0" applyAlignment="0" applyProtection="0"/>
    <xf numFmtId="0" fontId="49" fillId="0" borderId="7"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7" fillId="0" borderId="6" applyNumberFormat="0" applyFill="0" applyAlignment="0" applyProtection="0"/>
    <xf numFmtId="0" fontId="7" fillId="0" borderId="6" applyNumberFormat="0" applyFill="0" applyAlignment="0" applyProtection="0"/>
    <xf numFmtId="0" fontId="49" fillId="0" borderId="6" applyNumberFormat="0" applyFill="0" applyAlignment="0" applyProtection="0"/>
    <xf numFmtId="0" fontId="7" fillId="0" borderId="6" applyNumberFormat="0" applyFill="0" applyAlignment="0" applyProtection="0"/>
    <xf numFmtId="0" fontId="7" fillId="0" borderId="6" applyNumberFormat="0" applyFill="0" applyAlignment="0" applyProtection="0"/>
    <xf numFmtId="0" fontId="49" fillId="0" borderId="6" applyNumberFormat="0" applyFill="0" applyAlignment="0" applyProtection="0"/>
    <xf numFmtId="0" fontId="7" fillId="0" borderId="6" applyNumberFormat="0" applyFill="0" applyAlignment="0" applyProtection="0"/>
    <xf numFmtId="0" fontId="49" fillId="0" borderId="6" applyNumberFormat="0" applyFill="0" applyAlignment="0" applyProtection="0"/>
    <xf numFmtId="0" fontId="7" fillId="0" borderId="6" applyNumberFormat="0" applyFill="0" applyAlignment="0" applyProtection="0"/>
    <xf numFmtId="0" fontId="5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1" fillId="58"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20" fillId="0" borderId="8"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34" fillId="0" borderId="9" applyNumberFormat="0" applyFill="0" applyAlignment="0" applyProtection="0"/>
    <xf numFmtId="0" fontId="53" fillId="0" borderId="48" applyNumberFormat="0" applyFill="0" applyAlignment="0" applyProtection="0"/>
    <xf numFmtId="0" fontId="53" fillId="0" borderId="48" applyNumberFormat="0" applyFill="0" applyAlignment="0" applyProtection="0"/>
    <xf numFmtId="0" fontId="34" fillId="0" borderId="9" applyNumberFormat="0" applyFill="0" applyAlignment="0" applyProtection="0"/>
    <xf numFmtId="0" fontId="20" fillId="0" borderId="8" applyNumberFormat="0" applyFill="0" applyAlignment="0" applyProtection="0"/>
    <xf numFmtId="0" fontId="23" fillId="0" borderId="10" applyNumberFormat="0" applyFill="0" applyAlignment="0" applyProtection="0"/>
    <xf numFmtId="0" fontId="54" fillId="0" borderId="11" applyNumberFormat="0" applyFill="0" applyAlignment="0" applyProtection="0"/>
    <xf numFmtId="0" fontId="54" fillId="0" borderId="12" applyNumberFormat="0" applyFill="0" applyAlignment="0" applyProtection="0"/>
    <xf numFmtId="0" fontId="35" fillId="0" borderId="12" applyNumberFormat="0" applyFill="0" applyAlignment="0" applyProtection="0"/>
    <xf numFmtId="0" fontId="55" fillId="0" borderId="49" applyNumberFormat="0" applyFill="0" applyAlignment="0" applyProtection="0"/>
    <xf numFmtId="0" fontId="55" fillId="0" borderId="49" applyNumberFormat="0" applyFill="0" applyAlignment="0" applyProtection="0"/>
    <xf numFmtId="0" fontId="35" fillId="0" borderId="11" applyNumberFormat="0" applyFill="0" applyAlignment="0" applyProtection="0"/>
    <xf numFmtId="0" fontId="23" fillId="0" borderId="10" applyNumberFormat="0" applyFill="0" applyAlignment="0" applyProtection="0"/>
    <xf numFmtId="0" fontId="21" fillId="0" borderId="13" applyNumberFormat="0" applyFill="0" applyAlignment="0" applyProtection="0"/>
    <xf numFmtId="0" fontId="56" fillId="0" borderId="14" applyNumberFormat="0" applyFill="0" applyAlignment="0" applyProtection="0"/>
    <xf numFmtId="0" fontId="56" fillId="0" borderId="15" applyNumberFormat="0" applyFill="0" applyAlignment="0" applyProtection="0"/>
    <xf numFmtId="0" fontId="36" fillId="0" borderId="15" applyNumberFormat="0" applyFill="0" applyAlignment="0" applyProtection="0"/>
    <xf numFmtId="0" fontId="57" fillId="0" borderId="50" applyNumberFormat="0" applyFill="0" applyAlignment="0" applyProtection="0"/>
    <xf numFmtId="0" fontId="57" fillId="0" borderId="50" applyNumberFormat="0" applyFill="0" applyAlignment="0" applyProtection="0"/>
    <xf numFmtId="0" fontId="36" fillId="0" borderId="14" applyNumberFormat="0" applyFill="0" applyAlignment="0" applyProtection="0"/>
    <xf numFmtId="0" fontId="21" fillId="0" borderId="13" applyNumberFormat="0" applyFill="0" applyAlignment="0" applyProtection="0"/>
    <xf numFmtId="0" fontId="21"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36" fillId="0" borderId="0" applyNumberFormat="0" applyFill="0" applyBorder="0" applyAlignment="0" applyProtection="0"/>
    <xf numFmtId="0" fontId="21" fillId="0" borderId="0" applyNumberFormat="0" applyFill="0" applyBorder="0" applyAlignment="0" applyProtection="0"/>
    <xf numFmtId="0" fontId="17" fillId="6" borderId="3" applyNumberFormat="0" applyAlignment="0" applyProtection="0"/>
    <xf numFmtId="0" fontId="58" fillId="0" borderId="51"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59" fillId="59" borderId="0" applyNumberFormat="0" applyBorder="0" applyAlignment="0" applyProtection="0"/>
    <xf numFmtId="0" fontId="41" fillId="0" borderId="0"/>
    <xf numFmtId="0" fontId="3" fillId="60" borderId="52" applyNumberFormat="0" applyFont="0" applyAlignment="0" applyProtection="0"/>
    <xf numFmtId="0" fontId="4" fillId="8" borderId="17" applyNumberFormat="0" applyFont="0" applyAlignment="0" applyProtection="0"/>
    <xf numFmtId="0" fontId="4" fillId="8" borderId="17"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41"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41"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41"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41"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41"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41"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3" fillId="60" borderId="52" applyNumberFormat="0" applyFont="0" applyAlignment="0" applyProtection="0"/>
    <xf numFmtId="0" fontId="15" fillId="15" borderId="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 fillId="0" borderId="0"/>
    <xf numFmtId="0" fontId="41" fillId="0" borderId="0"/>
    <xf numFmtId="0" fontId="41" fillId="0" borderId="0"/>
    <xf numFmtId="0" fontId="60" fillId="0" borderId="0"/>
    <xf numFmtId="0" fontId="4" fillId="0" borderId="0"/>
    <xf numFmtId="0" fontId="41" fillId="0" borderId="0"/>
    <xf numFmtId="0" fontId="41" fillId="0" borderId="0"/>
    <xf numFmtId="0" fontId="60"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6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0" fillId="0" borderId="0"/>
    <xf numFmtId="0" fontId="3" fillId="0" borderId="0"/>
    <xf numFmtId="0" fontId="3" fillId="0" borderId="0"/>
    <xf numFmtId="0" fontId="41" fillId="0" borderId="0"/>
    <xf numFmtId="0" fontId="4" fillId="0" borderId="0"/>
    <xf numFmtId="0" fontId="4" fillId="0" borderId="0"/>
    <xf numFmtId="0" fontId="4" fillId="0" borderId="0"/>
    <xf numFmtId="0"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8"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8" fillId="0" borderId="0" applyNumberFormat="0" applyFill="0" applyBorder="0" applyAlignment="0" applyProtection="0"/>
    <xf numFmtId="0" fontId="22" fillId="0" borderId="0" applyNumberFormat="0" applyFill="0" applyBorder="0" applyAlignment="0" applyProtection="0"/>
    <xf numFmtId="0" fontId="7" fillId="0" borderId="6" applyNumberFormat="0" applyFill="0" applyAlignment="0" applyProtection="0"/>
    <xf numFmtId="0" fontId="20" fillId="0" borderId="8" applyNumberFormat="0" applyFill="0" applyAlignment="0" applyProtection="0"/>
    <xf numFmtId="0" fontId="20" fillId="0" borderId="8"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23" fillId="0" borderId="10" applyNumberFormat="0" applyFill="0" applyAlignment="0" applyProtection="0"/>
    <xf numFmtId="0" fontId="23" fillId="0" borderId="10"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21" fillId="0" borderId="13" applyNumberFormat="0" applyFill="0" applyAlignment="0" applyProtection="0"/>
    <xf numFmtId="0" fontId="21" fillId="0" borderId="13"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58" fillId="0" borderId="51" applyNumberFormat="0" applyFill="0" applyAlignment="0" applyProtection="0"/>
    <xf numFmtId="0" fontId="58" fillId="0" borderId="51" applyNumberFormat="0" applyFill="0" applyAlignment="0" applyProtection="0"/>
    <xf numFmtId="0" fontId="58" fillId="0" borderId="51" applyNumberFormat="0" applyFill="0" applyAlignment="0" applyProtection="0"/>
    <xf numFmtId="0" fontId="63" fillId="0" borderId="0" applyNumberFormat="0" applyFill="0" applyBorder="0" applyAlignment="0" applyProtection="0"/>
    <xf numFmtId="0" fontId="19"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3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7" fillId="56" borderId="46" applyNumberFormat="0" applyAlignment="0" applyProtection="0"/>
    <xf numFmtId="0" fontId="47" fillId="56" borderId="46" applyNumberFormat="0" applyAlignment="0" applyProtection="0"/>
    <xf numFmtId="0" fontId="47" fillId="56" borderId="5" applyNumberFormat="0" applyAlignment="0" applyProtection="0"/>
    <xf numFmtId="0" fontId="47" fillId="56" borderId="5" applyNumberFormat="0" applyAlignment="0" applyProtection="0"/>
    <xf numFmtId="0" fontId="47" fillId="56" borderId="46" applyNumberFormat="0" applyAlignment="0" applyProtection="0"/>
    <xf numFmtId="0" fontId="47" fillId="56" borderId="5" applyNumberFormat="0" applyAlignment="0" applyProtection="0"/>
    <xf numFmtId="9" fontId="41" fillId="0" borderId="0" applyFont="0" applyFill="0" applyBorder="0" applyAlignment="0" applyProtection="0"/>
    <xf numFmtId="0" fontId="32" fillId="0" borderId="0"/>
    <xf numFmtId="0" fontId="32" fillId="0" borderId="0"/>
    <xf numFmtId="0" fontId="4" fillId="0" borderId="0"/>
    <xf numFmtId="165" fontId="3" fillId="0" borderId="0" applyFont="0" applyFill="0" applyBorder="0" applyAlignment="0" applyProtection="0"/>
    <xf numFmtId="9" fontId="3" fillId="0" borderId="0" applyFont="0" applyFill="0" applyBorder="0" applyAlignment="0" applyProtection="0"/>
    <xf numFmtId="0" fontId="32" fillId="0" borderId="0"/>
    <xf numFmtId="9" fontId="41" fillId="0" borderId="0" applyFont="0" applyFill="0" applyBorder="0" applyAlignment="0" applyProtection="0"/>
    <xf numFmtId="0" fontId="42" fillId="48" borderId="0" applyNumberFormat="0" applyBorder="0" applyAlignment="0" applyProtection="0"/>
    <xf numFmtId="0" fontId="42" fillId="49" borderId="0" applyNumberFormat="0" applyBorder="0" applyAlignment="0" applyProtection="0"/>
    <xf numFmtId="0" fontId="42" fillId="51" borderId="0" applyNumberFormat="0" applyBorder="0" applyAlignment="0" applyProtection="0"/>
    <xf numFmtId="0" fontId="43" fillId="10" borderId="2" applyNumberFormat="0" applyAlignment="0" applyProtection="0"/>
    <xf numFmtId="0" fontId="43" fillId="15" borderId="2" applyNumberFormat="0" applyAlignment="0" applyProtection="0"/>
    <xf numFmtId="0" fontId="43" fillId="15" borderId="2" applyNumberFormat="0" applyAlignment="0" applyProtection="0"/>
    <xf numFmtId="0" fontId="43" fillId="10" borderId="2" applyNumberFormat="0" applyAlignment="0" applyProtection="0"/>
    <xf numFmtId="0" fontId="43" fillId="10" borderId="2" applyNumberFormat="0" applyAlignment="0" applyProtection="0"/>
    <xf numFmtId="0" fontId="43" fillId="15" borderId="2" applyNumberFormat="0" applyAlignment="0" applyProtection="0"/>
    <xf numFmtId="0" fontId="43" fillId="15" borderId="2" applyNumberFormat="0" applyAlignment="0" applyProtection="0"/>
    <xf numFmtId="0" fontId="43" fillId="15" borderId="2" applyNumberFormat="0" applyAlignment="0" applyProtection="0"/>
    <xf numFmtId="0" fontId="47" fillId="56" borderId="5" applyNumberFormat="0" applyAlignment="0" applyProtection="0"/>
    <xf numFmtId="0" fontId="47" fillId="56" borderId="46" applyNumberFormat="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3" fillId="0" borderId="48" applyNumberFormat="0" applyFill="0" applyAlignment="0" applyProtection="0"/>
    <xf numFmtId="0" fontId="54" fillId="0" borderId="11" applyNumberFormat="0" applyFill="0" applyAlignment="0" applyProtection="0"/>
    <xf numFmtId="0" fontId="54" fillId="0" borderId="11" applyNumberFormat="0" applyFill="0" applyAlignment="0" applyProtection="0"/>
    <xf numFmtId="0" fontId="54" fillId="0" borderId="12" applyNumberFormat="0" applyFill="0" applyAlignment="0" applyProtection="0"/>
    <xf numFmtId="0" fontId="55" fillId="0" borderId="49"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5" applyNumberFormat="0" applyFill="0" applyAlignment="0" applyProtection="0"/>
    <xf numFmtId="0" fontId="57" fillId="0" borderId="50"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41" fillId="60" borderId="52" applyNumberFormat="0" applyFont="0" applyAlignment="0" applyProtection="0"/>
    <xf numFmtId="0" fontId="41" fillId="60" borderId="52" applyNumberFormat="0" applyFont="0" applyAlignment="0" applyProtection="0"/>
    <xf numFmtId="0" fontId="41" fillId="60" borderId="52" applyNumberFormat="0" applyFont="0" applyAlignment="0" applyProtection="0"/>
    <xf numFmtId="0" fontId="41" fillId="60" borderId="52" applyNumberFormat="0" applyFont="0" applyAlignment="0" applyProtection="0"/>
    <xf numFmtId="0" fontId="41" fillId="60" borderId="52" applyNumberFormat="0" applyFont="0" applyAlignment="0" applyProtection="0"/>
    <xf numFmtId="0" fontId="41" fillId="60" borderId="52" applyNumberFormat="0" applyFont="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3"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4" fillId="0" borderId="0" applyNumberFormat="0" applyFill="0" applyBorder="0" applyAlignment="0" applyProtection="0"/>
    <xf numFmtId="0" fontId="47" fillId="56" borderId="5" applyNumberFormat="0" applyAlignment="0" applyProtection="0"/>
  </cellStyleXfs>
  <cellXfs count="439">
    <xf numFmtId="0" fontId="0" fillId="0" borderId="0" xfId="0"/>
    <xf numFmtId="0" fontId="65" fillId="0" borderId="0" xfId="0" applyFont="1"/>
    <xf numFmtId="0" fontId="66" fillId="0" borderId="0" xfId="0" applyFont="1"/>
    <xf numFmtId="0" fontId="67" fillId="0" borderId="0" xfId="0" applyFont="1" applyAlignment="1">
      <alignment horizontal="left" vertical="center"/>
    </xf>
    <xf numFmtId="0" fontId="69" fillId="0" borderId="0" xfId="0" applyFont="1"/>
    <xf numFmtId="0" fontId="70" fillId="0" borderId="0" xfId="0" applyFont="1"/>
    <xf numFmtId="0" fontId="68" fillId="61" borderId="0" xfId="0" applyFont="1" applyFill="1"/>
    <xf numFmtId="0" fontId="68" fillId="0" borderId="0" xfId="0" applyFont="1"/>
    <xf numFmtId="0" fontId="5" fillId="0" borderId="18" xfId="0" applyFont="1" applyBorder="1"/>
    <xf numFmtId="0" fontId="8" fillId="0" borderId="18" xfId="0" applyFont="1" applyBorder="1"/>
    <xf numFmtId="0" fontId="5" fillId="0" borderId="19" xfId="0" applyFont="1" applyBorder="1"/>
    <xf numFmtId="0" fontId="5" fillId="0" borderId="20" xfId="0" applyFont="1" applyBorder="1"/>
    <xf numFmtId="0" fontId="8" fillId="0" borderId="20" xfId="0" applyFont="1" applyBorder="1"/>
    <xf numFmtId="0" fontId="6" fillId="0" borderId="21" xfId="0" applyFont="1" applyBorder="1"/>
    <xf numFmtId="0" fontId="6" fillId="0" borderId="22" xfId="0" applyFont="1" applyBorder="1"/>
    <xf numFmtId="0" fontId="6" fillId="0" borderId="23" xfId="0" applyFont="1" applyBorder="1"/>
    <xf numFmtId="0" fontId="5" fillId="0" borderId="24" xfId="0" applyFont="1" applyBorder="1"/>
    <xf numFmtId="0" fontId="8" fillId="0" borderId="25" xfId="0" applyFont="1" applyBorder="1"/>
    <xf numFmtId="0" fontId="8" fillId="0" borderId="26" xfId="0" applyFont="1" applyBorder="1"/>
    <xf numFmtId="0" fontId="5" fillId="0" borderId="18" xfId="0" applyFont="1" applyBorder="1" applyAlignment="1">
      <alignment vertical="center"/>
    </xf>
    <xf numFmtId="0" fontId="8" fillId="61" borderId="0" xfId="0" applyFont="1" applyFill="1" applyAlignment="1">
      <alignment horizontal="left"/>
    </xf>
    <xf numFmtId="0" fontId="8" fillId="0" borderId="22" xfId="0" applyFont="1" applyBorder="1"/>
    <xf numFmtId="0" fontId="8" fillId="0" borderId="23" xfId="0" applyFont="1" applyBorder="1"/>
    <xf numFmtId="0" fontId="5" fillId="0" borderId="0" xfId="0" applyFont="1" applyAlignment="1">
      <alignment wrapText="1"/>
    </xf>
    <xf numFmtId="0" fontId="12" fillId="0" borderId="0" xfId="0" applyFont="1"/>
    <xf numFmtId="0" fontId="12" fillId="0" borderId="0" xfId="0" applyFont="1" applyAlignment="1">
      <alignment horizontal="center"/>
    </xf>
    <xf numFmtId="0" fontId="8" fillId="0" borderId="27" xfId="0" applyFont="1" applyBorder="1" applyAlignment="1">
      <alignment vertical="center" wrapText="1"/>
    </xf>
    <xf numFmtId="0" fontId="71" fillId="0" borderId="0" xfId="0" applyFont="1"/>
    <xf numFmtId="0" fontId="9" fillId="0" borderId="0" xfId="0" applyFont="1" applyAlignment="1">
      <alignment vertical="center"/>
    </xf>
    <xf numFmtId="0" fontId="10" fillId="0" borderId="18" xfId="0" applyFont="1" applyBorder="1" applyAlignment="1">
      <alignment horizontal="left" vertical="center"/>
    </xf>
    <xf numFmtId="0" fontId="11" fillId="0" borderId="18" xfId="0" applyFont="1" applyBorder="1" applyAlignment="1">
      <alignment horizontal="left" vertical="center"/>
    </xf>
    <xf numFmtId="0" fontId="9" fillId="0" borderId="18" xfId="0" applyFont="1" applyBorder="1" applyAlignment="1">
      <alignment horizontal="center" vertical="center"/>
    </xf>
    <xf numFmtId="0" fontId="68" fillId="0" borderId="0" xfId="0" applyFont="1" applyAlignment="1">
      <alignment wrapText="1"/>
    </xf>
    <xf numFmtId="0" fontId="5" fillId="0" borderId="0" xfId="0" applyFont="1" applyAlignment="1">
      <alignment horizontal="center" wrapText="1"/>
    </xf>
    <xf numFmtId="0" fontId="68" fillId="0" borderId="18" xfId="0" applyFont="1" applyBorder="1"/>
    <xf numFmtId="0" fontId="12" fillId="0" borderId="18" xfId="0" applyFont="1" applyBorder="1" applyAlignment="1">
      <alignment horizontal="center"/>
    </xf>
    <xf numFmtId="0" fontId="68" fillId="61" borderId="0" xfId="0" applyFont="1" applyFill="1" applyAlignment="1">
      <alignment horizontal="center"/>
    </xf>
    <xf numFmtId="10" fontId="68" fillId="0" borderId="0" xfId="0" applyNumberFormat="1" applyFont="1"/>
    <xf numFmtId="0" fontId="68" fillId="0" borderId="18" xfId="0" applyFont="1" applyBorder="1" applyAlignment="1">
      <alignment horizontal="left" vertical="center" wrapText="1"/>
    </xf>
    <xf numFmtId="0" fontId="65" fillId="61" borderId="18" xfId="0" applyFont="1" applyFill="1" applyBorder="1"/>
    <xf numFmtId="0" fontId="71" fillId="27" borderId="27" xfId="0" applyFont="1" applyFill="1" applyBorder="1" applyAlignment="1">
      <alignment horizontal="center" vertical="center"/>
    </xf>
    <xf numFmtId="0" fontId="68" fillId="0" borderId="18" xfId="0" applyFont="1" applyBorder="1" applyAlignment="1">
      <alignment horizontal="center"/>
    </xf>
    <xf numFmtId="10" fontId="68" fillId="0" borderId="18" xfId="0" applyNumberFormat="1" applyFont="1" applyBorder="1" applyAlignment="1">
      <alignment horizontal="center"/>
    </xf>
    <xf numFmtId="0" fontId="68" fillId="0" borderId="18" xfId="0" applyFont="1" applyBorder="1" applyAlignment="1">
      <alignment horizontal="left" vertical="center"/>
    </xf>
    <xf numFmtId="0" fontId="8" fillId="0" borderId="18" xfId="0" applyFont="1" applyBorder="1" applyAlignment="1">
      <alignment horizontal="left" vertical="center" wrapText="1"/>
    </xf>
    <xf numFmtId="0" fontId="8" fillId="0" borderId="18" xfId="0" applyFont="1" applyBorder="1" applyAlignment="1">
      <alignment horizontal="left" vertical="center"/>
    </xf>
    <xf numFmtId="0" fontId="65" fillId="0" borderId="18" xfId="0" applyFont="1" applyBorder="1"/>
    <xf numFmtId="0" fontId="68" fillId="0" borderId="0" xfId="0" applyFont="1" applyAlignment="1">
      <alignment vertical="top"/>
    </xf>
    <xf numFmtId="0" fontId="71" fillId="63" borderId="27" xfId="0" applyFont="1" applyFill="1" applyBorder="1" applyAlignment="1" applyProtection="1">
      <alignment horizontal="center" vertical="center"/>
      <protection locked="0"/>
    </xf>
    <xf numFmtId="14" fontId="68" fillId="61" borderId="0" xfId="0" applyNumberFormat="1" applyFont="1" applyFill="1"/>
    <xf numFmtId="10" fontId="71" fillId="0" borderId="28" xfId="0" applyNumberFormat="1" applyFont="1" applyBorder="1" applyAlignment="1">
      <alignment horizontal="center" vertical="center"/>
    </xf>
    <xf numFmtId="10" fontId="71" fillId="28" borderId="27" xfId="0" applyNumberFormat="1" applyFont="1" applyFill="1" applyBorder="1" applyAlignment="1">
      <alignment horizontal="center" vertical="center"/>
    </xf>
    <xf numFmtId="0" fontId="68" fillId="0" borderId="0" xfId="0" applyFont="1" applyAlignment="1">
      <alignment horizontal="center" vertical="center" wrapText="1"/>
    </xf>
    <xf numFmtId="0" fontId="68" fillId="0" borderId="0" xfId="0" applyFont="1" applyAlignment="1">
      <alignment horizontal="left" vertical="center" wrapText="1"/>
    </xf>
    <xf numFmtId="10" fontId="68" fillId="0" borderId="0" xfId="0" applyNumberFormat="1" applyFont="1" applyAlignment="1">
      <alignment horizontal="center" vertical="center" wrapText="1"/>
    </xf>
    <xf numFmtId="14" fontId="72" fillId="27" borderId="18" xfId="0" applyNumberFormat="1" applyFont="1" applyFill="1" applyBorder="1" applyAlignment="1">
      <alignment horizontal="center" vertical="center"/>
    </xf>
    <xf numFmtId="0" fontId="68" fillId="0" borderId="29" xfId="0" applyFont="1" applyBorder="1" applyAlignment="1">
      <alignment horizontal="center" vertical="center" wrapText="1"/>
    </xf>
    <xf numFmtId="10" fontId="68" fillId="0" borderId="18" xfId="0" applyNumberFormat="1" applyFont="1" applyBorder="1" applyAlignment="1">
      <alignment horizontal="left" vertical="center"/>
    </xf>
    <xf numFmtId="10" fontId="68" fillId="0" borderId="18" xfId="0" applyNumberFormat="1" applyFont="1" applyBorder="1" applyAlignment="1">
      <alignment horizontal="left" vertical="center" wrapText="1"/>
    </xf>
    <xf numFmtId="1" fontId="66" fillId="0" borderId="18" xfId="0" applyNumberFormat="1" applyFont="1" applyBorder="1" applyAlignment="1">
      <alignment horizontal="center" vertical="center"/>
    </xf>
    <xf numFmtId="1" fontId="66" fillId="62" borderId="18" xfId="0" applyNumberFormat="1" applyFont="1" applyFill="1" applyBorder="1" applyAlignment="1">
      <alignment horizontal="center" vertical="center"/>
    </xf>
    <xf numFmtId="0" fontId="67" fillId="0" borderId="0" xfId="0" applyFont="1"/>
    <xf numFmtId="14" fontId="68" fillId="0" borderId="0" xfId="0" applyNumberFormat="1" applyFont="1"/>
    <xf numFmtId="0" fontId="66" fillId="0" borderId="0" xfId="0" applyFont="1" applyAlignment="1">
      <alignment vertical="center"/>
    </xf>
    <xf numFmtId="14" fontId="66" fillId="63" borderId="18" xfId="0" applyNumberFormat="1" applyFont="1" applyFill="1" applyBorder="1" applyAlignment="1" applyProtection="1">
      <alignment horizontal="center" vertical="center"/>
      <protection locked="0"/>
    </xf>
    <xf numFmtId="14" fontId="66" fillId="0" borderId="18" xfId="0" applyNumberFormat="1" applyFont="1" applyBorder="1" applyAlignment="1">
      <alignment horizontal="center" vertical="center"/>
    </xf>
    <xf numFmtId="0" fontId="66" fillId="0" borderId="18" xfId="0" applyFont="1" applyBorder="1" applyAlignment="1">
      <alignment horizontal="center" vertical="center"/>
    </xf>
    <xf numFmtId="0" fontId="10" fillId="0" borderId="18" xfId="0" applyFont="1" applyBorder="1" applyAlignment="1">
      <alignment horizontal="center" vertical="center"/>
    </xf>
    <xf numFmtId="0" fontId="0" fillId="0" borderId="0" xfId="0" applyAlignment="1">
      <alignment vertical="center"/>
    </xf>
    <xf numFmtId="0" fontId="0" fillId="0" borderId="18" xfId="0" applyBorder="1" applyAlignment="1">
      <alignment vertical="center"/>
    </xf>
    <xf numFmtId="9" fontId="68" fillId="0" borderId="18" xfId="1163" applyFont="1" applyBorder="1" applyAlignment="1">
      <alignment horizontal="left" vertical="center"/>
    </xf>
    <xf numFmtId="9" fontId="68" fillId="0" borderId="0" xfId="0" applyNumberFormat="1" applyFont="1" applyAlignment="1">
      <alignment horizontal="center" vertical="center" wrapText="1"/>
    </xf>
    <xf numFmtId="14" fontId="0" fillId="0" borderId="18" xfId="0" applyNumberFormat="1" applyBorder="1" applyAlignment="1">
      <alignment horizontal="left" vertical="center"/>
    </xf>
    <xf numFmtId="0" fontId="0" fillId="0" borderId="18" xfId="0" applyBorder="1"/>
    <xf numFmtId="49" fontId="8" fillId="64" borderId="18" xfId="0" applyNumberFormat="1" applyFont="1" applyFill="1" applyBorder="1" applyAlignment="1">
      <alignment horizontal="center"/>
    </xf>
    <xf numFmtId="0" fontId="8" fillId="64" borderId="18" xfId="0" applyFont="1" applyFill="1" applyBorder="1" applyAlignment="1">
      <alignment horizontal="center"/>
    </xf>
    <xf numFmtId="9" fontId="8" fillId="64" borderId="18" xfId="853" applyFont="1" applyFill="1" applyBorder="1" applyAlignment="1" applyProtection="1">
      <alignment horizontal="center"/>
    </xf>
    <xf numFmtId="1" fontId="8" fillId="64" borderId="18" xfId="853" applyNumberFormat="1" applyFont="1" applyFill="1" applyBorder="1" applyAlignment="1" applyProtection="1">
      <alignment horizontal="center"/>
    </xf>
    <xf numFmtId="10" fontId="68" fillId="64" borderId="18" xfId="0" applyNumberFormat="1" applyFont="1" applyFill="1" applyBorder="1" applyAlignment="1">
      <alignment horizontal="center"/>
    </xf>
    <xf numFmtId="0" fontId="68" fillId="64" borderId="18" xfId="0" applyFont="1" applyFill="1" applyBorder="1" applyAlignment="1">
      <alignment horizontal="center"/>
    </xf>
    <xf numFmtId="49" fontId="8" fillId="65" borderId="18" xfId="0" applyNumberFormat="1" applyFont="1" applyFill="1" applyBorder="1" applyAlignment="1">
      <alignment horizontal="center"/>
    </xf>
    <xf numFmtId="0" fontId="8" fillId="65" borderId="18" xfId="0" applyFont="1" applyFill="1" applyBorder="1" applyAlignment="1">
      <alignment horizontal="center"/>
    </xf>
    <xf numFmtId="9" fontId="8" fillId="65" borderId="18" xfId="853" applyFont="1" applyFill="1" applyBorder="1" applyAlignment="1" applyProtection="1">
      <alignment horizontal="center"/>
    </xf>
    <xf numFmtId="10" fontId="68" fillId="65" borderId="18" xfId="0" applyNumberFormat="1" applyFont="1" applyFill="1" applyBorder="1" applyAlignment="1">
      <alignment horizontal="center"/>
    </xf>
    <xf numFmtId="0" fontId="68" fillId="65" borderId="18" xfId="0" applyFont="1" applyFill="1" applyBorder="1" applyAlignment="1">
      <alignment horizontal="center"/>
    </xf>
    <xf numFmtId="0" fontId="5" fillId="0" borderId="18" xfId="0" applyFont="1" applyBorder="1" applyAlignment="1">
      <alignment horizontal="left" vertical="center" wrapText="1"/>
    </xf>
    <xf numFmtId="0" fontId="2" fillId="0" borderId="0" xfId="0" applyFont="1"/>
    <xf numFmtId="2" fontId="66" fillId="0" borderId="18" xfId="0" applyNumberFormat="1" applyFont="1" applyBorder="1" applyAlignment="1">
      <alignment horizontal="center" vertical="center"/>
    </xf>
    <xf numFmtId="2" fontId="66" fillId="62" borderId="18" xfId="0" applyNumberFormat="1" applyFont="1" applyFill="1" applyBorder="1" applyAlignment="1">
      <alignment horizontal="center" vertical="center"/>
    </xf>
    <xf numFmtId="2" fontId="66" fillId="65" borderId="18" xfId="0" applyNumberFormat="1" applyFont="1" applyFill="1" applyBorder="1" applyAlignment="1">
      <alignment horizontal="center" vertical="center"/>
    </xf>
    <xf numFmtId="0" fontId="68" fillId="66" borderId="0" xfId="0" applyFont="1" applyFill="1"/>
    <xf numFmtId="0" fontId="5" fillId="0" borderId="0" xfId="0" applyFont="1" applyAlignment="1">
      <alignment vertical="center"/>
    </xf>
    <xf numFmtId="1" fontId="8" fillId="0" borderId="0" xfId="0" applyNumberFormat="1" applyFont="1"/>
    <xf numFmtId="0" fontId="68" fillId="65" borderId="18" xfId="0" applyFont="1" applyFill="1" applyBorder="1" applyAlignment="1">
      <alignment horizontal="left" vertical="center"/>
    </xf>
    <xf numFmtId="0" fontId="1" fillId="0" borderId="0" xfId="0" applyFont="1"/>
    <xf numFmtId="0" fontId="75" fillId="0" borderId="0" xfId="0" applyFont="1" applyAlignment="1">
      <alignment vertical="center"/>
    </xf>
    <xf numFmtId="0" fontId="0" fillId="0" borderId="0" xfId="0" applyAlignment="1">
      <alignment horizontal="left" vertical="center"/>
    </xf>
    <xf numFmtId="0" fontId="1" fillId="0" borderId="0" xfId="0" applyFont="1" applyAlignment="1">
      <alignment vertical="center"/>
    </xf>
    <xf numFmtId="0" fontId="78" fillId="0" borderId="18" xfId="0" applyFont="1" applyBorder="1" applyAlignment="1">
      <alignment vertical="center"/>
    </xf>
    <xf numFmtId="0" fontId="78" fillId="0" borderId="0" xfId="0" applyFont="1" applyAlignment="1">
      <alignment vertical="center"/>
    </xf>
    <xf numFmtId="0" fontId="75" fillId="0" borderId="0" xfId="0" applyFont="1" applyAlignment="1">
      <alignment horizontal="center" vertical="center"/>
    </xf>
    <xf numFmtId="0" fontId="1" fillId="0" borderId="0" xfId="0" applyFont="1" applyAlignment="1">
      <alignment horizontal="left" vertical="center"/>
    </xf>
    <xf numFmtId="0" fontId="2" fillId="0" borderId="0" xfId="0" applyFont="1" applyAlignment="1">
      <alignment horizontal="left" vertical="center"/>
    </xf>
    <xf numFmtId="0" fontId="1" fillId="0" borderId="0" xfId="0" quotePrefix="1" applyFont="1"/>
    <xf numFmtId="0" fontId="1" fillId="0" borderId="18" xfId="0" applyFont="1" applyBorder="1"/>
    <xf numFmtId="0" fontId="66" fillId="0" borderId="18" xfId="0" applyFont="1" applyBorder="1"/>
    <xf numFmtId="0" fontId="66" fillId="67" borderId="18" xfId="0" applyFont="1" applyFill="1" applyBorder="1"/>
    <xf numFmtId="0" fontId="66" fillId="0" borderId="0" xfId="0" applyFont="1" applyAlignment="1">
      <alignment horizontal="center" vertical="center"/>
    </xf>
    <xf numFmtId="0" fontId="80" fillId="0" borderId="0" xfId="0" applyFont="1"/>
    <xf numFmtId="0" fontId="82" fillId="0" borderId="0" xfId="0" applyFont="1"/>
    <xf numFmtId="0" fontId="8" fillId="0" borderId="18" xfId="0" applyFont="1" applyBorder="1" applyAlignment="1">
      <alignment horizontal="center"/>
    </xf>
    <xf numFmtId="9" fontId="8" fillId="0" borderId="18" xfId="853" applyFont="1" applyFill="1" applyBorder="1" applyAlignment="1" applyProtection="1">
      <alignment horizontal="center"/>
    </xf>
    <xf numFmtId="0" fontId="8" fillId="64" borderId="18" xfId="853" applyNumberFormat="1" applyFont="1" applyFill="1" applyBorder="1" applyAlignment="1" applyProtection="1">
      <alignment horizontal="center"/>
    </xf>
    <xf numFmtId="0" fontId="5" fillId="0" borderId="20" xfId="1115" applyFont="1" applyBorder="1"/>
    <xf numFmtId="0" fontId="8" fillId="0" borderId="0" xfId="0" applyFont="1"/>
    <xf numFmtId="0" fontId="68" fillId="0" borderId="0" xfId="0" applyFont="1" applyAlignment="1">
      <alignment vertical="center"/>
    </xf>
    <xf numFmtId="0" fontId="5" fillId="0" borderId="27" xfId="0" applyFont="1" applyBorder="1" applyAlignment="1">
      <alignment vertical="center" wrapText="1"/>
    </xf>
    <xf numFmtId="0" fontId="6" fillId="63" borderId="27" xfId="0" applyFont="1" applyFill="1" applyBorder="1" applyAlignment="1" applyProtection="1">
      <alignment horizontal="center" vertical="center"/>
      <protection locked="0"/>
    </xf>
    <xf numFmtId="0" fontId="6" fillId="27" borderId="27" xfId="0" applyFont="1" applyFill="1" applyBorder="1" applyAlignment="1">
      <alignment horizontal="center" vertical="center"/>
    </xf>
    <xf numFmtId="10" fontId="6" fillId="0" borderId="28" xfId="0" applyNumberFormat="1" applyFont="1" applyBorder="1" applyAlignment="1">
      <alignment horizontal="center" vertical="center"/>
    </xf>
    <xf numFmtId="10" fontId="6" fillId="0" borderId="27" xfId="0" applyNumberFormat="1" applyFont="1" applyBorder="1" applyAlignment="1">
      <alignment horizontal="center" vertical="center"/>
    </xf>
    <xf numFmtId="1" fontId="8" fillId="65" borderId="18" xfId="853" applyNumberFormat="1" applyFont="1" applyFill="1" applyBorder="1" applyAlignment="1" applyProtection="1">
      <alignment horizontal="center"/>
    </xf>
    <xf numFmtId="1" fontId="66" fillId="65" borderId="18" xfId="0" applyNumberFormat="1" applyFont="1" applyFill="1" applyBorder="1" applyAlignment="1">
      <alignment horizontal="center" vertical="center"/>
    </xf>
    <xf numFmtId="0" fontId="69" fillId="0" borderId="0" xfId="0" applyFont="1" applyAlignment="1">
      <alignment vertical="center"/>
    </xf>
    <xf numFmtId="164" fontId="5" fillId="68" borderId="53" xfId="1163" applyNumberFormat="1" applyFont="1" applyFill="1" applyBorder="1" applyAlignment="1" applyProtection="1">
      <alignment horizontal="center" vertical="center"/>
    </xf>
    <xf numFmtId="9" fontId="5" fillId="68" borderId="27" xfId="1163" applyFont="1" applyFill="1" applyBorder="1" applyAlignment="1" applyProtection="1">
      <alignment horizontal="center" vertical="center"/>
    </xf>
    <xf numFmtId="164" fontId="5" fillId="69" borderId="35" xfId="1163" applyNumberFormat="1" applyFont="1" applyFill="1" applyBorder="1" applyAlignment="1" applyProtection="1">
      <alignment horizontal="center" vertical="center"/>
    </xf>
    <xf numFmtId="164" fontId="5" fillId="69" borderId="31" xfId="1163" applyNumberFormat="1" applyFont="1" applyFill="1" applyBorder="1" applyAlignment="1" applyProtection="1">
      <alignment horizontal="center" vertical="center"/>
    </xf>
    <xf numFmtId="164" fontId="5" fillId="0" borderId="53" xfId="1163" applyNumberFormat="1" applyFont="1" applyFill="1" applyBorder="1" applyAlignment="1" applyProtection="1">
      <alignment horizontal="center" vertical="center"/>
    </xf>
    <xf numFmtId="164" fontId="5" fillId="71" borderId="38" xfId="1163" applyNumberFormat="1" applyFont="1" applyFill="1" applyBorder="1" applyAlignment="1" applyProtection="1">
      <alignment horizontal="center" vertical="center"/>
    </xf>
    <xf numFmtId="164" fontId="5" fillId="71" borderId="28" xfId="1163" applyNumberFormat="1" applyFont="1" applyFill="1" applyBorder="1" applyAlignment="1" applyProtection="1">
      <alignment horizontal="center" vertical="center"/>
    </xf>
    <xf numFmtId="164" fontId="5" fillId="71" borderId="53" xfId="1163" applyNumberFormat="1" applyFont="1" applyFill="1" applyBorder="1" applyAlignment="1" applyProtection="1">
      <alignment horizontal="center" vertical="center"/>
    </xf>
    <xf numFmtId="164" fontId="5" fillId="71" borderId="27" xfId="1163" applyNumberFormat="1" applyFont="1" applyFill="1" applyBorder="1" applyAlignment="1" applyProtection="1">
      <alignment horizontal="center" vertical="center"/>
    </xf>
    <xf numFmtId="164" fontId="5" fillId="0" borderId="28" xfId="1163" applyNumberFormat="1" applyFont="1" applyFill="1" applyBorder="1" applyAlignment="1" applyProtection="1">
      <alignment horizontal="center" vertical="center" wrapText="1"/>
    </xf>
    <xf numFmtId="0" fontId="74" fillId="0" borderId="0" xfId="0" applyFont="1" applyAlignment="1">
      <alignment vertical="center"/>
    </xf>
    <xf numFmtId="0" fontId="12" fillId="0" borderId="18" xfId="0" applyFont="1" applyBorder="1"/>
    <xf numFmtId="0" fontId="8" fillId="0" borderId="18" xfId="0" applyFont="1" applyBorder="1" applyAlignment="1">
      <alignment vertical="center"/>
    </xf>
    <xf numFmtId="0" fontId="5" fillId="0" borderId="18" xfId="0" applyFont="1" applyBorder="1" applyAlignment="1">
      <alignment vertical="center" wrapText="1"/>
    </xf>
    <xf numFmtId="0" fontId="70" fillId="0" borderId="0" xfId="0" applyFont="1" applyAlignment="1">
      <alignment vertical="center"/>
    </xf>
    <xf numFmtId="0" fontId="70" fillId="0" borderId="0" xfId="0" applyFont="1" applyAlignment="1">
      <alignment horizontal="center" vertical="center"/>
    </xf>
    <xf numFmtId="0" fontId="72" fillId="28" borderId="29" xfId="0" applyFont="1" applyFill="1" applyBorder="1" applyAlignment="1">
      <alignment vertical="center"/>
    </xf>
    <xf numFmtId="0" fontId="72" fillId="28" borderId="0" xfId="0" applyFont="1" applyFill="1" applyAlignment="1">
      <alignment vertical="center"/>
    </xf>
    <xf numFmtId="0" fontId="85" fillId="0" borderId="0" xfId="0" applyFont="1"/>
    <xf numFmtId="0" fontId="77" fillId="0" borderId="0" xfId="0" applyFont="1" applyAlignment="1">
      <alignment horizontal="left" vertical="center"/>
    </xf>
    <xf numFmtId="0" fontId="12" fillId="0" borderId="27" xfId="0" applyFont="1" applyBorder="1" applyAlignment="1">
      <alignment horizontal="center" vertical="center" wrapText="1"/>
    </xf>
    <xf numFmtId="0" fontId="88" fillId="0" borderId="0" xfId="0" applyFont="1"/>
    <xf numFmtId="1" fontId="8" fillId="0" borderId="0" xfId="0" quotePrefix="1" applyNumberFormat="1" applyFont="1" applyAlignment="1">
      <alignment vertical="center"/>
    </xf>
    <xf numFmtId="1" fontId="8" fillId="0" borderId="0" xfId="0" applyNumberFormat="1" applyFont="1" applyAlignment="1">
      <alignment vertical="center"/>
    </xf>
    <xf numFmtId="0" fontId="60" fillId="0" borderId="0" xfId="0" applyFont="1" applyAlignment="1">
      <alignment horizontal="left" vertical="center"/>
    </xf>
    <xf numFmtId="0" fontId="8" fillId="0" borderId="0" xfId="0" applyFont="1" applyAlignment="1">
      <alignment vertical="center"/>
    </xf>
    <xf numFmtId="0" fontId="68" fillId="0" borderId="0" xfId="0" applyFont="1" applyAlignment="1">
      <alignment horizontal="center" vertical="center"/>
    </xf>
    <xf numFmtId="0" fontId="77" fillId="0" borderId="0" xfId="0" applyFont="1" applyAlignment="1">
      <alignment vertical="center"/>
    </xf>
    <xf numFmtId="0" fontId="77" fillId="0" borderId="27" xfId="0" applyFont="1" applyBorder="1" applyAlignment="1">
      <alignment horizontal="center" vertical="center"/>
    </xf>
    <xf numFmtId="0" fontId="72" fillId="0" borderId="60" xfId="0" applyFont="1" applyBorder="1" applyAlignment="1">
      <alignment horizontal="center" vertical="center" wrapText="1"/>
    </xf>
    <xf numFmtId="0" fontId="72" fillId="0" borderId="61" xfId="0" applyFont="1" applyBorder="1" applyAlignment="1">
      <alignment horizontal="center" vertical="center" wrapText="1"/>
    </xf>
    <xf numFmtId="0" fontId="0" fillId="72" borderId="18" xfId="0" applyFill="1" applyBorder="1"/>
    <xf numFmtId="0" fontId="1" fillId="0" borderId="18" xfId="0" applyFont="1" applyBorder="1" applyAlignment="1">
      <alignment horizontal="left" vertical="center"/>
    </xf>
    <xf numFmtId="0" fontId="1" fillId="0" borderId="18" xfId="0" applyFont="1" applyBorder="1" applyAlignment="1">
      <alignment horizontal="left" vertical="center" wrapText="1"/>
    </xf>
    <xf numFmtId="0" fontId="89" fillId="0" borderId="0" xfId="0" applyFont="1"/>
    <xf numFmtId="0" fontId="72" fillId="0" borderId="64" xfId="0" applyFont="1" applyBorder="1" applyAlignment="1">
      <alignment horizontal="center" vertical="center" wrapText="1"/>
    </xf>
    <xf numFmtId="0" fontId="72" fillId="0" borderId="65" xfId="0" applyFont="1" applyBorder="1" applyAlignment="1">
      <alignment horizontal="center" vertical="center" wrapText="1"/>
    </xf>
    <xf numFmtId="0" fontId="72" fillId="0" borderId="66" xfId="0" applyFont="1" applyBorder="1" applyAlignment="1">
      <alignment horizontal="center" vertical="center" wrapText="1"/>
    </xf>
    <xf numFmtId="0" fontId="72" fillId="0" borderId="67" xfId="0" applyFont="1" applyBorder="1" applyAlignment="1">
      <alignment horizontal="center" vertical="center" wrapText="1"/>
    </xf>
    <xf numFmtId="0" fontId="72" fillId="0" borderId="0" xfId="0" applyFont="1" applyAlignment="1">
      <alignment vertical="center"/>
    </xf>
    <xf numFmtId="0" fontId="89" fillId="0" borderId="0" xfId="0" applyFont="1" applyAlignment="1">
      <alignment horizontal="left" vertical="center" wrapText="1"/>
    </xf>
    <xf numFmtId="0" fontId="67" fillId="0" borderId="0" xfId="0" applyFont="1" applyAlignment="1">
      <alignment vertical="center"/>
    </xf>
    <xf numFmtId="49" fontId="5" fillId="73" borderId="62" xfId="1037" applyNumberFormat="1" applyFont="1" applyFill="1" applyBorder="1" applyAlignment="1" applyProtection="1">
      <alignment vertical="center" wrapText="1"/>
      <protection locked="0"/>
    </xf>
    <xf numFmtId="49" fontId="5" fillId="73" borderId="21" xfId="1037" applyNumberFormat="1" applyFont="1" applyFill="1" applyBorder="1" applyAlignment="1" applyProtection="1">
      <alignment horizontal="left" vertical="center"/>
      <protection locked="0"/>
    </xf>
    <xf numFmtId="49" fontId="5" fillId="73" borderId="22" xfId="1037" applyNumberFormat="1" applyFont="1" applyFill="1" applyBorder="1" applyAlignment="1" applyProtection="1">
      <alignment vertical="center" wrapText="1"/>
      <protection locked="0"/>
    </xf>
    <xf numFmtId="49" fontId="5" fillId="73" borderId="22" xfId="1037" applyNumberFormat="1" applyFont="1" applyFill="1" applyBorder="1" applyAlignment="1" applyProtection="1">
      <alignment horizontal="center" vertical="center" wrapText="1"/>
      <protection locked="0"/>
    </xf>
    <xf numFmtId="1" fontId="5" fillId="73" borderId="22" xfId="1037" applyNumberFormat="1" applyFont="1" applyFill="1" applyBorder="1" applyAlignment="1" applyProtection="1">
      <alignment horizontal="center" vertical="center"/>
      <protection locked="0"/>
    </xf>
    <xf numFmtId="49" fontId="5" fillId="73" borderId="59" xfId="1037" applyNumberFormat="1" applyFont="1" applyFill="1" applyBorder="1" applyAlignment="1" applyProtection="1">
      <alignment vertical="center" wrapText="1"/>
      <protection locked="0"/>
    </xf>
    <xf numFmtId="49" fontId="5" fillId="73" borderId="68" xfId="1037" applyNumberFormat="1" applyFont="1" applyFill="1" applyBorder="1" applyAlignment="1" applyProtection="1">
      <alignment horizontal="left" vertical="center"/>
      <protection locked="0"/>
    </xf>
    <xf numFmtId="49" fontId="5" fillId="73" borderId="60" xfId="1037" applyNumberFormat="1" applyFont="1" applyFill="1" applyBorder="1" applyAlignment="1" applyProtection="1">
      <alignment vertical="center" wrapText="1"/>
      <protection locked="0"/>
    </xf>
    <xf numFmtId="49" fontId="5" fillId="73" borderId="60" xfId="1037" applyNumberFormat="1" applyFont="1" applyFill="1" applyBorder="1" applyAlignment="1" applyProtection="1">
      <alignment horizontal="center" vertical="center" wrapText="1"/>
      <protection locked="0"/>
    </xf>
    <xf numFmtId="1" fontId="5" fillId="73" borderId="60" xfId="1037" applyNumberFormat="1" applyFont="1" applyFill="1" applyBorder="1" applyAlignment="1" applyProtection="1">
      <alignment horizontal="center" vertical="center"/>
      <protection locked="0"/>
    </xf>
    <xf numFmtId="1" fontId="68" fillId="0" borderId="27" xfId="0" applyNumberFormat="1" applyFont="1" applyBorder="1" applyAlignment="1">
      <alignment horizontal="center" vertical="center"/>
    </xf>
    <xf numFmtId="49" fontId="5" fillId="74" borderId="62" xfId="1037" applyNumberFormat="1" applyFont="1" applyFill="1" applyBorder="1" applyAlignment="1" applyProtection="1">
      <alignment vertical="center" wrapText="1"/>
      <protection locked="0"/>
    </xf>
    <xf numFmtId="49" fontId="5" fillId="74" borderId="21" xfId="1037" applyNumberFormat="1" applyFont="1" applyFill="1" applyBorder="1" applyAlignment="1" applyProtection="1">
      <alignment horizontal="left" vertical="center"/>
      <protection locked="0"/>
    </xf>
    <xf numFmtId="49" fontId="5" fillId="74" borderId="22" xfId="1037" applyNumberFormat="1" applyFont="1" applyFill="1" applyBorder="1" applyAlignment="1" applyProtection="1">
      <alignment vertical="center" wrapText="1"/>
      <protection locked="0"/>
    </xf>
    <xf numFmtId="49" fontId="5" fillId="74" borderId="22" xfId="1037" applyNumberFormat="1" applyFont="1" applyFill="1" applyBorder="1" applyAlignment="1" applyProtection="1">
      <alignment horizontal="center" vertical="center" wrapText="1"/>
      <protection locked="0"/>
    </xf>
    <xf numFmtId="1" fontId="5" fillId="74" borderId="22" xfId="1037" applyNumberFormat="1" applyFont="1" applyFill="1" applyBorder="1" applyAlignment="1" applyProtection="1">
      <alignment horizontal="center" vertical="center"/>
      <protection locked="0"/>
    </xf>
    <xf numFmtId="49" fontId="5" fillId="74" borderId="59" xfId="1037" applyNumberFormat="1" applyFont="1" applyFill="1" applyBorder="1" applyAlignment="1" applyProtection="1">
      <alignment vertical="center" wrapText="1"/>
      <protection locked="0"/>
    </xf>
    <xf numFmtId="49" fontId="5" fillId="74" borderId="68" xfId="1037" applyNumberFormat="1" applyFont="1" applyFill="1" applyBorder="1" applyAlignment="1" applyProtection="1">
      <alignment horizontal="left" vertical="center"/>
      <protection locked="0"/>
    </xf>
    <xf numFmtId="49" fontId="5" fillId="74" borderId="60" xfId="1037" applyNumberFormat="1" applyFont="1" applyFill="1" applyBorder="1" applyAlignment="1" applyProtection="1">
      <alignment vertical="center" wrapText="1"/>
      <protection locked="0"/>
    </xf>
    <xf numFmtId="49" fontId="5" fillId="74" borderId="60" xfId="1037" applyNumberFormat="1" applyFont="1" applyFill="1" applyBorder="1" applyAlignment="1" applyProtection="1">
      <alignment horizontal="center" vertical="center" wrapText="1"/>
      <protection locked="0"/>
    </xf>
    <xf numFmtId="1" fontId="5" fillId="74" borderId="60" xfId="1037" applyNumberFormat="1" applyFont="1" applyFill="1" applyBorder="1" applyAlignment="1" applyProtection="1">
      <alignment horizontal="center" vertical="center"/>
      <protection locked="0"/>
    </xf>
    <xf numFmtId="0" fontId="89" fillId="0" borderId="0" xfId="0" applyFont="1" applyAlignment="1">
      <alignment vertical="center"/>
    </xf>
    <xf numFmtId="49" fontId="5" fillId="74" borderId="21" xfId="1037" applyNumberFormat="1" applyFont="1" applyFill="1" applyBorder="1" applyAlignment="1" applyProtection="1">
      <alignment horizontal="center" vertical="center" wrapText="1"/>
      <protection locked="0"/>
    </xf>
    <xf numFmtId="49" fontId="5" fillId="74" borderId="68" xfId="1037" applyNumberFormat="1" applyFont="1" applyFill="1" applyBorder="1" applyAlignment="1" applyProtection="1">
      <alignment horizontal="center" vertical="center" wrapText="1"/>
      <protection locked="0"/>
    </xf>
    <xf numFmtId="49" fontId="90" fillId="74" borderId="62" xfId="1037" applyNumberFormat="1" applyFont="1" applyFill="1" applyBorder="1" applyAlignment="1" applyProtection="1">
      <alignment horizontal="left" vertical="center" wrapText="1"/>
      <protection locked="0"/>
    </xf>
    <xf numFmtId="49" fontId="90" fillId="74" borderId="22" xfId="1037" applyNumberFormat="1" applyFont="1" applyFill="1" applyBorder="1" applyAlignment="1" applyProtection="1">
      <alignment horizontal="left" vertical="center" wrapText="1"/>
      <protection locked="0"/>
    </xf>
    <xf numFmtId="1" fontId="90" fillId="74" borderId="22" xfId="1037" applyNumberFormat="1" applyFont="1" applyFill="1" applyBorder="1" applyAlignment="1" applyProtection="1">
      <alignment horizontal="center" vertical="center"/>
      <protection locked="0"/>
    </xf>
    <xf numFmtId="1" fontId="90" fillId="74" borderId="63" xfId="1037" applyNumberFormat="1" applyFont="1" applyFill="1" applyBorder="1" applyAlignment="1" applyProtection="1">
      <alignment horizontal="center" vertical="center"/>
      <protection locked="0"/>
    </xf>
    <xf numFmtId="49" fontId="90" fillId="74" borderId="59" xfId="1037" applyNumberFormat="1" applyFont="1" applyFill="1" applyBorder="1" applyAlignment="1" applyProtection="1">
      <alignment horizontal="left" vertical="center" wrapText="1"/>
      <protection locked="0"/>
    </xf>
    <xf numFmtId="1" fontId="90" fillId="74" borderId="60" xfId="1037" applyNumberFormat="1" applyFont="1" applyFill="1" applyBorder="1" applyAlignment="1" applyProtection="1">
      <alignment horizontal="center" vertical="center"/>
      <protection locked="0"/>
    </xf>
    <xf numFmtId="1" fontId="90" fillId="74" borderId="61" xfId="1037" applyNumberFormat="1" applyFont="1" applyFill="1" applyBorder="1" applyAlignment="1" applyProtection="1">
      <alignment horizontal="center" vertical="center"/>
      <protection locked="0"/>
    </xf>
    <xf numFmtId="1" fontId="5" fillId="73" borderId="63" xfId="1037" applyNumberFormat="1" applyFont="1" applyFill="1" applyBorder="1" applyAlignment="1" applyProtection="1">
      <alignment horizontal="left" vertical="center" wrapText="1"/>
      <protection locked="0"/>
    </xf>
    <xf numFmtId="1" fontId="5" fillId="73" borderId="61" xfId="1037" applyNumberFormat="1" applyFont="1" applyFill="1" applyBorder="1" applyAlignment="1" applyProtection="1">
      <alignment horizontal="left" vertical="center" wrapText="1"/>
      <protection locked="0"/>
    </xf>
    <xf numFmtId="1" fontId="5" fillId="74" borderId="63" xfId="1037" applyNumberFormat="1" applyFont="1" applyFill="1" applyBorder="1" applyAlignment="1" applyProtection="1">
      <alignment horizontal="left" vertical="center" wrapText="1"/>
      <protection locked="0"/>
    </xf>
    <xf numFmtId="1" fontId="5" fillId="74" borderId="61" xfId="1037" applyNumberFormat="1" applyFont="1" applyFill="1" applyBorder="1" applyAlignment="1" applyProtection="1">
      <alignment horizontal="left" vertical="center" wrapText="1"/>
      <protection locked="0"/>
    </xf>
    <xf numFmtId="0" fontId="91" fillId="0" borderId="18" xfId="0" applyFont="1" applyBorder="1" applyAlignment="1">
      <alignment vertical="center"/>
    </xf>
    <xf numFmtId="0" fontId="91" fillId="0" borderId="18" xfId="1047" applyFont="1" applyBorder="1" applyAlignment="1">
      <alignment horizontal="left" vertical="center" wrapText="1"/>
    </xf>
    <xf numFmtId="0" fontId="70" fillId="0" borderId="18" xfId="0" applyFont="1" applyBorder="1" applyAlignment="1">
      <alignment horizontal="left"/>
    </xf>
    <xf numFmtId="14" fontId="70" fillId="0" borderId="18" xfId="0" applyNumberFormat="1" applyFont="1" applyBorder="1" applyAlignment="1">
      <alignment horizontal="left"/>
    </xf>
    <xf numFmtId="0" fontId="70" fillId="0" borderId="18" xfId="0" applyFont="1" applyBorder="1" applyAlignment="1">
      <alignment vertical="top" wrapText="1"/>
    </xf>
    <xf numFmtId="0" fontId="70" fillId="0" borderId="18" xfId="0" applyFont="1" applyBorder="1" applyAlignment="1">
      <alignment horizontal="center" vertical="center" wrapText="1"/>
    </xf>
    <xf numFmtId="0" fontId="70" fillId="0" borderId="18" xfId="0" applyFont="1" applyBorder="1" applyAlignment="1">
      <alignment horizontal="left" vertical="center" wrapText="1"/>
    </xf>
    <xf numFmtId="0" fontId="70" fillId="62" borderId="18" xfId="0" applyFont="1" applyFill="1" applyBorder="1" applyAlignment="1">
      <alignment horizontal="left" vertical="center" wrapText="1"/>
    </xf>
    <xf numFmtId="49" fontId="90" fillId="74" borderId="60" xfId="1037" applyNumberFormat="1" applyFont="1" applyFill="1" applyBorder="1" applyAlignment="1" applyProtection="1">
      <alignment horizontal="left" vertical="center" wrapText="1"/>
      <protection locked="0"/>
    </xf>
    <xf numFmtId="0" fontId="92" fillId="0" borderId="27" xfId="0" applyFont="1" applyBorder="1" applyAlignment="1">
      <alignment vertical="center" wrapText="1"/>
    </xf>
    <xf numFmtId="0" fontId="96" fillId="63" borderId="27" xfId="0" applyFont="1" applyFill="1" applyBorder="1" applyAlignment="1" applyProtection="1">
      <alignment horizontal="center" vertical="center"/>
      <protection locked="0"/>
    </xf>
    <xf numFmtId="10" fontId="96" fillId="0" borderId="28" xfId="0" applyNumberFormat="1" applyFont="1" applyBorder="1" applyAlignment="1">
      <alignment horizontal="center" vertical="center"/>
    </xf>
    <xf numFmtId="0" fontId="0" fillId="61" borderId="18" xfId="0" applyFill="1" applyBorder="1" applyAlignment="1">
      <alignment horizontal="left" vertical="center"/>
    </xf>
    <xf numFmtId="0" fontId="68" fillId="0" borderId="0" xfId="0" applyFont="1" applyAlignment="1">
      <alignment horizontal="left" vertical="center" wrapText="1"/>
    </xf>
    <xf numFmtId="0" fontId="68" fillId="0" borderId="0" xfId="0" applyFont="1" applyAlignment="1">
      <alignment horizontal="justify" vertical="center" wrapText="1"/>
    </xf>
    <xf numFmtId="0" fontId="1" fillId="0" borderId="18" xfId="0" applyFont="1" applyBorder="1" applyAlignment="1">
      <alignment horizontal="center" vertical="center" wrapText="1"/>
    </xf>
    <xf numFmtId="0" fontId="66" fillId="0" borderId="18" xfId="0" applyFont="1" applyBorder="1" applyAlignment="1">
      <alignment horizontal="center" vertical="center"/>
    </xf>
    <xf numFmtId="0" fontId="4" fillId="0" borderId="18" xfId="0" applyFont="1" applyBorder="1" applyAlignment="1">
      <alignment horizontal="center" vertical="center"/>
    </xf>
    <xf numFmtId="0" fontId="66" fillId="63" borderId="20" xfId="0" applyFont="1" applyFill="1" applyBorder="1" applyAlignment="1" applyProtection="1">
      <alignment horizontal="center" vertical="center"/>
      <protection locked="0"/>
    </xf>
    <xf numFmtId="0" fontId="66" fillId="63" borderId="19" xfId="0" applyFont="1" applyFill="1" applyBorder="1" applyAlignment="1" applyProtection="1">
      <alignment horizontal="center" vertical="center"/>
      <protection locked="0"/>
    </xf>
    <xf numFmtId="0" fontId="66" fillId="63" borderId="34" xfId="0" applyFont="1" applyFill="1" applyBorder="1" applyAlignment="1" applyProtection="1">
      <alignment horizontal="center" vertical="center"/>
      <protection locked="0"/>
    </xf>
    <xf numFmtId="0" fontId="1" fillId="63" borderId="20" xfId="0" applyFont="1" applyFill="1" applyBorder="1" applyAlignment="1" applyProtection="1">
      <alignment horizontal="center" vertical="center"/>
      <protection locked="0"/>
    </xf>
    <xf numFmtId="0" fontId="1" fillId="0" borderId="20" xfId="0" applyFont="1" applyBorder="1" applyAlignment="1">
      <alignment horizontal="left" vertical="center" wrapText="1"/>
    </xf>
    <xf numFmtId="0" fontId="1" fillId="0" borderId="34" xfId="0" applyFont="1" applyBorder="1" applyAlignment="1">
      <alignment horizontal="left" vertical="center" wrapText="1"/>
    </xf>
    <xf numFmtId="0" fontId="1" fillId="0" borderId="19" xfId="0" applyFont="1" applyBorder="1" applyAlignment="1">
      <alignment horizontal="left" vertical="center" wrapText="1"/>
    </xf>
    <xf numFmtId="0" fontId="77" fillId="0" borderId="20" xfId="0" applyFont="1" applyBorder="1" applyAlignment="1">
      <alignment horizontal="left" vertical="center" wrapText="1"/>
    </xf>
    <xf numFmtId="0" fontId="77" fillId="0" borderId="34" xfId="0" applyFont="1" applyBorder="1" applyAlignment="1">
      <alignment horizontal="left" vertical="center" wrapText="1"/>
    </xf>
    <xf numFmtId="0" fontId="77" fillId="0" borderId="19" xfId="0" applyFont="1" applyBorder="1" applyAlignment="1">
      <alignment horizontal="left" vertical="center" wrapText="1"/>
    </xf>
    <xf numFmtId="0" fontId="1" fillId="0" borderId="0" xfId="0" applyFont="1" applyAlignment="1">
      <alignment horizontal="left" vertical="center"/>
    </xf>
    <xf numFmtId="0" fontId="2" fillId="0" borderId="43" xfId="0" applyFont="1" applyBorder="1" applyAlignment="1">
      <alignment horizontal="left" vertical="center"/>
    </xf>
    <xf numFmtId="0" fontId="1" fillId="0" borderId="18" xfId="0" applyFont="1" applyBorder="1" applyAlignment="1">
      <alignment horizontal="center" vertical="center"/>
    </xf>
    <xf numFmtId="0" fontId="1" fillId="63" borderId="18" xfId="0" applyFont="1" applyFill="1" applyBorder="1" applyAlignment="1" applyProtection="1">
      <alignment horizontal="center" vertical="center"/>
      <protection locked="0"/>
    </xf>
    <xf numFmtId="0" fontId="66" fillId="63" borderId="18" xfId="0" applyFont="1" applyFill="1" applyBorder="1" applyAlignment="1" applyProtection="1">
      <alignment horizontal="center" vertical="center"/>
      <protection locked="0"/>
    </xf>
    <xf numFmtId="0" fontId="1" fillId="0" borderId="18" xfId="0" applyFont="1" applyBorder="1" applyAlignment="1">
      <alignment vertical="center" wrapText="1"/>
    </xf>
    <xf numFmtId="0" fontId="77" fillId="0" borderId="18" xfId="0" applyFont="1" applyBorder="1" applyAlignment="1">
      <alignment vertical="center"/>
    </xf>
    <xf numFmtId="0" fontId="77" fillId="0" borderId="18" xfId="0" applyFont="1" applyBorder="1" applyAlignment="1">
      <alignment horizontal="left" vertical="center" wrapText="1"/>
    </xf>
    <xf numFmtId="0" fontId="77" fillId="0" borderId="18" xfId="0" applyFont="1" applyBorder="1" applyAlignment="1">
      <alignment horizontal="center" vertical="center" wrapText="1"/>
    </xf>
    <xf numFmtId="0" fontId="1" fillId="63" borderId="20" xfId="0" applyFont="1" applyFill="1" applyBorder="1" applyAlignment="1" applyProtection="1">
      <alignment horizontal="left" vertical="center"/>
      <protection locked="0"/>
    </xf>
    <xf numFmtId="0" fontId="66" fillId="63" borderId="34" xfId="0" applyFont="1" applyFill="1" applyBorder="1" applyAlignment="1" applyProtection="1">
      <alignment horizontal="left" vertical="center"/>
      <protection locked="0"/>
    </xf>
    <xf numFmtId="0" fontId="66" fillId="63" borderId="19" xfId="0" applyFont="1" applyFill="1" applyBorder="1" applyAlignment="1" applyProtection="1">
      <alignment horizontal="left" vertical="center"/>
      <protection locked="0"/>
    </xf>
    <xf numFmtId="0" fontId="1" fillId="63" borderId="18" xfId="0" applyFont="1" applyFill="1" applyBorder="1" applyAlignment="1" applyProtection="1">
      <alignment horizontal="left" vertical="center"/>
      <protection locked="0"/>
    </xf>
    <xf numFmtId="0" fontId="2" fillId="0" borderId="0" xfId="0" applyFont="1" applyAlignment="1">
      <alignment horizontal="left" vertical="center"/>
    </xf>
    <xf numFmtId="2" fontId="1" fillId="63" borderId="20" xfId="0" applyNumberFormat="1" applyFont="1" applyFill="1" applyBorder="1" applyAlignment="1" applyProtection="1">
      <alignment horizontal="left" vertical="center"/>
      <protection locked="0"/>
    </xf>
    <xf numFmtId="2" fontId="66" fillId="63" borderId="34" xfId="0" applyNumberFormat="1" applyFont="1" applyFill="1" applyBorder="1" applyAlignment="1" applyProtection="1">
      <alignment horizontal="left" vertical="center"/>
      <protection locked="0"/>
    </xf>
    <xf numFmtId="2" fontId="66" fillId="63" borderId="19" xfId="0" applyNumberFormat="1" applyFont="1" applyFill="1" applyBorder="1" applyAlignment="1" applyProtection="1">
      <alignment horizontal="left" vertical="center"/>
      <protection locked="0"/>
    </xf>
    <xf numFmtId="0" fontId="66" fillId="63" borderId="20" xfId="0" applyFont="1" applyFill="1" applyBorder="1" applyAlignment="1" applyProtection="1">
      <alignment horizontal="left" vertical="center"/>
      <protection locked="0"/>
    </xf>
    <xf numFmtId="0" fontId="1" fillId="0" borderId="0" xfId="0" applyFont="1" applyAlignment="1">
      <alignment horizontal="left" wrapText="1"/>
    </xf>
    <xf numFmtId="0" fontId="68" fillId="0" borderId="0" xfId="0" applyFont="1" applyAlignment="1">
      <alignment horizontal="left" wrapText="1"/>
    </xf>
    <xf numFmtId="0" fontId="0" fillId="0" borderId="0" xfId="0" applyAlignment="1">
      <alignment horizontal="left" wrapText="1"/>
    </xf>
    <xf numFmtId="0" fontId="72" fillId="0" borderId="56" xfId="0" applyFont="1" applyBorder="1" applyAlignment="1">
      <alignment horizontal="center" vertical="center" wrapText="1"/>
    </xf>
    <xf numFmtId="0" fontId="72" fillId="0" borderId="59" xfId="0" applyFont="1" applyBorder="1" applyAlignment="1">
      <alignment horizontal="center" vertical="center" wrapText="1"/>
    </xf>
    <xf numFmtId="0" fontId="72" fillId="0" borderId="57" xfId="0" applyFont="1" applyBorder="1" applyAlignment="1">
      <alignment horizontal="center" vertical="center" wrapText="1"/>
    </xf>
    <xf numFmtId="0" fontId="72" fillId="0" borderId="60" xfId="0" applyFont="1" applyBorder="1" applyAlignment="1">
      <alignment horizontal="center" vertical="center" wrapText="1"/>
    </xf>
    <xf numFmtId="0" fontId="72" fillId="0" borderId="58" xfId="0" applyFont="1" applyBorder="1" applyAlignment="1">
      <alignment horizontal="center" vertical="center" wrapText="1"/>
    </xf>
    <xf numFmtId="0" fontId="89" fillId="0" borderId="0" xfId="0" applyFont="1" applyAlignment="1">
      <alignment horizontal="left" vertical="center" wrapText="1"/>
    </xf>
    <xf numFmtId="49" fontId="30" fillId="0" borderId="31" xfId="0" applyNumberFormat="1" applyFont="1" applyBorder="1" applyAlignment="1">
      <alignment horizontal="center" vertical="center" wrapText="1" readingOrder="1"/>
    </xf>
    <xf numFmtId="49" fontId="30" fillId="0" borderId="30" xfId="0" applyNumberFormat="1" applyFont="1" applyBorder="1" applyAlignment="1">
      <alignment horizontal="center" vertical="center" wrapText="1" readingOrder="1"/>
    </xf>
    <xf numFmtId="49" fontId="30" fillId="0" borderId="28" xfId="0" applyNumberFormat="1" applyFont="1" applyBorder="1" applyAlignment="1">
      <alignment horizontal="center" vertical="center" wrapText="1" readingOrder="1"/>
    </xf>
    <xf numFmtId="0" fontId="29" fillId="0" borderId="32"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38" xfId="0" applyFont="1" applyBorder="1" applyAlignment="1">
      <alignment horizontal="center" vertical="center" wrapText="1"/>
    </xf>
    <xf numFmtId="0" fontId="5" fillId="0" borderId="31" xfId="0" applyFont="1" applyBorder="1" applyAlignment="1">
      <alignment horizontal="left" vertical="center" wrapText="1" readingOrder="1"/>
    </xf>
    <xf numFmtId="0" fontId="5" fillId="0" borderId="30" xfId="0" applyFont="1" applyBorder="1" applyAlignment="1">
      <alignment horizontal="left" vertical="center" wrapText="1" readingOrder="1"/>
    </xf>
    <xf numFmtId="0" fontId="5" fillId="0" borderId="28" xfId="0" applyFont="1" applyBorder="1" applyAlignment="1">
      <alignment horizontal="left" vertical="center" wrapText="1" readingOrder="1"/>
    </xf>
    <xf numFmtId="0" fontId="29" fillId="0" borderId="31" xfId="0" applyFont="1" applyBorder="1" applyAlignment="1">
      <alignment horizontal="center" vertical="center" wrapText="1"/>
    </xf>
    <xf numFmtId="0" fontId="29" fillId="0" borderId="30" xfId="0" applyFont="1" applyBorder="1" applyAlignment="1">
      <alignment horizontal="center" vertical="center" wrapText="1"/>
    </xf>
    <xf numFmtId="0" fontId="29" fillId="0" borderId="28" xfId="0" applyFont="1" applyBorder="1" applyAlignment="1">
      <alignment horizontal="center" vertical="center" wrapText="1"/>
    </xf>
    <xf numFmtId="0" fontId="5" fillId="0" borderId="32" xfId="0" applyFont="1" applyBorder="1" applyAlignment="1">
      <alignment horizontal="left" vertical="center" wrapText="1" readingOrder="1"/>
    </xf>
    <xf numFmtId="0" fontId="32" fillId="0" borderId="35" xfId="0" applyFont="1" applyBorder="1"/>
    <xf numFmtId="0" fontId="5" fillId="0" borderId="36" xfId="0" applyFont="1" applyBorder="1" applyAlignment="1">
      <alignment horizontal="left" vertical="center" wrapText="1" readingOrder="1"/>
    </xf>
    <xf numFmtId="0" fontId="32" fillId="0" borderId="37" xfId="0" applyFont="1" applyBorder="1"/>
    <xf numFmtId="0" fontId="5" fillId="0" borderId="33" xfId="0" applyFont="1" applyBorder="1" applyAlignment="1">
      <alignment horizontal="left" vertical="center" wrapText="1" readingOrder="1"/>
    </xf>
    <xf numFmtId="0" fontId="32" fillId="0" borderId="38" xfId="0" applyFont="1" applyBorder="1"/>
    <xf numFmtId="0" fontId="68" fillId="0" borderId="31" xfId="0" applyFont="1" applyBorder="1" applyAlignment="1">
      <alignment horizontal="center" vertical="center"/>
    </xf>
    <xf numFmtId="0" fontId="68" fillId="0" borderId="30" xfId="0" applyFont="1" applyBorder="1" applyAlignment="1">
      <alignment horizontal="center" vertical="center"/>
    </xf>
    <xf numFmtId="0" fontId="68" fillId="0" borderId="28" xfId="0" applyFont="1" applyBorder="1" applyAlignment="1">
      <alignment horizontal="center" vertical="center"/>
    </xf>
    <xf numFmtId="0" fontId="68" fillId="0" borderId="0" xfId="0" applyFont="1" applyAlignment="1">
      <alignment horizontal="justify" vertical="top" wrapText="1"/>
    </xf>
    <xf numFmtId="0" fontId="71" fillId="0" borderId="31" xfId="0" applyFont="1" applyBorder="1" applyAlignment="1">
      <alignment horizontal="center" vertical="center" wrapText="1"/>
    </xf>
    <xf numFmtId="0" fontId="71" fillId="0" borderId="28" xfId="0" applyFont="1" applyBorder="1" applyAlignment="1">
      <alignment horizontal="center" vertical="center" wrapText="1"/>
    </xf>
    <xf numFmtId="0" fontId="72" fillId="0" borderId="39" xfId="0" applyFont="1" applyBorder="1" applyAlignment="1">
      <alignment horizontal="center" vertical="center"/>
    </xf>
    <xf numFmtId="0" fontId="72" fillId="0" borderId="41" xfId="0" applyFont="1" applyBorder="1" applyAlignment="1">
      <alignment horizontal="center" vertical="center"/>
    </xf>
    <xf numFmtId="0" fontId="72" fillId="0" borderId="40" xfId="0" applyFont="1" applyBorder="1" applyAlignment="1">
      <alignment horizontal="center" vertical="center"/>
    </xf>
    <xf numFmtId="0" fontId="72" fillId="0" borderId="42" xfId="0" applyFont="1" applyBorder="1" applyAlignment="1">
      <alignment horizontal="center" vertical="center"/>
    </xf>
    <xf numFmtId="0" fontId="72" fillId="0" borderId="39" xfId="0" applyFont="1" applyBorder="1" applyAlignment="1">
      <alignment horizontal="center" vertical="center" wrapText="1"/>
    </xf>
    <xf numFmtId="0" fontId="83" fillId="0" borderId="31" xfId="0" applyFont="1" applyBorder="1" applyAlignment="1">
      <alignment horizontal="center" vertical="center" wrapText="1"/>
    </xf>
    <xf numFmtId="0" fontId="83" fillId="0" borderId="30" xfId="0" applyFont="1" applyBorder="1" applyAlignment="1">
      <alignment horizontal="center" vertical="center" wrapText="1"/>
    </xf>
    <xf numFmtId="0" fontId="83" fillId="0" borderId="28"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0" xfId="0" applyFont="1" applyBorder="1" applyAlignment="1">
      <alignment horizontal="center" vertical="center"/>
    </xf>
    <xf numFmtId="0" fontId="5" fillId="0" borderId="28" xfId="0" applyFont="1" applyBorder="1" applyAlignment="1">
      <alignment horizontal="center" vertical="center"/>
    </xf>
    <xf numFmtId="0" fontId="32" fillId="0" borderId="35" xfId="0" applyFont="1" applyBorder="1" applyAlignment="1">
      <alignment horizontal="left" vertical="center" wrapText="1" readingOrder="1"/>
    </xf>
    <xf numFmtId="0" fontId="32" fillId="0" borderId="37" xfId="0" applyFont="1" applyBorder="1" applyAlignment="1">
      <alignment horizontal="left" vertical="center" wrapText="1" readingOrder="1"/>
    </xf>
    <xf numFmtId="0" fontId="32" fillId="0" borderId="38" xfId="0" applyFont="1" applyBorder="1" applyAlignment="1">
      <alignment horizontal="left" vertical="center" wrapText="1" readingOrder="1"/>
    </xf>
    <xf numFmtId="0" fontId="72" fillId="27" borderId="20" xfId="0" applyFont="1" applyFill="1" applyBorder="1" applyAlignment="1">
      <alignment vertical="center"/>
    </xf>
    <xf numFmtId="0" fontId="72" fillId="27" borderId="19" xfId="0" applyFont="1" applyFill="1" applyBorder="1" applyAlignment="1">
      <alignment vertical="center"/>
    </xf>
    <xf numFmtId="0" fontId="5" fillId="29" borderId="32" xfId="0" applyFont="1" applyFill="1" applyBorder="1" applyAlignment="1">
      <alignment horizontal="left" vertical="center" wrapText="1" readingOrder="1"/>
    </xf>
    <xf numFmtId="0" fontId="5" fillId="29" borderId="36" xfId="0" applyFont="1" applyFill="1" applyBorder="1" applyAlignment="1">
      <alignment horizontal="left" vertical="center" wrapText="1" readingOrder="1"/>
    </xf>
    <xf numFmtId="0" fontId="5" fillId="29" borderId="33" xfId="0" applyFont="1" applyFill="1" applyBorder="1" applyAlignment="1">
      <alignment horizontal="left" vertical="center" wrapText="1" readingOrder="1"/>
    </xf>
    <xf numFmtId="0" fontId="5" fillId="29" borderId="32" xfId="0" quotePrefix="1" applyFont="1" applyFill="1" applyBorder="1" applyAlignment="1">
      <alignment horizontal="left" vertical="center" wrapText="1" readingOrder="1"/>
    </xf>
    <xf numFmtId="0" fontId="73" fillId="0" borderId="35" xfId="0" applyFont="1" applyBorder="1"/>
    <xf numFmtId="0" fontId="73" fillId="0" borderId="37" xfId="0" applyFont="1" applyBorder="1"/>
    <xf numFmtId="0" fontId="73" fillId="0" borderId="38" xfId="0" applyFont="1" applyBorder="1"/>
    <xf numFmtId="0" fontId="8" fillId="0" borderId="32" xfId="0" applyFont="1" applyBorder="1" applyAlignment="1">
      <alignment vertical="center" wrapText="1"/>
    </xf>
    <xf numFmtId="0" fontId="37" fillId="0" borderId="35" xfId="0" applyFont="1" applyBorder="1" applyAlignment="1">
      <alignment vertical="center" wrapText="1"/>
    </xf>
    <xf numFmtId="0" fontId="37" fillId="0" borderId="36" xfId="0" applyFont="1" applyBorder="1" applyAlignment="1">
      <alignment vertical="center" wrapText="1"/>
    </xf>
    <xf numFmtId="0" fontId="37" fillId="0" borderId="37" xfId="0" applyFont="1" applyBorder="1" applyAlignment="1">
      <alignment vertical="center" wrapText="1"/>
    </xf>
    <xf numFmtId="0" fontId="37" fillId="0" borderId="33" xfId="0" applyFont="1" applyBorder="1" applyAlignment="1">
      <alignment vertical="center" wrapText="1"/>
    </xf>
    <xf numFmtId="0" fontId="37" fillId="0" borderId="38" xfId="0" applyFont="1" applyBorder="1" applyAlignment="1">
      <alignment vertical="center" wrapText="1"/>
    </xf>
    <xf numFmtId="0" fontId="72" fillId="27" borderId="18" xfId="0" applyFont="1" applyFill="1" applyBorder="1" applyAlignment="1">
      <alignment horizontal="left" vertical="center"/>
    </xf>
    <xf numFmtId="0" fontId="73" fillId="0" borderId="35" xfId="0" applyFont="1" applyBorder="1" applyAlignment="1">
      <alignment horizontal="left" vertical="center" wrapText="1" readingOrder="1"/>
    </xf>
    <xf numFmtId="0" fontId="73" fillId="0" borderId="37" xfId="0" applyFont="1" applyBorder="1" applyAlignment="1">
      <alignment horizontal="left" vertical="center" wrapText="1" readingOrder="1"/>
    </xf>
    <xf numFmtId="0" fontId="73" fillId="0" borderId="38" xfId="0" applyFont="1" applyBorder="1" applyAlignment="1">
      <alignment horizontal="left" vertical="center" wrapText="1" readingOrder="1"/>
    </xf>
    <xf numFmtId="0" fontId="8" fillId="0" borderId="32" xfId="0" quotePrefix="1" applyFont="1" applyBorder="1" applyAlignment="1">
      <alignment vertical="center" wrapText="1"/>
    </xf>
    <xf numFmtId="0" fontId="72" fillId="0" borderId="31" xfId="0" applyFont="1" applyBorder="1" applyAlignment="1">
      <alignment horizontal="center" vertical="center" wrapText="1"/>
    </xf>
    <xf numFmtId="0" fontId="72" fillId="0" borderId="28" xfId="0" applyFont="1" applyBorder="1" applyAlignment="1">
      <alignment horizontal="center" vertical="center"/>
    </xf>
    <xf numFmtId="0" fontId="71" fillId="0" borderId="32" xfId="0" applyFont="1" applyBorder="1" applyAlignment="1">
      <alignment horizontal="center" vertical="center" wrapText="1"/>
    </xf>
    <xf numFmtId="0" fontId="71" fillId="0" borderId="35" xfId="0" applyFont="1" applyBorder="1" applyAlignment="1">
      <alignment horizontal="center" vertical="center" wrapText="1"/>
    </xf>
    <xf numFmtId="0" fontId="71" fillId="0" borderId="33" xfId="0" applyFont="1" applyBorder="1" applyAlignment="1">
      <alignment horizontal="center" vertical="center" wrapText="1"/>
    </xf>
    <xf numFmtId="0" fontId="71" fillId="0" borderId="38" xfId="0" applyFont="1" applyBorder="1" applyAlignment="1">
      <alignment horizontal="center" vertical="center" wrapText="1"/>
    </xf>
    <xf numFmtId="0" fontId="1" fillId="63" borderId="31" xfId="0" quotePrefix="1" applyFont="1" applyFill="1" applyBorder="1" applyAlignment="1" applyProtection="1">
      <alignment horizontal="left" vertical="center" wrapText="1"/>
      <protection locked="0"/>
    </xf>
    <xf numFmtId="0" fontId="1" fillId="63" borderId="30" xfId="0" quotePrefix="1" applyFont="1" applyFill="1" applyBorder="1" applyAlignment="1" applyProtection="1">
      <alignment horizontal="left" vertical="center" wrapText="1"/>
      <protection locked="0"/>
    </xf>
    <xf numFmtId="0" fontId="1" fillId="63" borderId="28" xfId="0" quotePrefix="1" applyFont="1" applyFill="1" applyBorder="1" applyAlignment="1" applyProtection="1">
      <alignment horizontal="left" vertical="center" wrapText="1"/>
      <protection locked="0"/>
    </xf>
    <xf numFmtId="0" fontId="31" fillId="0" borderId="31"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28" xfId="0" applyFont="1" applyBorder="1" applyAlignment="1">
      <alignment horizontal="center" vertical="center" wrapText="1"/>
    </xf>
    <xf numFmtId="49" fontId="24" fillId="0" borderId="31" xfId="0" applyNumberFormat="1" applyFont="1" applyBorder="1" applyAlignment="1">
      <alignment horizontal="center" vertical="center" wrapText="1"/>
    </xf>
    <xf numFmtId="49" fontId="40" fillId="0" borderId="30"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0" fontId="8" fillId="0" borderId="31" xfId="0" applyFont="1" applyBorder="1" applyAlignment="1">
      <alignment vertical="center" wrapText="1"/>
    </xf>
    <xf numFmtId="0" fontId="37" fillId="0" borderId="30" xfId="0" applyFont="1" applyBorder="1" applyAlignment="1">
      <alignment vertical="center" wrapText="1"/>
    </xf>
    <xf numFmtId="0" fontId="37" fillId="0" borderId="28" xfId="0" applyFont="1" applyBorder="1" applyAlignment="1">
      <alignment vertical="center" wrapText="1"/>
    </xf>
    <xf numFmtId="0" fontId="72" fillId="0" borderId="27" xfId="0" applyFont="1" applyBorder="1" applyAlignment="1">
      <alignment horizontal="center" vertical="center"/>
    </xf>
    <xf numFmtId="9" fontId="29" fillId="0" borderId="31" xfId="0" applyNumberFormat="1" applyFont="1" applyBorder="1" applyAlignment="1">
      <alignment horizontal="center" vertical="center" wrapText="1"/>
    </xf>
    <xf numFmtId="0" fontId="1" fillId="63" borderId="31" xfId="0" applyFont="1" applyFill="1" applyBorder="1" applyAlignment="1" applyProtection="1">
      <alignment horizontal="left" vertical="center" wrapText="1"/>
      <protection locked="0"/>
    </xf>
    <xf numFmtId="0" fontId="66" fillId="63" borderId="30" xfId="0" applyFont="1" applyFill="1" applyBorder="1" applyAlignment="1" applyProtection="1">
      <alignment horizontal="left" vertical="center" wrapText="1"/>
      <protection locked="0"/>
    </xf>
    <xf numFmtId="0" fontId="66" fillId="63" borderId="28" xfId="0" applyFont="1" applyFill="1" applyBorder="1" applyAlignment="1" applyProtection="1">
      <alignment horizontal="left" vertical="center" wrapText="1"/>
      <protection locked="0"/>
    </xf>
    <xf numFmtId="0" fontId="71" fillId="27" borderId="31" xfId="0" applyFont="1" applyFill="1" applyBorder="1" applyAlignment="1">
      <alignment horizontal="center" vertical="center"/>
    </xf>
    <xf numFmtId="0" fontId="71" fillId="27" borderId="30" xfId="0" applyFont="1" applyFill="1" applyBorder="1" applyAlignment="1">
      <alignment horizontal="center" vertical="center"/>
    </xf>
    <xf numFmtId="0" fontId="71" fillId="27" borderId="28" xfId="0" applyFont="1" applyFill="1" applyBorder="1" applyAlignment="1">
      <alignment horizontal="center" vertical="center"/>
    </xf>
    <xf numFmtId="0" fontId="4" fillId="63" borderId="31" xfId="0" quotePrefix="1" applyFont="1" applyFill="1" applyBorder="1" applyAlignment="1" applyProtection="1">
      <alignment horizontal="left" vertical="center" wrapText="1"/>
      <protection locked="0"/>
    </xf>
    <xf numFmtId="0" fontId="4" fillId="63" borderId="30" xfId="0" quotePrefix="1" applyFont="1" applyFill="1" applyBorder="1" applyAlignment="1" applyProtection="1">
      <alignment horizontal="left" vertical="center" wrapText="1"/>
      <protection locked="0"/>
    </xf>
    <xf numFmtId="0" fontId="4" fillId="63" borderId="28" xfId="0" quotePrefix="1" applyFont="1" applyFill="1" applyBorder="1" applyAlignment="1" applyProtection="1">
      <alignment horizontal="left" vertical="center" wrapText="1"/>
      <protection locked="0"/>
    </xf>
    <xf numFmtId="0" fontId="4" fillId="63" borderId="31" xfId="0" applyFont="1" applyFill="1" applyBorder="1" applyAlignment="1" applyProtection="1">
      <alignment horizontal="left" vertical="center" wrapText="1"/>
      <protection locked="0"/>
    </xf>
    <xf numFmtId="0" fontId="4" fillId="63" borderId="30" xfId="0" applyFont="1" applyFill="1" applyBorder="1" applyAlignment="1" applyProtection="1">
      <alignment horizontal="left" vertical="center" wrapText="1"/>
      <protection locked="0"/>
    </xf>
    <xf numFmtId="0" fontId="4" fillId="63" borderId="28" xfId="0" applyFont="1" applyFill="1" applyBorder="1" applyAlignment="1" applyProtection="1">
      <alignment horizontal="left" vertical="center" wrapText="1"/>
      <protection locked="0"/>
    </xf>
    <xf numFmtId="0" fontId="8" fillId="0" borderId="30" xfId="0" applyFont="1" applyBorder="1" applyAlignment="1">
      <alignment vertical="center" wrapText="1"/>
    </xf>
    <xf numFmtId="0" fontId="8" fillId="0" borderId="28" xfId="0" applyFont="1" applyBorder="1" applyAlignment="1">
      <alignment vertical="center" wrapText="1"/>
    </xf>
    <xf numFmtId="0" fontId="66" fillId="0" borderId="31" xfId="0" applyFont="1" applyBorder="1" applyAlignment="1">
      <alignment horizontal="center"/>
    </xf>
    <xf numFmtId="0" fontId="66" fillId="0" borderId="30" xfId="0" applyFont="1" applyBorder="1" applyAlignment="1">
      <alignment horizontal="center"/>
    </xf>
    <xf numFmtId="0" fontId="66" fillId="0" borderId="28" xfId="0" applyFont="1" applyBorder="1" applyAlignment="1">
      <alignment horizontal="center"/>
    </xf>
    <xf numFmtId="0" fontId="8" fillId="0" borderId="27" xfId="0" applyFont="1" applyBorder="1" applyAlignment="1">
      <alignment vertical="center" wrapText="1"/>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33" xfId="0" applyFont="1" applyBorder="1" applyAlignment="1">
      <alignment horizontal="center" vertical="center" wrapText="1"/>
    </xf>
    <xf numFmtId="0" fontId="31" fillId="0" borderId="38" xfId="0" applyFont="1" applyBorder="1" applyAlignment="1">
      <alignment horizontal="center" vertical="center" wrapText="1"/>
    </xf>
    <xf numFmtId="0" fontId="5" fillId="0" borderId="35" xfId="0" applyFont="1" applyBorder="1" applyAlignment="1">
      <alignment horizontal="left" vertical="center" wrapText="1" readingOrder="1"/>
    </xf>
    <xf numFmtId="0" fontId="5" fillId="0" borderId="37" xfId="0" applyFont="1" applyBorder="1" applyAlignment="1">
      <alignment horizontal="left" vertical="center" wrapText="1" readingOrder="1"/>
    </xf>
    <xf numFmtId="0" fontId="5" fillId="0" borderId="38" xfId="0" applyFont="1" applyBorder="1" applyAlignment="1">
      <alignment horizontal="left" vertical="center" wrapText="1" readingOrder="1"/>
    </xf>
    <xf numFmtId="0" fontId="5" fillId="29" borderId="35" xfId="0" applyFont="1" applyFill="1" applyBorder="1" applyAlignment="1">
      <alignment horizontal="left" vertical="center" wrapText="1" readingOrder="1"/>
    </xf>
    <xf numFmtId="0" fontId="5" fillId="29" borderId="37" xfId="0" applyFont="1" applyFill="1" applyBorder="1" applyAlignment="1">
      <alignment horizontal="left" vertical="center" wrapText="1" readingOrder="1"/>
    </xf>
    <xf numFmtId="0" fontId="5" fillId="29" borderId="38" xfId="0" applyFont="1" applyFill="1" applyBorder="1" applyAlignment="1">
      <alignment horizontal="left" vertical="center" wrapText="1" readingOrder="1"/>
    </xf>
    <xf numFmtId="0" fontId="68" fillId="0" borderId="0" xfId="0" applyFont="1" applyAlignment="1">
      <alignment horizontal="left" vertical="top" wrapText="1"/>
    </xf>
    <xf numFmtId="164" fontId="5" fillId="68" borderId="32" xfId="1163" applyNumberFormat="1" applyFont="1" applyFill="1" applyBorder="1" applyAlignment="1" applyProtection="1">
      <alignment horizontal="left" vertical="center"/>
    </xf>
    <xf numFmtId="164" fontId="5" fillId="68" borderId="35" xfId="1163" applyNumberFormat="1" applyFont="1" applyFill="1" applyBorder="1" applyAlignment="1" applyProtection="1">
      <alignment horizontal="left" vertical="center"/>
    </xf>
    <xf numFmtId="164" fontId="5" fillId="68" borderId="36" xfId="1163" applyNumberFormat="1" applyFont="1" applyFill="1" applyBorder="1" applyAlignment="1" applyProtection="1">
      <alignment horizontal="left" vertical="center"/>
    </xf>
    <xf numFmtId="164" fontId="5" fillId="68" borderId="37" xfId="1163" applyNumberFormat="1" applyFont="1" applyFill="1" applyBorder="1" applyAlignment="1" applyProtection="1">
      <alignment horizontal="left" vertical="center"/>
    </xf>
    <xf numFmtId="164" fontId="5" fillId="0" borderId="27" xfId="1163" applyNumberFormat="1" applyFont="1" applyFill="1" applyBorder="1" applyAlignment="1" applyProtection="1">
      <alignment horizontal="center" vertical="center"/>
    </xf>
    <xf numFmtId="164" fontId="5" fillId="70" borderId="54" xfId="1163" applyNumberFormat="1" applyFont="1" applyFill="1" applyBorder="1" applyAlignment="1" applyProtection="1">
      <alignment horizontal="left" vertical="center" wrapText="1"/>
    </xf>
    <xf numFmtId="164" fontId="5" fillId="70" borderId="55" xfId="1163" applyNumberFormat="1" applyFont="1" applyFill="1" applyBorder="1" applyAlignment="1" applyProtection="1">
      <alignment horizontal="left" vertical="center" wrapText="1"/>
    </xf>
    <xf numFmtId="164" fontId="5" fillId="70" borderId="53" xfId="1163" applyNumberFormat="1" applyFont="1" applyFill="1" applyBorder="1" applyAlignment="1" applyProtection="1">
      <alignment horizontal="left" vertical="center" wrapText="1"/>
    </xf>
    <xf numFmtId="164" fontId="5" fillId="71" borderId="32" xfId="1163" applyNumberFormat="1" applyFont="1" applyFill="1" applyBorder="1" applyAlignment="1" applyProtection="1">
      <alignment horizontal="left" vertical="center"/>
    </xf>
    <xf numFmtId="164" fontId="5" fillId="71" borderId="35" xfId="1163" applyNumberFormat="1" applyFont="1" applyFill="1" applyBorder="1" applyAlignment="1" applyProtection="1">
      <alignment horizontal="left" vertical="center"/>
    </xf>
    <xf numFmtId="164" fontId="5" fillId="71" borderId="33" xfId="1163" applyNumberFormat="1" applyFont="1" applyFill="1" applyBorder="1" applyAlignment="1" applyProtection="1">
      <alignment horizontal="left" vertical="center"/>
    </xf>
    <xf numFmtId="164" fontId="5" fillId="71" borderId="38" xfId="1163" applyNumberFormat="1" applyFont="1" applyFill="1" applyBorder="1" applyAlignment="1" applyProtection="1">
      <alignment horizontal="left" vertical="center"/>
    </xf>
    <xf numFmtId="164" fontId="5" fillId="0" borderId="31" xfId="1163" applyNumberFormat="1" applyFont="1" applyFill="1" applyBorder="1" applyAlignment="1" applyProtection="1">
      <alignment horizontal="center" wrapText="1"/>
    </xf>
    <xf numFmtId="164" fontId="5" fillId="0" borderId="30" xfId="1163" applyNumberFormat="1" applyFont="1" applyFill="1" applyBorder="1" applyAlignment="1" applyProtection="1">
      <alignment horizontal="center" wrapText="1"/>
    </xf>
    <xf numFmtId="0" fontId="71" fillId="63" borderId="31" xfId="0" applyFont="1" applyFill="1" applyBorder="1" applyAlignment="1" applyProtection="1">
      <alignment horizontal="center" vertical="center"/>
      <protection locked="0"/>
    </xf>
    <xf numFmtId="0" fontId="71" fillId="63" borderId="30" xfId="0" applyFont="1" applyFill="1" applyBorder="1" applyAlignment="1" applyProtection="1">
      <alignment horizontal="center" vertical="center"/>
      <protection locked="0"/>
    </xf>
    <xf numFmtId="0" fontId="71" fillId="63" borderId="28" xfId="0" applyFont="1" applyFill="1" applyBorder="1" applyAlignment="1" applyProtection="1">
      <alignment horizontal="center" vertical="center"/>
      <protection locked="0"/>
    </xf>
    <xf numFmtId="0" fontId="30" fillId="0" borderId="31"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28" xfId="0" applyFont="1" applyBorder="1" applyAlignment="1">
      <alignment horizontal="center" vertical="center" wrapText="1"/>
    </xf>
    <xf numFmtId="0" fontId="93" fillId="0" borderId="31" xfId="0" applyFont="1" applyBorder="1" applyAlignment="1">
      <alignment horizontal="center" vertical="center" wrapText="1"/>
    </xf>
    <xf numFmtId="0" fontId="93" fillId="0" borderId="30" xfId="0" applyFont="1" applyBorder="1" applyAlignment="1">
      <alignment horizontal="center" vertical="center" wrapText="1"/>
    </xf>
    <xf numFmtId="0" fontId="93" fillId="0" borderId="28" xfId="0" applyFont="1" applyBorder="1" applyAlignment="1">
      <alignment horizontal="center" vertical="center" wrapText="1"/>
    </xf>
    <xf numFmtId="0" fontId="85" fillId="63" borderId="31" xfId="0" quotePrefix="1" applyFont="1" applyFill="1" applyBorder="1" applyAlignment="1" applyProtection="1">
      <alignment horizontal="left" vertical="center" wrapText="1"/>
      <protection locked="0"/>
    </xf>
    <xf numFmtId="0" fontId="85" fillId="63" borderId="30" xfId="0" quotePrefix="1" applyFont="1" applyFill="1" applyBorder="1" applyAlignment="1" applyProtection="1">
      <alignment horizontal="left" vertical="center" wrapText="1"/>
      <protection locked="0"/>
    </xf>
    <xf numFmtId="0" fontId="85" fillId="63" borderId="28" xfId="0" quotePrefix="1" applyFont="1" applyFill="1" applyBorder="1" applyAlignment="1" applyProtection="1">
      <alignment horizontal="left" vertical="center" wrapText="1"/>
      <protection locked="0"/>
    </xf>
    <xf numFmtId="0" fontId="85" fillId="63" borderId="31" xfId="0" applyFont="1" applyFill="1" applyBorder="1" applyAlignment="1" applyProtection="1">
      <alignment horizontal="left" vertical="center" wrapText="1"/>
      <protection locked="0"/>
    </xf>
    <xf numFmtId="0" fontId="85" fillId="63" borderId="30" xfId="0" applyFont="1" applyFill="1" applyBorder="1" applyAlignment="1" applyProtection="1">
      <alignment horizontal="left" vertical="center" wrapText="1"/>
      <protection locked="0"/>
    </xf>
    <xf numFmtId="0" fontId="85" fillId="63" borderId="28" xfId="0" applyFont="1" applyFill="1" applyBorder="1" applyAlignment="1" applyProtection="1">
      <alignment horizontal="left" vertical="center" wrapText="1"/>
      <protection locked="0"/>
    </xf>
    <xf numFmtId="0" fontId="92" fillId="0" borderId="31" xfId="0" applyFont="1" applyBorder="1" applyAlignment="1">
      <alignment horizontal="center" vertical="center" wrapText="1"/>
    </xf>
    <xf numFmtId="0" fontId="92" fillId="0" borderId="30" xfId="0" applyFont="1" applyBorder="1" applyAlignment="1">
      <alignment horizontal="center" vertical="center"/>
    </xf>
    <xf numFmtId="0" fontId="92" fillId="0" borderId="28" xfId="0" applyFont="1" applyBorder="1" applyAlignment="1">
      <alignment horizontal="center" vertical="center"/>
    </xf>
    <xf numFmtId="49" fontId="93" fillId="0" borderId="31" xfId="0" applyNumberFormat="1" applyFont="1" applyBorder="1" applyAlignment="1">
      <alignment horizontal="center" vertical="center" wrapText="1" readingOrder="1"/>
    </xf>
    <xf numFmtId="49" fontId="93" fillId="0" borderId="30" xfId="0" applyNumberFormat="1" applyFont="1" applyBorder="1" applyAlignment="1">
      <alignment horizontal="center" vertical="center" wrapText="1" readingOrder="1"/>
    </xf>
    <xf numFmtId="49" fontId="93" fillId="0" borderId="28" xfId="0" applyNumberFormat="1" applyFont="1" applyBorder="1" applyAlignment="1">
      <alignment horizontal="center" vertical="center" wrapText="1" readingOrder="1"/>
    </xf>
    <xf numFmtId="0" fontId="92" fillId="0" borderId="31" xfId="0" applyFont="1" applyBorder="1" applyAlignment="1">
      <alignment horizontal="left" vertical="center" wrapText="1" readingOrder="1"/>
    </xf>
    <xf numFmtId="0" fontId="92" fillId="0" borderId="30" xfId="0" applyFont="1" applyBorder="1" applyAlignment="1">
      <alignment horizontal="left" vertical="center" wrapText="1" readingOrder="1"/>
    </xf>
    <xf numFmtId="0" fontId="92" fillId="0" borderId="28" xfId="0" applyFont="1" applyBorder="1" applyAlignment="1">
      <alignment horizontal="left" vertical="center" wrapText="1" readingOrder="1"/>
    </xf>
    <xf numFmtId="0" fontId="92" fillId="0" borderId="32" xfId="0" applyFont="1" applyBorder="1" applyAlignment="1">
      <alignment horizontal="left" vertical="center" wrapText="1" readingOrder="1"/>
    </xf>
    <xf numFmtId="0" fontId="97" fillId="0" borderId="35" xfId="0" applyFont="1" applyBorder="1"/>
    <xf numFmtId="0" fontId="92" fillId="0" borderId="36" xfId="0" applyFont="1" applyBorder="1" applyAlignment="1">
      <alignment horizontal="left" vertical="center" wrapText="1" readingOrder="1"/>
    </xf>
    <xf numFmtId="0" fontId="97" fillId="0" borderId="37" xfId="0" applyFont="1" applyBorder="1"/>
    <xf numFmtId="0" fontId="92" fillId="0" borderId="33" xfId="0" applyFont="1" applyBorder="1" applyAlignment="1">
      <alignment horizontal="left" vertical="center" wrapText="1" readingOrder="1"/>
    </xf>
    <xf numFmtId="0" fontId="97" fillId="0" borderId="38" xfId="0" applyFont="1" applyBorder="1"/>
    <xf numFmtId="0" fontId="92" fillId="29" borderId="32" xfId="0" applyFont="1" applyFill="1" applyBorder="1" applyAlignment="1">
      <alignment horizontal="left" vertical="center" wrapText="1" readingOrder="1"/>
    </xf>
    <xf numFmtId="0" fontId="97" fillId="0" borderId="35" xfId="0" applyFont="1" applyBorder="1" applyAlignment="1">
      <alignment horizontal="left" vertical="center" wrapText="1" readingOrder="1"/>
    </xf>
    <xf numFmtId="0" fontId="92" fillId="29" borderId="36" xfId="0" applyFont="1" applyFill="1" applyBorder="1" applyAlignment="1">
      <alignment horizontal="left" vertical="center" wrapText="1" readingOrder="1"/>
    </xf>
    <xf numFmtId="0" fontId="97" fillId="0" borderId="37" xfId="0" applyFont="1" applyBorder="1" applyAlignment="1">
      <alignment horizontal="left" vertical="center" wrapText="1" readingOrder="1"/>
    </xf>
    <xf numFmtId="0" fontId="92" fillId="29" borderId="33" xfId="0" applyFont="1" applyFill="1" applyBorder="1" applyAlignment="1">
      <alignment horizontal="left" vertical="center" wrapText="1" readingOrder="1"/>
    </xf>
    <xf numFmtId="0" fontId="97" fillId="0" borderId="38" xfId="0" applyFont="1" applyBorder="1" applyAlignment="1">
      <alignment horizontal="left" vertical="center" wrapText="1" readingOrder="1"/>
    </xf>
    <xf numFmtId="0" fontId="95" fillId="0" borderId="31" xfId="0" applyFont="1" applyBorder="1" applyAlignment="1">
      <alignment horizontal="center" vertical="center" wrapText="1"/>
    </xf>
    <xf numFmtId="0" fontId="95" fillId="0" borderId="30" xfId="0" applyFont="1" applyBorder="1" applyAlignment="1">
      <alignment horizontal="center" vertical="center" wrapText="1"/>
    </xf>
    <xf numFmtId="0" fontId="95" fillId="0" borderId="28" xfId="0" applyFont="1" applyBorder="1" applyAlignment="1">
      <alignment horizontal="center" vertical="center" wrapText="1"/>
    </xf>
    <xf numFmtId="0" fontId="95" fillId="0" borderId="32" xfId="0" applyFont="1" applyBorder="1" applyAlignment="1">
      <alignment horizontal="center" vertical="center" wrapText="1"/>
    </xf>
    <xf numFmtId="0" fontId="95" fillId="0" borderId="35" xfId="0" applyFont="1" applyBorder="1" applyAlignment="1">
      <alignment horizontal="center" vertical="center" wrapText="1"/>
    </xf>
    <xf numFmtId="0" fontId="95" fillId="0" borderId="36" xfId="0" applyFont="1" applyBorder="1" applyAlignment="1">
      <alignment horizontal="center" vertical="center" wrapText="1"/>
    </xf>
    <xf numFmtId="0" fontId="95" fillId="0" borderId="37" xfId="0" applyFont="1" applyBorder="1" applyAlignment="1">
      <alignment horizontal="center" vertical="center" wrapText="1"/>
    </xf>
    <xf numFmtId="0" fontId="95" fillId="0" borderId="33" xfId="0" applyFont="1" applyBorder="1" applyAlignment="1">
      <alignment horizontal="center" vertical="center" wrapText="1"/>
    </xf>
    <xf numFmtId="0" fontId="95" fillId="0" borderId="38" xfId="0" applyFont="1" applyBorder="1" applyAlignment="1">
      <alignment horizontal="center" vertical="center" wrapText="1"/>
    </xf>
    <xf numFmtId="0" fontId="94" fillId="0" borderId="35" xfId="0" applyFont="1" applyBorder="1"/>
    <xf numFmtId="0" fontId="94" fillId="0" borderId="37" xfId="0" applyFont="1" applyBorder="1"/>
    <xf numFmtId="0" fontId="94" fillId="0" borderId="38" xfId="0" applyFont="1" applyBorder="1"/>
    <xf numFmtId="0" fontId="94" fillId="0" borderId="35" xfId="0" applyFont="1" applyBorder="1" applyAlignment="1">
      <alignment horizontal="left" vertical="center" wrapText="1" readingOrder="1"/>
    </xf>
    <xf numFmtId="0" fontId="94" fillId="0" borderId="37" xfId="0" applyFont="1" applyBorder="1" applyAlignment="1">
      <alignment horizontal="left" vertical="center" wrapText="1" readingOrder="1"/>
    </xf>
    <xf numFmtId="0" fontId="94" fillId="0" borderId="38" xfId="0" applyFont="1" applyBorder="1" applyAlignment="1">
      <alignment horizontal="left" vertical="center" wrapText="1" readingOrder="1"/>
    </xf>
    <xf numFmtId="0" fontId="72" fillId="27" borderId="34" xfId="0" applyFont="1" applyFill="1" applyBorder="1" applyAlignment="1">
      <alignment vertical="center"/>
    </xf>
    <xf numFmtId="0" fontId="68" fillId="0" borderId="0" xfId="0" applyFont="1" applyAlignment="1">
      <alignment horizontal="left"/>
    </xf>
    <xf numFmtId="0" fontId="71" fillId="0" borderId="0" xfId="0" applyFont="1" applyAlignment="1">
      <alignment horizontal="center" vertical="center" wrapText="1"/>
    </xf>
    <xf numFmtId="0" fontId="71" fillId="0" borderId="0" xfId="0" applyFont="1" applyAlignment="1">
      <alignment horizontal="center" vertical="center"/>
    </xf>
    <xf numFmtId="0" fontId="0" fillId="0" borderId="0" xfId="0" applyAlignment="1">
      <alignment horizontal="center" vertical="center"/>
    </xf>
    <xf numFmtId="0" fontId="96" fillId="27" borderId="27" xfId="0" applyFont="1" applyFill="1" applyBorder="1" applyAlignment="1">
      <alignment horizontal="center" vertical="center"/>
    </xf>
  </cellXfs>
  <cellStyles count="1223">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3 2" xfId="14" xr:uid="{00000000-0005-0000-0000-00000D000000}"/>
    <cellStyle name="20 % - Akzent1 3 4" xfId="15" xr:uid="{00000000-0005-0000-0000-00000E000000}"/>
    <cellStyle name="20 % - Akzent1 3 5" xfId="16" xr:uid="{00000000-0005-0000-0000-00000F000000}"/>
    <cellStyle name="20 % - Akzent1 4" xfId="17" xr:uid="{00000000-0005-0000-0000-000010000000}"/>
    <cellStyle name="20 % - Akzent1 4 2" xfId="18" xr:uid="{00000000-0005-0000-0000-000011000000}"/>
    <cellStyle name="20 % - Akzent1 4 2 2" xfId="19" xr:uid="{00000000-0005-0000-0000-000012000000}"/>
    <cellStyle name="20 % - Akzent1 4 2 3" xfId="20" xr:uid="{00000000-0005-0000-0000-000013000000}"/>
    <cellStyle name="20 % - Akzent1 4 2 4" xfId="21" xr:uid="{00000000-0005-0000-0000-000014000000}"/>
    <cellStyle name="20 % - Akzent1 4 3" xfId="22" xr:uid="{00000000-0005-0000-0000-000015000000}"/>
    <cellStyle name="20 % - Akzent1 4 3 2" xfId="23" xr:uid="{00000000-0005-0000-0000-000016000000}"/>
    <cellStyle name="20 % - Akzent1 4 4" xfId="24" xr:uid="{00000000-0005-0000-0000-000017000000}"/>
    <cellStyle name="20 % - Akzent1 4 5" xfId="25" xr:uid="{00000000-0005-0000-0000-000018000000}"/>
    <cellStyle name="20 % - Akzent1 5" xfId="26" xr:uid="{00000000-0005-0000-0000-000019000000}"/>
    <cellStyle name="20 % - Akzent1 5 2" xfId="27" xr:uid="{00000000-0005-0000-0000-00001A000000}"/>
    <cellStyle name="20 % - Akzent1 5 3" xfId="28" xr:uid="{00000000-0005-0000-0000-00001B000000}"/>
    <cellStyle name="20 % - Akzent1 5 4" xfId="29" xr:uid="{00000000-0005-0000-0000-00001C000000}"/>
    <cellStyle name="20 % - Akzent1 6" xfId="30" xr:uid="{00000000-0005-0000-0000-00001D000000}"/>
    <cellStyle name="20 % - Akzent1 6 2" xfId="31" xr:uid="{00000000-0005-0000-0000-00001E000000}"/>
    <cellStyle name="20 % - Akzent1 7" xfId="32" xr:uid="{00000000-0005-0000-0000-00001F000000}"/>
    <cellStyle name="20 % - Akzent1 7 2" xfId="33" xr:uid="{00000000-0005-0000-0000-000020000000}"/>
    <cellStyle name="20 % - Akzent2 2" xfId="34" xr:uid="{00000000-0005-0000-0000-000021000000}"/>
    <cellStyle name="20 % - Akzent2 2 2" xfId="35" xr:uid="{00000000-0005-0000-0000-000022000000}"/>
    <cellStyle name="20 % - Akzent2 2 3" xfId="36" xr:uid="{00000000-0005-0000-0000-000023000000}"/>
    <cellStyle name="20 % - Akzent2 2 3 2" xfId="37" xr:uid="{00000000-0005-0000-0000-000024000000}"/>
    <cellStyle name="20 % - Akzent2 2 3 2 2" xfId="38" xr:uid="{00000000-0005-0000-0000-000025000000}"/>
    <cellStyle name="20 % - Akzent2 2 3 3" xfId="39" xr:uid="{00000000-0005-0000-0000-000026000000}"/>
    <cellStyle name="20 % - Akzent2 2 4" xfId="40" xr:uid="{00000000-0005-0000-0000-000027000000}"/>
    <cellStyle name="20 % - Akzent2 3" xfId="41" xr:uid="{00000000-0005-0000-0000-000028000000}"/>
    <cellStyle name="20 % - Akzent2 3 2" xfId="42" xr:uid="{00000000-0005-0000-0000-000029000000}"/>
    <cellStyle name="20 % - Akzent2 3 2 2" xfId="43" xr:uid="{00000000-0005-0000-0000-00002A000000}"/>
    <cellStyle name="20 % - Akzent2 3 2 3" xfId="44" xr:uid="{00000000-0005-0000-0000-00002B000000}"/>
    <cellStyle name="20 % - Akzent2 3 2 4" xfId="45" xr:uid="{00000000-0005-0000-0000-00002C000000}"/>
    <cellStyle name="20 % - Akzent2 3 3" xfId="46" xr:uid="{00000000-0005-0000-0000-00002D000000}"/>
    <cellStyle name="20 % - Akzent2 3 3 2" xfId="47" xr:uid="{00000000-0005-0000-0000-00002E000000}"/>
    <cellStyle name="20 % - Akzent2 3 4" xfId="48" xr:uid="{00000000-0005-0000-0000-00002F000000}"/>
    <cellStyle name="20 % - Akzent2 3 5" xfId="49" xr:uid="{00000000-0005-0000-0000-000030000000}"/>
    <cellStyle name="20 % - Akzent2 4" xfId="50" xr:uid="{00000000-0005-0000-0000-000031000000}"/>
    <cellStyle name="20 % - Akzent2 4 2" xfId="51" xr:uid="{00000000-0005-0000-0000-000032000000}"/>
    <cellStyle name="20 % - Akzent2 4 2 2" xfId="52" xr:uid="{00000000-0005-0000-0000-000033000000}"/>
    <cellStyle name="20 % - Akzent2 4 2 3" xfId="53" xr:uid="{00000000-0005-0000-0000-000034000000}"/>
    <cellStyle name="20 % - Akzent2 4 2 4" xfId="54" xr:uid="{00000000-0005-0000-0000-000035000000}"/>
    <cellStyle name="20 % - Akzent2 4 3" xfId="55" xr:uid="{00000000-0005-0000-0000-000036000000}"/>
    <cellStyle name="20 % - Akzent2 4 3 2" xfId="56" xr:uid="{00000000-0005-0000-0000-000037000000}"/>
    <cellStyle name="20 % - Akzent2 4 4" xfId="57" xr:uid="{00000000-0005-0000-0000-000038000000}"/>
    <cellStyle name="20 % - Akzent2 4 5" xfId="58" xr:uid="{00000000-0005-0000-0000-000039000000}"/>
    <cellStyle name="20 % - Akzent2 5" xfId="59" xr:uid="{00000000-0005-0000-0000-00003A000000}"/>
    <cellStyle name="20 % - Akzent2 5 2" xfId="60" xr:uid="{00000000-0005-0000-0000-00003B000000}"/>
    <cellStyle name="20 % - Akzent2 5 3" xfId="61" xr:uid="{00000000-0005-0000-0000-00003C000000}"/>
    <cellStyle name="20 % - Akzent2 5 4" xfId="62" xr:uid="{00000000-0005-0000-0000-00003D000000}"/>
    <cellStyle name="20 % - Akzent2 6" xfId="63" xr:uid="{00000000-0005-0000-0000-00003E000000}"/>
    <cellStyle name="20 % - Akzent2 6 2" xfId="64" xr:uid="{00000000-0005-0000-0000-00003F000000}"/>
    <cellStyle name="20 % - Akzent2 7" xfId="65" xr:uid="{00000000-0005-0000-0000-000040000000}"/>
    <cellStyle name="20 % - Akzent2 7 2" xfId="66" xr:uid="{00000000-0005-0000-0000-000041000000}"/>
    <cellStyle name="20 % - Akzent3 2" xfId="67" xr:uid="{00000000-0005-0000-0000-000042000000}"/>
    <cellStyle name="20 % - Akzent3 2 2" xfId="68" xr:uid="{00000000-0005-0000-0000-000043000000}"/>
    <cellStyle name="20 % - Akzent3 2 3" xfId="69" xr:uid="{00000000-0005-0000-0000-000044000000}"/>
    <cellStyle name="20 % - Akzent3 2 3 2" xfId="70" xr:uid="{00000000-0005-0000-0000-000045000000}"/>
    <cellStyle name="20 % - Akzent3 2 3 2 2" xfId="71" xr:uid="{00000000-0005-0000-0000-000046000000}"/>
    <cellStyle name="20 % - Akzent3 2 3 3" xfId="72" xr:uid="{00000000-0005-0000-0000-000047000000}"/>
    <cellStyle name="20 % - Akzent3 2 4" xfId="73" xr:uid="{00000000-0005-0000-0000-000048000000}"/>
    <cellStyle name="20 % - Akzent3 3" xfId="74" xr:uid="{00000000-0005-0000-0000-000049000000}"/>
    <cellStyle name="20 % - Akzent3 3 2" xfId="75" xr:uid="{00000000-0005-0000-0000-00004A000000}"/>
    <cellStyle name="20 % - Akzent3 3 2 2" xfId="76" xr:uid="{00000000-0005-0000-0000-00004B000000}"/>
    <cellStyle name="20 % - Akzent3 3 2 3" xfId="77" xr:uid="{00000000-0005-0000-0000-00004C000000}"/>
    <cellStyle name="20 % - Akzent3 3 2 4" xfId="78" xr:uid="{00000000-0005-0000-0000-00004D000000}"/>
    <cellStyle name="20 % - Akzent3 3 3" xfId="79" xr:uid="{00000000-0005-0000-0000-00004E000000}"/>
    <cellStyle name="20 % - Akzent3 3 3 2" xfId="80" xr:uid="{00000000-0005-0000-0000-00004F000000}"/>
    <cellStyle name="20 % - Akzent3 3 4" xfId="81" xr:uid="{00000000-0005-0000-0000-000050000000}"/>
    <cellStyle name="20 % - Akzent3 3 5" xfId="82" xr:uid="{00000000-0005-0000-0000-000051000000}"/>
    <cellStyle name="20 % - Akzent3 4" xfId="83" xr:uid="{00000000-0005-0000-0000-000052000000}"/>
    <cellStyle name="20 % - Akzent3 4 2" xfId="84" xr:uid="{00000000-0005-0000-0000-000053000000}"/>
    <cellStyle name="20 % - Akzent3 4 2 2" xfId="85" xr:uid="{00000000-0005-0000-0000-000054000000}"/>
    <cellStyle name="20 % - Akzent3 4 2 3" xfId="86" xr:uid="{00000000-0005-0000-0000-000055000000}"/>
    <cellStyle name="20 % - Akzent3 4 2 4" xfId="87" xr:uid="{00000000-0005-0000-0000-000056000000}"/>
    <cellStyle name="20 % - Akzent3 4 3" xfId="88" xr:uid="{00000000-0005-0000-0000-000057000000}"/>
    <cellStyle name="20 % - Akzent3 4 3 2" xfId="89" xr:uid="{00000000-0005-0000-0000-000058000000}"/>
    <cellStyle name="20 % - Akzent3 4 4" xfId="90" xr:uid="{00000000-0005-0000-0000-000059000000}"/>
    <cellStyle name="20 % - Akzent3 4 5" xfId="91" xr:uid="{00000000-0005-0000-0000-00005A000000}"/>
    <cellStyle name="20 % - Akzent3 5" xfId="92" xr:uid="{00000000-0005-0000-0000-00005B000000}"/>
    <cellStyle name="20 % - Akzent3 5 2" xfId="93" xr:uid="{00000000-0005-0000-0000-00005C000000}"/>
    <cellStyle name="20 % - Akzent3 5 3" xfId="94" xr:uid="{00000000-0005-0000-0000-00005D000000}"/>
    <cellStyle name="20 % - Akzent3 5 4" xfId="95" xr:uid="{00000000-0005-0000-0000-00005E000000}"/>
    <cellStyle name="20 % - Akzent3 6" xfId="96" xr:uid="{00000000-0005-0000-0000-00005F000000}"/>
    <cellStyle name="20 % - Akzent3 6 2" xfId="97" xr:uid="{00000000-0005-0000-0000-000060000000}"/>
    <cellStyle name="20 % - Akzent3 7" xfId="98" xr:uid="{00000000-0005-0000-0000-000061000000}"/>
    <cellStyle name="20 % - Akzent3 7 2" xfId="99" xr:uid="{00000000-0005-0000-0000-000062000000}"/>
    <cellStyle name="20 % - Akzent4 2" xfId="100" xr:uid="{00000000-0005-0000-0000-000063000000}"/>
    <cellStyle name="20 % - Akzent4 2 2" xfId="101" xr:uid="{00000000-0005-0000-0000-000064000000}"/>
    <cellStyle name="20 % - Akzent4 2 3" xfId="102" xr:uid="{00000000-0005-0000-0000-000065000000}"/>
    <cellStyle name="20 % - Akzent4 2 3 2" xfId="103" xr:uid="{00000000-0005-0000-0000-000066000000}"/>
    <cellStyle name="20 % - Akzent4 2 3 2 2" xfId="104" xr:uid="{00000000-0005-0000-0000-000067000000}"/>
    <cellStyle name="20 % - Akzent4 2 3 3" xfId="105" xr:uid="{00000000-0005-0000-0000-000068000000}"/>
    <cellStyle name="20 % - Akzent4 2 4" xfId="106" xr:uid="{00000000-0005-0000-0000-000069000000}"/>
    <cellStyle name="20 % - Akzent4 3" xfId="107" xr:uid="{00000000-0005-0000-0000-00006A000000}"/>
    <cellStyle name="20 % - Akzent4 3 2" xfId="108" xr:uid="{00000000-0005-0000-0000-00006B000000}"/>
    <cellStyle name="20 % - Akzent4 3 2 2" xfId="109" xr:uid="{00000000-0005-0000-0000-00006C000000}"/>
    <cellStyle name="20 % - Akzent4 3 2 3" xfId="110" xr:uid="{00000000-0005-0000-0000-00006D000000}"/>
    <cellStyle name="20 % - Akzent4 3 2 4" xfId="111" xr:uid="{00000000-0005-0000-0000-00006E000000}"/>
    <cellStyle name="20 % - Akzent4 3 3" xfId="112" xr:uid="{00000000-0005-0000-0000-00006F000000}"/>
    <cellStyle name="20 % - Akzent4 3 3 2" xfId="113" xr:uid="{00000000-0005-0000-0000-000070000000}"/>
    <cellStyle name="20 % - Akzent4 3 4" xfId="114" xr:uid="{00000000-0005-0000-0000-000071000000}"/>
    <cellStyle name="20 % - Akzent4 3 5" xfId="115" xr:uid="{00000000-0005-0000-0000-000072000000}"/>
    <cellStyle name="20 % - Akzent4 4" xfId="116" xr:uid="{00000000-0005-0000-0000-000073000000}"/>
    <cellStyle name="20 % - Akzent4 4 2" xfId="117" xr:uid="{00000000-0005-0000-0000-000074000000}"/>
    <cellStyle name="20 % - Akzent4 4 2 2" xfId="118" xr:uid="{00000000-0005-0000-0000-000075000000}"/>
    <cellStyle name="20 % - Akzent4 4 2 3" xfId="119" xr:uid="{00000000-0005-0000-0000-000076000000}"/>
    <cellStyle name="20 % - Akzent4 4 2 4" xfId="120" xr:uid="{00000000-0005-0000-0000-000077000000}"/>
    <cellStyle name="20 % - Akzent4 4 3" xfId="121" xr:uid="{00000000-0005-0000-0000-000078000000}"/>
    <cellStyle name="20 % - Akzent4 4 3 2" xfId="122" xr:uid="{00000000-0005-0000-0000-000079000000}"/>
    <cellStyle name="20 % - Akzent4 4 4" xfId="123" xr:uid="{00000000-0005-0000-0000-00007A000000}"/>
    <cellStyle name="20 % - Akzent4 4 5" xfId="124" xr:uid="{00000000-0005-0000-0000-00007B000000}"/>
    <cellStyle name="20 % - Akzent4 5" xfId="125" xr:uid="{00000000-0005-0000-0000-00007C000000}"/>
    <cellStyle name="20 % - Akzent4 5 2" xfId="126" xr:uid="{00000000-0005-0000-0000-00007D000000}"/>
    <cellStyle name="20 % - Akzent4 5 3" xfId="127" xr:uid="{00000000-0005-0000-0000-00007E000000}"/>
    <cellStyle name="20 % - Akzent4 5 4" xfId="128" xr:uid="{00000000-0005-0000-0000-00007F000000}"/>
    <cellStyle name="20 % - Akzent4 6" xfId="129" xr:uid="{00000000-0005-0000-0000-000080000000}"/>
    <cellStyle name="20 % - Akzent4 6 2" xfId="130" xr:uid="{00000000-0005-0000-0000-000081000000}"/>
    <cellStyle name="20 % - Akzent4 7" xfId="131" xr:uid="{00000000-0005-0000-0000-000082000000}"/>
    <cellStyle name="20 % - Akzent4 7 2" xfId="132" xr:uid="{00000000-0005-0000-0000-000083000000}"/>
    <cellStyle name="20 % - Akzent5 2" xfId="133" xr:uid="{00000000-0005-0000-0000-000084000000}"/>
    <cellStyle name="20 % - Akzent5 2 2" xfId="134" xr:uid="{00000000-0005-0000-0000-000085000000}"/>
    <cellStyle name="20 % - Akzent5 2 2 2" xfId="135" xr:uid="{00000000-0005-0000-0000-000086000000}"/>
    <cellStyle name="20 % - Akzent5 2 3" xfId="136" xr:uid="{00000000-0005-0000-0000-000087000000}"/>
    <cellStyle name="20 % - Akzent5 3" xfId="137" xr:uid="{00000000-0005-0000-0000-000088000000}"/>
    <cellStyle name="20 % - Akzent5 3 2" xfId="138" xr:uid="{00000000-0005-0000-0000-000089000000}"/>
    <cellStyle name="20 % - Akzent5 3 2 2" xfId="139" xr:uid="{00000000-0005-0000-0000-00008A000000}"/>
    <cellStyle name="20 % - Akzent5 3 2 3" xfId="140" xr:uid="{00000000-0005-0000-0000-00008B000000}"/>
    <cellStyle name="20 % - Akzent5 3 2 4" xfId="141" xr:uid="{00000000-0005-0000-0000-00008C000000}"/>
    <cellStyle name="20 % - Akzent5 3 3" xfId="142" xr:uid="{00000000-0005-0000-0000-00008D000000}"/>
    <cellStyle name="20 % - Akzent5 3 3 2" xfId="143" xr:uid="{00000000-0005-0000-0000-00008E000000}"/>
    <cellStyle name="20 % - Akzent5 3 4" xfId="144" xr:uid="{00000000-0005-0000-0000-00008F000000}"/>
    <cellStyle name="20 % - Akzent5 3 5" xfId="145" xr:uid="{00000000-0005-0000-0000-000090000000}"/>
    <cellStyle name="20 % - Akzent5 4" xfId="146" xr:uid="{00000000-0005-0000-0000-000091000000}"/>
    <cellStyle name="20 % - Akzent5 4 2" xfId="147" xr:uid="{00000000-0005-0000-0000-000092000000}"/>
    <cellStyle name="20 % - Akzent5 4 2 2" xfId="148" xr:uid="{00000000-0005-0000-0000-000093000000}"/>
    <cellStyle name="20 % - Akzent5 4 2 3" xfId="149" xr:uid="{00000000-0005-0000-0000-000094000000}"/>
    <cellStyle name="20 % - Akzent5 4 2 4" xfId="150" xr:uid="{00000000-0005-0000-0000-000095000000}"/>
    <cellStyle name="20 % - Akzent5 4 3" xfId="151" xr:uid="{00000000-0005-0000-0000-000096000000}"/>
    <cellStyle name="20 % - Akzent5 4 3 2" xfId="152" xr:uid="{00000000-0005-0000-0000-000097000000}"/>
    <cellStyle name="20 % - Akzent5 4 4" xfId="153" xr:uid="{00000000-0005-0000-0000-000098000000}"/>
    <cellStyle name="20 % - Akzent5 4 5" xfId="154" xr:uid="{00000000-0005-0000-0000-000099000000}"/>
    <cellStyle name="20 % - Akzent5 5" xfId="155" xr:uid="{00000000-0005-0000-0000-00009A000000}"/>
    <cellStyle name="20 % - Akzent5 5 2" xfId="156" xr:uid="{00000000-0005-0000-0000-00009B000000}"/>
    <cellStyle name="20 % - Akzent5 5 3" xfId="157" xr:uid="{00000000-0005-0000-0000-00009C000000}"/>
    <cellStyle name="20 % - Akzent5 5 4" xfId="158" xr:uid="{00000000-0005-0000-0000-00009D000000}"/>
    <cellStyle name="20 % - Akzent5 6" xfId="159" xr:uid="{00000000-0005-0000-0000-00009E000000}"/>
    <cellStyle name="20 % - Akzent5 6 2" xfId="160" xr:uid="{00000000-0005-0000-0000-00009F000000}"/>
    <cellStyle name="20 % - Akzent5 7" xfId="161" xr:uid="{00000000-0005-0000-0000-0000A0000000}"/>
    <cellStyle name="20 % - Akzent5 7 2" xfId="162" xr:uid="{00000000-0005-0000-0000-0000A1000000}"/>
    <cellStyle name="20 % - Akzent6 2" xfId="163" xr:uid="{00000000-0005-0000-0000-0000A2000000}"/>
    <cellStyle name="20 % - Akzent6 3" xfId="164" xr:uid="{00000000-0005-0000-0000-0000A3000000}"/>
    <cellStyle name="20 % - Akzent6 3 2" xfId="165" xr:uid="{00000000-0005-0000-0000-0000A4000000}"/>
    <cellStyle name="20 % - Akzent6 3 2 2" xfId="166" xr:uid="{00000000-0005-0000-0000-0000A5000000}"/>
    <cellStyle name="20 % - Akzent6 3 2 3" xfId="167" xr:uid="{00000000-0005-0000-0000-0000A6000000}"/>
    <cellStyle name="20 % - Akzent6 3 2 4" xfId="168" xr:uid="{00000000-0005-0000-0000-0000A7000000}"/>
    <cellStyle name="20 % - Akzent6 3 3" xfId="169" xr:uid="{00000000-0005-0000-0000-0000A8000000}"/>
    <cellStyle name="20 % - Akzent6 3 3 2" xfId="170" xr:uid="{00000000-0005-0000-0000-0000A9000000}"/>
    <cellStyle name="20 % - Akzent6 3 4" xfId="171" xr:uid="{00000000-0005-0000-0000-0000AA000000}"/>
    <cellStyle name="20 % - Akzent6 3 5" xfId="172" xr:uid="{00000000-0005-0000-0000-0000AB000000}"/>
    <cellStyle name="20 % - Akzent6 4" xfId="173" xr:uid="{00000000-0005-0000-0000-0000AC000000}"/>
    <cellStyle name="20 % - Akzent6 4 2" xfId="174" xr:uid="{00000000-0005-0000-0000-0000AD000000}"/>
    <cellStyle name="20 % - Akzent6 4 2 2" xfId="175" xr:uid="{00000000-0005-0000-0000-0000AE000000}"/>
    <cellStyle name="20 % - Akzent6 4 2 3" xfId="176" xr:uid="{00000000-0005-0000-0000-0000AF000000}"/>
    <cellStyle name="20 % - Akzent6 4 2 4" xfId="177" xr:uid="{00000000-0005-0000-0000-0000B0000000}"/>
    <cellStyle name="20 % - Akzent6 4 3" xfId="178" xr:uid="{00000000-0005-0000-0000-0000B1000000}"/>
    <cellStyle name="20 % - Akzent6 4 3 2" xfId="179" xr:uid="{00000000-0005-0000-0000-0000B2000000}"/>
    <cellStyle name="20 % - Akzent6 4 4" xfId="180" xr:uid="{00000000-0005-0000-0000-0000B3000000}"/>
    <cellStyle name="20 % - Akzent6 4 5" xfId="181" xr:uid="{00000000-0005-0000-0000-0000B4000000}"/>
    <cellStyle name="20 % - Akzent6 5" xfId="182" xr:uid="{00000000-0005-0000-0000-0000B5000000}"/>
    <cellStyle name="20 % - Akzent6 5 2" xfId="183" xr:uid="{00000000-0005-0000-0000-0000B6000000}"/>
    <cellStyle name="20 % - Akzent6 5 3" xfId="184" xr:uid="{00000000-0005-0000-0000-0000B7000000}"/>
    <cellStyle name="20 % - Akzent6 5 4" xfId="185" xr:uid="{00000000-0005-0000-0000-0000B8000000}"/>
    <cellStyle name="20 % - Akzent6 6" xfId="186" xr:uid="{00000000-0005-0000-0000-0000B9000000}"/>
    <cellStyle name="20 % - Akzent6 6 2" xfId="187" xr:uid="{00000000-0005-0000-0000-0000BA000000}"/>
    <cellStyle name="20 % - Akzent6 7" xfId="188" xr:uid="{00000000-0005-0000-0000-0000BB000000}"/>
    <cellStyle name="20 % - Akzent6 7 2" xfId="189" xr:uid="{00000000-0005-0000-0000-0000BC000000}"/>
    <cellStyle name="40 % - Akzent1 2" xfId="190" xr:uid="{00000000-0005-0000-0000-0000BD000000}"/>
    <cellStyle name="40 % - Akzent1 2 2" xfId="191" xr:uid="{00000000-0005-0000-0000-0000BE000000}"/>
    <cellStyle name="40 % - Akzent1 2 3" xfId="192" xr:uid="{00000000-0005-0000-0000-0000BF000000}"/>
    <cellStyle name="40 % - Akzent1 3" xfId="193" xr:uid="{00000000-0005-0000-0000-0000C0000000}"/>
    <cellStyle name="40 % - Akzent1 3 2" xfId="194" xr:uid="{00000000-0005-0000-0000-0000C1000000}"/>
    <cellStyle name="40 % - Akzent1 3 2 2" xfId="195" xr:uid="{00000000-0005-0000-0000-0000C2000000}"/>
    <cellStyle name="40 % - Akzent1 3 2 3" xfId="196" xr:uid="{00000000-0005-0000-0000-0000C3000000}"/>
    <cellStyle name="40 % - Akzent1 3 2 4" xfId="197" xr:uid="{00000000-0005-0000-0000-0000C4000000}"/>
    <cellStyle name="40 % - Akzent1 3 3" xfId="198" xr:uid="{00000000-0005-0000-0000-0000C5000000}"/>
    <cellStyle name="40 % - Akzent1 3 3 2" xfId="199" xr:uid="{00000000-0005-0000-0000-0000C6000000}"/>
    <cellStyle name="40 % - Akzent1 3 4" xfId="200" xr:uid="{00000000-0005-0000-0000-0000C7000000}"/>
    <cellStyle name="40 % - Akzent1 3 5" xfId="201" xr:uid="{00000000-0005-0000-0000-0000C8000000}"/>
    <cellStyle name="40 % - Akzent1 4" xfId="202" xr:uid="{00000000-0005-0000-0000-0000C9000000}"/>
    <cellStyle name="40 % - Akzent1 4 2" xfId="203" xr:uid="{00000000-0005-0000-0000-0000CA000000}"/>
    <cellStyle name="40 % - Akzent1 4 2 2" xfId="204" xr:uid="{00000000-0005-0000-0000-0000CB000000}"/>
    <cellStyle name="40 % - Akzent1 4 2 3" xfId="205" xr:uid="{00000000-0005-0000-0000-0000CC000000}"/>
    <cellStyle name="40 % - Akzent1 4 2 4" xfId="206" xr:uid="{00000000-0005-0000-0000-0000CD000000}"/>
    <cellStyle name="40 % - Akzent1 4 3" xfId="207" xr:uid="{00000000-0005-0000-0000-0000CE000000}"/>
    <cellStyle name="40 % - Akzent1 4 3 2" xfId="208" xr:uid="{00000000-0005-0000-0000-0000CF000000}"/>
    <cellStyle name="40 % - Akzent1 4 4" xfId="209" xr:uid="{00000000-0005-0000-0000-0000D0000000}"/>
    <cellStyle name="40 % - Akzent1 4 5" xfId="210" xr:uid="{00000000-0005-0000-0000-0000D1000000}"/>
    <cellStyle name="40 % - Akzent1 5" xfId="211" xr:uid="{00000000-0005-0000-0000-0000D2000000}"/>
    <cellStyle name="40 % - Akzent1 5 2" xfId="212" xr:uid="{00000000-0005-0000-0000-0000D3000000}"/>
    <cellStyle name="40 % - Akzent1 5 3" xfId="213" xr:uid="{00000000-0005-0000-0000-0000D4000000}"/>
    <cellStyle name="40 % - Akzent1 5 4" xfId="214" xr:uid="{00000000-0005-0000-0000-0000D5000000}"/>
    <cellStyle name="40 % - Akzent1 6" xfId="215" xr:uid="{00000000-0005-0000-0000-0000D6000000}"/>
    <cellStyle name="40 % - Akzent1 6 2" xfId="216" xr:uid="{00000000-0005-0000-0000-0000D7000000}"/>
    <cellStyle name="40 % - Akzent1 7" xfId="217" xr:uid="{00000000-0005-0000-0000-0000D8000000}"/>
    <cellStyle name="40 % - Akzent1 7 2" xfId="218" xr:uid="{00000000-0005-0000-0000-0000D9000000}"/>
    <cellStyle name="40 % - Akzent2 2" xfId="219" xr:uid="{00000000-0005-0000-0000-0000DA000000}"/>
    <cellStyle name="40 % - Akzent2 3" xfId="220" xr:uid="{00000000-0005-0000-0000-0000DB000000}"/>
    <cellStyle name="40 % - Akzent2 3 2" xfId="221" xr:uid="{00000000-0005-0000-0000-0000DC000000}"/>
    <cellStyle name="40 % - Akzent2 3 2 2" xfId="222" xr:uid="{00000000-0005-0000-0000-0000DD000000}"/>
    <cellStyle name="40 % - Akzent2 3 2 3" xfId="223" xr:uid="{00000000-0005-0000-0000-0000DE000000}"/>
    <cellStyle name="40 % - Akzent2 3 2 4" xfId="224" xr:uid="{00000000-0005-0000-0000-0000DF000000}"/>
    <cellStyle name="40 % - Akzent2 3 3" xfId="225" xr:uid="{00000000-0005-0000-0000-0000E0000000}"/>
    <cellStyle name="40 % - Akzent2 3 3 2" xfId="226" xr:uid="{00000000-0005-0000-0000-0000E1000000}"/>
    <cellStyle name="40 % - Akzent2 3 4" xfId="227" xr:uid="{00000000-0005-0000-0000-0000E2000000}"/>
    <cellStyle name="40 % - Akzent2 3 5" xfId="228" xr:uid="{00000000-0005-0000-0000-0000E3000000}"/>
    <cellStyle name="40 % - Akzent2 4" xfId="229" xr:uid="{00000000-0005-0000-0000-0000E4000000}"/>
    <cellStyle name="40 % - Akzent2 4 2" xfId="230" xr:uid="{00000000-0005-0000-0000-0000E5000000}"/>
    <cellStyle name="40 % - Akzent2 4 2 2" xfId="231" xr:uid="{00000000-0005-0000-0000-0000E6000000}"/>
    <cellStyle name="40 % - Akzent2 4 2 3" xfId="232" xr:uid="{00000000-0005-0000-0000-0000E7000000}"/>
    <cellStyle name="40 % - Akzent2 4 2 4" xfId="233" xr:uid="{00000000-0005-0000-0000-0000E8000000}"/>
    <cellStyle name="40 % - Akzent2 4 3" xfId="234" xr:uid="{00000000-0005-0000-0000-0000E9000000}"/>
    <cellStyle name="40 % - Akzent2 4 3 2" xfId="235" xr:uid="{00000000-0005-0000-0000-0000EA000000}"/>
    <cellStyle name="40 % - Akzent2 4 4" xfId="236" xr:uid="{00000000-0005-0000-0000-0000EB000000}"/>
    <cellStyle name="40 % - Akzent2 4 5" xfId="237" xr:uid="{00000000-0005-0000-0000-0000EC000000}"/>
    <cellStyle name="40 % - Akzent2 5" xfId="238" xr:uid="{00000000-0005-0000-0000-0000ED000000}"/>
    <cellStyle name="40 % - Akzent2 5 2" xfId="239" xr:uid="{00000000-0005-0000-0000-0000EE000000}"/>
    <cellStyle name="40 % - Akzent2 5 3" xfId="240" xr:uid="{00000000-0005-0000-0000-0000EF000000}"/>
    <cellStyle name="40 % - Akzent2 5 4" xfId="241" xr:uid="{00000000-0005-0000-0000-0000F0000000}"/>
    <cellStyle name="40 % - Akzent2 6" xfId="242" xr:uid="{00000000-0005-0000-0000-0000F1000000}"/>
    <cellStyle name="40 % - Akzent2 6 2" xfId="243" xr:uid="{00000000-0005-0000-0000-0000F2000000}"/>
    <cellStyle name="40 % - Akzent2 7" xfId="244" xr:uid="{00000000-0005-0000-0000-0000F3000000}"/>
    <cellStyle name="40 % - Akzent2 7 2" xfId="245" xr:uid="{00000000-0005-0000-0000-0000F4000000}"/>
    <cellStyle name="40 % - Akzent3 2" xfId="246" xr:uid="{00000000-0005-0000-0000-0000F5000000}"/>
    <cellStyle name="40 % - Akzent3 2 2" xfId="247" xr:uid="{00000000-0005-0000-0000-0000F6000000}"/>
    <cellStyle name="40 % - Akzent3 2 3" xfId="248" xr:uid="{00000000-0005-0000-0000-0000F7000000}"/>
    <cellStyle name="40 % - Akzent3 2 3 2" xfId="249" xr:uid="{00000000-0005-0000-0000-0000F8000000}"/>
    <cellStyle name="40 % - Akzent3 2 3 2 2" xfId="250" xr:uid="{00000000-0005-0000-0000-0000F9000000}"/>
    <cellStyle name="40 % - Akzent3 2 3 3" xfId="251" xr:uid="{00000000-0005-0000-0000-0000FA000000}"/>
    <cellStyle name="40 % - Akzent3 2 4" xfId="252" xr:uid="{00000000-0005-0000-0000-0000FB000000}"/>
    <cellStyle name="40 % - Akzent3 3" xfId="253" xr:uid="{00000000-0005-0000-0000-0000FC000000}"/>
    <cellStyle name="40 % - Akzent3 3 2" xfId="254" xr:uid="{00000000-0005-0000-0000-0000FD000000}"/>
    <cellStyle name="40 % - Akzent3 3 2 2" xfId="255" xr:uid="{00000000-0005-0000-0000-0000FE000000}"/>
    <cellStyle name="40 % - Akzent3 3 2 3" xfId="256" xr:uid="{00000000-0005-0000-0000-0000FF000000}"/>
    <cellStyle name="40 % - Akzent3 3 2 4" xfId="257" xr:uid="{00000000-0005-0000-0000-000000010000}"/>
    <cellStyle name="40 % - Akzent3 3 3" xfId="258" xr:uid="{00000000-0005-0000-0000-000001010000}"/>
    <cellStyle name="40 % - Akzent3 3 3 2" xfId="259" xr:uid="{00000000-0005-0000-0000-000002010000}"/>
    <cellStyle name="40 % - Akzent3 3 4" xfId="260" xr:uid="{00000000-0005-0000-0000-000003010000}"/>
    <cellStyle name="40 % - Akzent3 3 5" xfId="261" xr:uid="{00000000-0005-0000-0000-000004010000}"/>
    <cellStyle name="40 % - Akzent3 4" xfId="262" xr:uid="{00000000-0005-0000-0000-000005010000}"/>
    <cellStyle name="40 % - Akzent3 4 2" xfId="263" xr:uid="{00000000-0005-0000-0000-000006010000}"/>
    <cellStyle name="40 % - Akzent3 4 2 2" xfId="264" xr:uid="{00000000-0005-0000-0000-000007010000}"/>
    <cellStyle name="40 % - Akzent3 4 2 3" xfId="265" xr:uid="{00000000-0005-0000-0000-000008010000}"/>
    <cellStyle name="40 % - Akzent3 4 2 4" xfId="266" xr:uid="{00000000-0005-0000-0000-000009010000}"/>
    <cellStyle name="40 % - Akzent3 4 3" xfId="267" xr:uid="{00000000-0005-0000-0000-00000A010000}"/>
    <cellStyle name="40 % - Akzent3 4 3 2" xfId="268" xr:uid="{00000000-0005-0000-0000-00000B010000}"/>
    <cellStyle name="40 % - Akzent3 4 4" xfId="269" xr:uid="{00000000-0005-0000-0000-00000C010000}"/>
    <cellStyle name="40 % - Akzent3 4 5" xfId="270" xr:uid="{00000000-0005-0000-0000-00000D010000}"/>
    <cellStyle name="40 % - Akzent3 5" xfId="271" xr:uid="{00000000-0005-0000-0000-00000E010000}"/>
    <cellStyle name="40 % - Akzent3 5 2" xfId="272" xr:uid="{00000000-0005-0000-0000-00000F010000}"/>
    <cellStyle name="40 % - Akzent3 5 3" xfId="273" xr:uid="{00000000-0005-0000-0000-000010010000}"/>
    <cellStyle name="40 % - Akzent3 5 4" xfId="274" xr:uid="{00000000-0005-0000-0000-000011010000}"/>
    <cellStyle name="40 % - Akzent3 6" xfId="275" xr:uid="{00000000-0005-0000-0000-000012010000}"/>
    <cellStyle name="40 % - Akzent3 6 2" xfId="276" xr:uid="{00000000-0005-0000-0000-000013010000}"/>
    <cellStyle name="40 % - Akzent3 7" xfId="277" xr:uid="{00000000-0005-0000-0000-000014010000}"/>
    <cellStyle name="40 % - Akzent3 7 2" xfId="278" xr:uid="{00000000-0005-0000-0000-000015010000}"/>
    <cellStyle name="40 % - Akzent4 2" xfId="279" xr:uid="{00000000-0005-0000-0000-000016010000}"/>
    <cellStyle name="40 % - Akzent4 2 2" xfId="280" xr:uid="{00000000-0005-0000-0000-000017010000}"/>
    <cellStyle name="40 % - Akzent4 2 2 2" xfId="281" xr:uid="{00000000-0005-0000-0000-000018010000}"/>
    <cellStyle name="40 % - Akzent4 2 3" xfId="282" xr:uid="{00000000-0005-0000-0000-000019010000}"/>
    <cellStyle name="40 % - Akzent4 3" xfId="283" xr:uid="{00000000-0005-0000-0000-00001A010000}"/>
    <cellStyle name="40 % - Akzent4 3 2" xfId="284" xr:uid="{00000000-0005-0000-0000-00001B010000}"/>
    <cellStyle name="40 % - Akzent4 3 2 2" xfId="285" xr:uid="{00000000-0005-0000-0000-00001C010000}"/>
    <cellStyle name="40 % - Akzent4 3 2 3" xfId="286" xr:uid="{00000000-0005-0000-0000-00001D010000}"/>
    <cellStyle name="40 % - Akzent4 3 2 4" xfId="287" xr:uid="{00000000-0005-0000-0000-00001E010000}"/>
    <cellStyle name="40 % - Akzent4 3 3" xfId="288" xr:uid="{00000000-0005-0000-0000-00001F010000}"/>
    <cellStyle name="40 % - Akzent4 3 3 2" xfId="289" xr:uid="{00000000-0005-0000-0000-000020010000}"/>
    <cellStyle name="40 % - Akzent4 3 4" xfId="290" xr:uid="{00000000-0005-0000-0000-000021010000}"/>
    <cellStyle name="40 % - Akzent4 3 5" xfId="291" xr:uid="{00000000-0005-0000-0000-000022010000}"/>
    <cellStyle name="40 % - Akzent4 4" xfId="292" xr:uid="{00000000-0005-0000-0000-000023010000}"/>
    <cellStyle name="40 % - Akzent4 4 2" xfId="293" xr:uid="{00000000-0005-0000-0000-000024010000}"/>
    <cellStyle name="40 % - Akzent4 4 2 2" xfId="294" xr:uid="{00000000-0005-0000-0000-000025010000}"/>
    <cellStyle name="40 % - Akzent4 4 2 3" xfId="295" xr:uid="{00000000-0005-0000-0000-000026010000}"/>
    <cellStyle name="40 % - Akzent4 4 2 4" xfId="296" xr:uid="{00000000-0005-0000-0000-000027010000}"/>
    <cellStyle name="40 % - Akzent4 4 3" xfId="297" xr:uid="{00000000-0005-0000-0000-000028010000}"/>
    <cellStyle name="40 % - Akzent4 4 3 2" xfId="298" xr:uid="{00000000-0005-0000-0000-000029010000}"/>
    <cellStyle name="40 % - Akzent4 4 4" xfId="299" xr:uid="{00000000-0005-0000-0000-00002A010000}"/>
    <cellStyle name="40 % - Akzent4 4 5" xfId="300" xr:uid="{00000000-0005-0000-0000-00002B010000}"/>
    <cellStyle name="40 % - Akzent4 5" xfId="301" xr:uid="{00000000-0005-0000-0000-00002C010000}"/>
    <cellStyle name="40 % - Akzent4 5 2" xfId="302" xr:uid="{00000000-0005-0000-0000-00002D010000}"/>
    <cellStyle name="40 % - Akzent4 5 3" xfId="303" xr:uid="{00000000-0005-0000-0000-00002E010000}"/>
    <cellStyle name="40 % - Akzent4 5 4" xfId="304" xr:uid="{00000000-0005-0000-0000-00002F010000}"/>
    <cellStyle name="40 % - Akzent4 6" xfId="305" xr:uid="{00000000-0005-0000-0000-000030010000}"/>
    <cellStyle name="40 % - Akzent4 6 2" xfId="306" xr:uid="{00000000-0005-0000-0000-000031010000}"/>
    <cellStyle name="40 % - Akzent4 7" xfId="307" xr:uid="{00000000-0005-0000-0000-000032010000}"/>
    <cellStyle name="40 % - Akzent4 7 2" xfId="308" xr:uid="{00000000-0005-0000-0000-000033010000}"/>
    <cellStyle name="40 % - Akzent5 2" xfId="309" xr:uid="{00000000-0005-0000-0000-000034010000}"/>
    <cellStyle name="40 % - Akzent5 2 2" xfId="310" xr:uid="{00000000-0005-0000-0000-000035010000}"/>
    <cellStyle name="40 % - Akzent5 2 3" xfId="311" xr:uid="{00000000-0005-0000-0000-000036010000}"/>
    <cellStyle name="40 % - Akzent5 3" xfId="312" xr:uid="{00000000-0005-0000-0000-000037010000}"/>
    <cellStyle name="40 % - Akzent5 3 2" xfId="313" xr:uid="{00000000-0005-0000-0000-000038010000}"/>
    <cellStyle name="40 % - Akzent5 3 2 2" xfId="314" xr:uid="{00000000-0005-0000-0000-000039010000}"/>
    <cellStyle name="40 % - Akzent5 3 2 3" xfId="315" xr:uid="{00000000-0005-0000-0000-00003A010000}"/>
    <cellStyle name="40 % - Akzent5 3 2 4" xfId="316" xr:uid="{00000000-0005-0000-0000-00003B010000}"/>
    <cellStyle name="40 % - Akzent5 3 3" xfId="317" xr:uid="{00000000-0005-0000-0000-00003C010000}"/>
    <cellStyle name="40 % - Akzent5 3 3 2" xfId="318" xr:uid="{00000000-0005-0000-0000-00003D010000}"/>
    <cellStyle name="40 % - Akzent5 3 4" xfId="319" xr:uid="{00000000-0005-0000-0000-00003E010000}"/>
    <cellStyle name="40 % - Akzent5 3 5" xfId="320" xr:uid="{00000000-0005-0000-0000-00003F010000}"/>
    <cellStyle name="40 % - Akzent5 4" xfId="321" xr:uid="{00000000-0005-0000-0000-000040010000}"/>
    <cellStyle name="40 % - Akzent5 4 2" xfId="322" xr:uid="{00000000-0005-0000-0000-000041010000}"/>
    <cellStyle name="40 % - Akzent5 4 2 2" xfId="323" xr:uid="{00000000-0005-0000-0000-000042010000}"/>
    <cellStyle name="40 % - Akzent5 4 2 3" xfId="324" xr:uid="{00000000-0005-0000-0000-000043010000}"/>
    <cellStyle name="40 % - Akzent5 4 2 4" xfId="325" xr:uid="{00000000-0005-0000-0000-000044010000}"/>
    <cellStyle name="40 % - Akzent5 4 3" xfId="326" xr:uid="{00000000-0005-0000-0000-000045010000}"/>
    <cellStyle name="40 % - Akzent5 4 3 2" xfId="327" xr:uid="{00000000-0005-0000-0000-000046010000}"/>
    <cellStyle name="40 % - Akzent5 4 4" xfId="328" xr:uid="{00000000-0005-0000-0000-000047010000}"/>
    <cellStyle name="40 % - Akzent5 4 5" xfId="329" xr:uid="{00000000-0005-0000-0000-000048010000}"/>
    <cellStyle name="40 % - Akzent5 5" xfId="330" xr:uid="{00000000-0005-0000-0000-000049010000}"/>
    <cellStyle name="40 % - Akzent5 5 2" xfId="331" xr:uid="{00000000-0005-0000-0000-00004A010000}"/>
    <cellStyle name="40 % - Akzent5 5 3" xfId="332" xr:uid="{00000000-0005-0000-0000-00004B010000}"/>
    <cellStyle name="40 % - Akzent5 5 4" xfId="333" xr:uid="{00000000-0005-0000-0000-00004C010000}"/>
    <cellStyle name="40 % - Akzent5 6" xfId="334" xr:uid="{00000000-0005-0000-0000-00004D010000}"/>
    <cellStyle name="40 % - Akzent5 6 2" xfId="335" xr:uid="{00000000-0005-0000-0000-00004E010000}"/>
    <cellStyle name="40 % - Akzent5 7" xfId="336" xr:uid="{00000000-0005-0000-0000-00004F010000}"/>
    <cellStyle name="40 % - Akzent5 7 2" xfId="337" xr:uid="{00000000-0005-0000-0000-000050010000}"/>
    <cellStyle name="40 % - Akzent6 2" xfId="338" xr:uid="{00000000-0005-0000-0000-000051010000}"/>
    <cellStyle name="40 % - Akzent6 2 2" xfId="339" xr:uid="{00000000-0005-0000-0000-000052010000}"/>
    <cellStyle name="40 % - Akzent6 2 2 2" xfId="340" xr:uid="{00000000-0005-0000-0000-000053010000}"/>
    <cellStyle name="40 % - Akzent6 2 3" xfId="341" xr:uid="{00000000-0005-0000-0000-000054010000}"/>
    <cellStyle name="40 % - Akzent6 3" xfId="342" xr:uid="{00000000-0005-0000-0000-000055010000}"/>
    <cellStyle name="40 % - Akzent6 3 2" xfId="343" xr:uid="{00000000-0005-0000-0000-000056010000}"/>
    <cellStyle name="40 % - Akzent6 3 2 2" xfId="344" xr:uid="{00000000-0005-0000-0000-000057010000}"/>
    <cellStyle name="40 % - Akzent6 3 2 3" xfId="345" xr:uid="{00000000-0005-0000-0000-000058010000}"/>
    <cellStyle name="40 % - Akzent6 3 2 4" xfId="346" xr:uid="{00000000-0005-0000-0000-000059010000}"/>
    <cellStyle name="40 % - Akzent6 3 3" xfId="347" xr:uid="{00000000-0005-0000-0000-00005A010000}"/>
    <cellStyle name="40 % - Akzent6 3 3 2" xfId="348" xr:uid="{00000000-0005-0000-0000-00005B010000}"/>
    <cellStyle name="40 % - Akzent6 3 4" xfId="349" xr:uid="{00000000-0005-0000-0000-00005C010000}"/>
    <cellStyle name="40 % - Akzent6 3 5" xfId="350" xr:uid="{00000000-0005-0000-0000-00005D010000}"/>
    <cellStyle name="40 % - Akzent6 4" xfId="351" xr:uid="{00000000-0005-0000-0000-00005E010000}"/>
    <cellStyle name="40 % - Akzent6 4 2" xfId="352" xr:uid="{00000000-0005-0000-0000-00005F010000}"/>
    <cellStyle name="40 % - Akzent6 4 2 2" xfId="353" xr:uid="{00000000-0005-0000-0000-000060010000}"/>
    <cellStyle name="40 % - Akzent6 4 2 3" xfId="354" xr:uid="{00000000-0005-0000-0000-000061010000}"/>
    <cellStyle name="40 % - Akzent6 4 2 4" xfId="355" xr:uid="{00000000-0005-0000-0000-000062010000}"/>
    <cellStyle name="40 % - Akzent6 4 3" xfId="356" xr:uid="{00000000-0005-0000-0000-000063010000}"/>
    <cellStyle name="40 % - Akzent6 4 3 2" xfId="357" xr:uid="{00000000-0005-0000-0000-000064010000}"/>
    <cellStyle name="40 % - Akzent6 4 4" xfId="358" xr:uid="{00000000-0005-0000-0000-000065010000}"/>
    <cellStyle name="40 % - Akzent6 4 5" xfId="359" xr:uid="{00000000-0005-0000-0000-000066010000}"/>
    <cellStyle name="40 % - Akzent6 5" xfId="360" xr:uid="{00000000-0005-0000-0000-000067010000}"/>
    <cellStyle name="40 % - Akzent6 5 2" xfId="361" xr:uid="{00000000-0005-0000-0000-000068010000}"/>
    <cellStyle name="40 % - Akzent6 5 3" xfId="362" xr:uid="{00000000-0005-0000-0000-000069010000}"/>
    <cellStyle name="40 % - Akzent6 5 4" xfId="363" xr:uid="{00000000-0005-0000-0000-00006A010000}"/>
    <cellStyle name="40 % - Akzent6 6" xfId="364" xr:uid="{00000000-0005-0000-0000-00006B010000}"/>
    <cellStyle name="40 % - Akzent6 6 2" xfId="365" xr:uid="{00000000-0005-0000-0000-00006C010000}"/>
    <cellStyle name="40 % - Akzent6 7" xfId="366" xr:uid="{00000000-0005-0000-0000-00006D010000}"/>
    <cellStyle name="40 % - Akzent6 7 2" xfId="367" xr:uid="{00000000-0005-0000-0000-00006E010000}"/>
    <cellStyle name="60 % - Akzent1 2" xfId="368" xr:uid="{00000000-0005-0000-0000-00006F010000}"/>
    <cellStyle name="60 % - Akzent1 2 2" xfId="369" xr:uid="{00000000-0005-0000-0000-000070010000}"/>
    <cellStyle name="60 % - Akzent1 2 2 2" xfId="370" xr:uid="{00000000-0005-0000-0000-000071010000}"/>
    <cellStyle name="60 % - Akzent1 2 3" xfId="371" xr:uid="{00000000-0005-0000-0000-000072010000}"/>
    <cellStyle name="60 % - Akzent1 3" xfId="372" xr:uid="{00000000-0005-0000-0000-000073010000}"/>
    <cellStyle name="60 % - Akzent1 4" xfId="373" xr:uid="{00000000-0005-0000-0000-000074010000}"/>
    <cellStyle name="60 % - Akzent1 5" xfId="374" xr:uid="{00000000-0005-0000-0000-000075010000}"/>
    <cellStyle name="60 % - Akzent1 6" xfId="375" xr:uid="{00000000-0005-0000-0000-000076010000}"/>
    <cellStyle name="60 % - Akzent2 2" xfId="376" xr:uid="{00000000-0005-0000-0000-000077010000}"/>
    <cellStyle name="60 % - Akzent2 3" xfId="377" xr:uid="{00000000-0005-0000-0000-000078010000}"/>
    <cellStyle name="60 % - Akzent2 4" xfId="378" xr:uid="{00000000-0005-0000-0000-000079010000}"/>
    <cellStyle name="60 % - Akzent2 5" xfId="379" xr:uid="{00000000-0005-0000-0000-00007A010000}"/>
    <cellStyle name="60 % - Akzent2 6" xfId="380" xr:uid="{00000000-0005-0000-0000-00007B010000}"/>
    <cellStyle name="60 % - Akzent3 2" xfId="381" xr:uid="{00000000-0005-0000-0000-00007C010000}"/>
    <cellStyle name="60 % - Akzent3 3" xfId="382" xr:uid="{00000000-0005-0000-0000-00007D010000}"/>
    <cellStyle name="60 % - Akzent3 4" xfId="383" xr:uid="{00000000-0005-0000-0000-00007E010000}"/>
    <cellStyle name="60 % - Akzent3 5" xfId="384" xr:uid="{00000000-0005-0000-0000-00007F010000}"/>
    <cellStyle name="60 % - Akzent3 6" xfId="385" xr:uid="{00000000-0005-0000-0000-000080010000}"/>
    <cellStyle name="60 % - Akzent4 2" xfId="386" xr:uid="{00000000-0005-0000-0000-000081010000}"/>
    <cellStyle name="60 % - Akzent4 2 2" xfId="387" xr:uid="{00000000-0005-0000-0000-000082010000}"/>
    <cellStyle name="60 % - Akzent4 2 3" xfId="388" xr:uid="{00000000-0005-0000-0000-000083010000}"/>
    <cellStyle name="60 % - Akzent4 2 3 2" xfId="389" xr:uid="{00000000-0005-0000-0000-000084010000}"/>
    <cellStyle name="60 % - Akzent4 2 3 2 2" xfId="390" xr:uid="{00000000-0005-0000-0000-000085010000}"/>
    <cellStyle name="60 % - Akzent4 2 3 3" xfId="391" xr:uid="{00000000-0005-0000-0000-000086010000}"/>
    <cellStyle name="60 % - Akzent4 2 4" xfId="392" xr:uid="{00000000-0005-0000-0000-000087010000}"/>
    <cellStyle name="60 % - Akzent4 3" xfId="393" xr:uid="{00000000-0005-0000-0000-000088010000}"/>
    <cellStyle name="60 % - Akzent4 4" xfId="394" xr:uid="{00000000-0005-0000-0000-000089010000}"/>
    <cellStyle name="60 % - Akzent4 5" xfId="395" xr:uid="{00000000-0005-0000-0000-00008A010000}"/>
    <cellStyle name="60 % - Akzent4 6" xfId="396" xr:uid="{00000000-0005-0000-0000-00008B010000}"/>
    <cellStyle name="60 % - Akzent5 2" xfId="397" xr:uid="{00000000-0005-0000-0000-00008C010000}"/>
    <cellStyle name="60 % - Akzent5 2 2" xfId="398" xr:uid="{00000000-0005-0000-0000-00008D010000}"/>
    <cellStyle name="60 % - Akzent5 2 2 2" xfId="399" xr:uid="{00000000-0005-0000-0000-00008E010000}"/>
    <cellStyle name="60 % - Akzent5 2 3" xfId="400" xr:uid="{00000000-0005-0000-0000-00008F010000}"/>
    <cellStyle name="60 % - Akzent5 3" xfId="401" xr:uid="{00000000-0005-0000-0000-000090010000}"/>
    <cellStyle name="60 % - Akzent5 4" xfId="402" xr:uid="{00000000-0005-0000-0000-000091010000}"/>
    <cellStyle name="60 % - Akzent5 5" xfId="403" xr:uid="{00000000-0005-0000-0000-000092010000}"/>
    <cellStyle name="60 % - Akzent5 6" xfId="404" xr:uid="{00000000-0005-0000-0000-000093010000}"/>
    <cellStyle name="60 % - Akzent6 2" xfId="405" xr:uid="{00000000-0005-0000-0000-000094010000}"/>
    <cellStyle name="60 % - Akzent6 2 2" xfId="406" xr:uid="{00000000-0005-0000-0000-000095010000}"/>
    <cellStyle name="60 % - Akzent6 2 3" xfId="407" xr:uid="{00000000-0005-0000-0000-000096010000}"/>
    <cellStyle name="60 % - Akzent6 2 3 2" xfId="408" xr:uid="{00000000-0005-0000-0000-000097010000}"/>
    <cellStyle name="60 % - Akzent6 2 3 2 2" xfId="409" xr:uid="{00000000-0005-0000-0000-000098010000}"/>
    <cellStyle name="60 % - Akzent6 2 3 3" xfId="410" xr:uid="{00000000-0005-0000-0000-000099010000}"/>
    <cellStyle name="60 % - Akzent6 2 4" xfId="411" xr:uid="{00000000-0005-0000-0000-00009A010000}"/>
    <cellStyle name="60 % - Akzent6 3" xfId="412" xr:uid="{00000000-0005-0000-0000-00009B010000}"/>
    <cellStyle name="60 % - Akzent6 4" xfId="413" xr:uid="{00000000-0005-0000-0000-00009C010000}"/>
    <cellStyle name="60 % - Akzent6 5" xfId="414" xr:uid="{00000000-0005-0000-0000-00009D010000}"/>
    <cellStyle name="60 % - Akzent6 6" xfId="415" xr:uid="{00000000-0005-0000-0000-00009E010000}"/>
    <cellStyle name="Accent1" xfId="416" xr:uid="{00000000-0005-0000-0000-00009F010000}"/>
    <cellStyle name="Accent1 2" xfId="417" xr:uid="{00000000-0005-0000-0000-0000A0010000}"/>
    <cellStyle name="Accent1 3" xfId="418" xr:uid="{00000000-0005-0000-0000-0000A1010000}"/>
    <cellStyle name="Accent1 3 2" xfId="419" xr:uid="{00000000-0005-0000-0000-0000A2010000}"/>
    <cellStyle name="Accent1 3 3" xfId="420" xr:uid="{00000000-0005-0000-0000-0000A3010000}"/>
    <cellStyle name="Accent1 4" xfId="421" xr:uid="{00000000-0005-0000-0000-0000A4010000}"/>
    <cellStyle name="Accent1 4 2" xfId="422" xr:uid="{00000000-0005-0000-0000-0000A5010000}"/>
    <cellStyle name="Accent1 4 2 2" xfId="1171" xr:uid="{B3420CEA-326E-4F6D-BF5C-A2F70165DBD4}"/>
    <cellStyle name="Accent1 5" xfId="423" xr:uid="{00000000-0005-0000-0000-0000A6010000}"/>
    <cellStyle name="Accent2" xfId="424" xr:uid="{00000000-0005-0000-0000-0000A7010000}"/>
    <cellStyle name="Accent2 2" xfId="425" xr:uid="{00000000-0005-0000-0000-0000A8010000}"/>
    <cellStyle name="Accent2 3" xfId="426" xr:uid="{00000000-0005-0000-0000-0000A9010000}"/>
    <cellStyle name="Accent2 4" xfId="427" xr:uid="{00000000-0005-0000-0000-0000AA010000}"/>
    <cellStyle name="Accent2 5" xfId="1172" xr:uid="{AE2D6F3F-054E-4793-8510-8EAD45CAEA65}"/>
    <cellStyle name="Accent3" xfId="428" xr:uid="{00000000-0005-0000-0000-0000AB010000}"/>
    <cellStyle name="Accent3 2" xfId="429" xr:uid="{00000000-0005-0000-0000-0000AC010000}"/>
    <cellStyle name="Accent4" xfId="430" xr:uid="{00000000-0005-0000-0000-0000AD010000}"/>
    <cellStyle name="Accent4 2" xfId="431" xr:uid="{00000000-0005-0000-0000-0000AE010000}"/>
    <cellStyle name="Accent4 3" xfId="432" xr:uid="{00000000-0005-0000-0000-0000AF010000}"/>
    <cellStyle name="Accent4 3 2" xfId="433" xr:uid="{00000000-0005-0000-0000-0000B0010000}"/>
    <cellStyle name="Accent4 3 3" xfId="434" xr:uid="{00000000-0005-0000-0000-0000B1010000}"/>
    <cellStyle name="Accent4 4" xfId="435" xr:uid="{00000000-0005-0000-0000-0000B2010000}"/>
    <cellStyle name="Accent4 4 2" xfId="436" xr:uid="{00000000-0005-0000-0000-0000B3010000}"/>
    <cellStyle name="Accent4 4 2 2" xfId="1173" xr:uid="{71DF356C-944F-4A08-BE0C-DDCA7CBAB87C}"/>
    <cellStyle name="Accent4 5" xfId="437" xr:uid="{00000000-0005-0000-0000-0000B4010000}"/>
    <cellStyle name="Accent5" xfId="438" xr:uid="{00000000-0005-0000-0000-0000B5010000}"/>
    <cellStyle name="Accent5 2" xfId="439" xr:uid="{00000000-0005-0000-0000-0000B6010000}"/>
    <cellStyle name="Accent6" xfId="440" xr:uid="{00000000-0005-0000-0000-0000B7010000}"/>
    <cellStyle name="Accent6 2" xfId="441" xr:uid="{00000000-0005-0000-0000-0000B8010000}"/>
    <cellStyle name="Akzent1 2" xfId="442" xr:uid="{00000000-0005-0000-0000-0000B9010000}"/>
    <cellStyle name="Akzent1 3" xfId="443" xr:uid="{00000000-0005-0000-0000-0000BA010000}"/>
    <cellStyle name="Akzent1 4" xfId="444" xr:uid="{00000000-0005-0000-0000-0000BB010000}"/>
    <cellStyle name="Akzent1 5" xfId="445" xr:uid="{00000000-0005-0000-0000-0000BC010000}"/>
    <cellStyle name="Akzent2 2" xfId="446" xr:uid="{00000000-0005-0000-0000-0000BD010000}"/>
    <cellStyle name="Akzent2 3" xfId="447" xr:uid="{00000000-0005-0000-0000-0000BE010000}"/>
    <cellStyle name="Akzent2 4" xfId="448" xr:uid="{00000000-0005-0000-0000-0000BF010000}"/>
    <cellStyle name="Akzent2 5" xfId="449" xr:uid="{00000000-0005-0000-0000-0000C0010000}"/>
    <cellStyle name="Akzent3 2" xfId="450" xr:uid="{00000000-0005-0000-0000-0000C1010000}"/>
    <cellStyle name="Akzent3 3" xfId="451" xr:uid="{00000000-0005-0000-0000-0000C2010000}"/>
    <cellStyle name="Akzent3 4" xfId="452" xr:uid="{00000000-0005-0000-0000-0000C3010000}"/>
    <cellStyle name="Akzent4 2" xfId="453" xr:uid="{00000000-0005-0000-0000-0000C4010000}"/>
    <cellStyle name="Akzent4 3" xfId="454" xr:uid="{00000000-0005-0000-0000-0000C5010000}"/>
    <cellStyle name="Akzent4 4" xfId="455" xr:uid="{00000000-0005-0000-0000-0000C6010000}"/>
    <cellStyle name="Akzent4 5" xfId="456" xr:uid="{00000000-0005-0000-0000-0000C7010000}"/>
    <cellStyle name="Akzent5 2" xfId="457" xr:uid="{00000000-0005-0000-0000-0000C8010000}"/>
    <cellStyle name="Akzent5 3" xfId="458" xr:uid="{00000000-0005-0000-0000-0000C9010000}"/>
    <cellStyle name="Akzent5 4" xfId="459" xr:uid="{00000000-0005-0000-0000-0000CA010000}"/>
    <cellStyle name="Akzent6 2" xfId="460" xr:uid="{00000000-0005-0000-0000-0000CB010000}"/>
    <cellStyle name="Akzent6 3" xfId="461" xr:uid="{00000000-0005-0000-0000-0000CC010000}"/>
    <cellStyle name="Akzent6 4" xfId="462" xr:uid="{00000000-0005-0000-0000-0000CD010000}"/>
    <cellStyle name="Ausgabe 2" xfId="463" xr:uid="{00000000-0005-0000-0000-0000CE010000}"/>
    <cellStyle name="Ausgabe 2 2" xfId="464" xr:uid="{00000000-0005-0000-0000-0000CF010000}"/>
    <cellStyle name="Ausgabe 2 2 2" xfId="465" xr:uid="{00000000-0005-0000-0000-0000D0010000}"/>
    <cellStyle name="Ausgabe 2 2 3" xfId="466" xr:uid="{00000000-0005-0000-0000-0000D1010000}"/>
    <cellStyle name="Ausgabe 2 2 3 2" xfId="467" xr:uid="{00000000-0005-0000-0000-0000D2010000}"/>
    <cellStyle name="Ausgabe 2 2 3 3" xfId="468" xr:uid="{00000000-0005-0000-0000-0000D3010000}"/>
    <cellStyle name="Ausgabe 2 2 3 3 2" xfId="1176" xr:uid="{28DB5950-63D1-455E-8DE3-E57ECDC14059}"/>
    <cellStyle name="Ausgabe 2 2 4" xfId="1175" xr:uid="{133F3355-DB16-4665-9306-33849E2A321D}"/>
    <cellStyle name="Ausgabe 2 3" xfId="469" xr:uid="{00000000-0005-0000-0000-0000D4010000}"/>
    <cellStyle name="Ausgabe 2 3 2" xfId="470" xr:uid="{00000000-0005-0000-0000-0000D5010000}"/>
    <cellStyle name="Ausgabe 2 3 2 2" xfId="471" xr:uid="{00000000-0005-0000-0000-0000D6010000}"/>
    <cellStyle name="Ausgabe 2 3 3" xfId="472" xr:uid="{00000000-0005-0000-0000-0000D7010000}"/>
    <cellStyle name="Ausgabe 2 3 3 2" xfId="473" xr:uid="{00000000-0005-0000-0000-0000D8010000}"/>
    <cellStyle name="Ausgabe 2 3 3 3" xfId="474" xr:uid="{00000000-0005-0000-0000-0000D9010000}"/>
    <cellStyle name="Ausgabe 2 3 3 3 2" xfId="1177" xr:uid="{57F49AED-5439-4359-9498-BC4132E82D0C}"/>
    <cellStyle name="Ausgabe 2 4" xfId="475" xr:uid="{00000000-0005-0000-0000-0000DA010000}"/>
    <cellStyle name="Ausgabe 2 5" xfId="476" xr:uid="{00000000-0005-0000-0000-0000DB010000}"/>
    <cellStyle name="Ausgabe 2 5 2" xfId="477" xr:uid="{00000000-0005-0000-0000-0000DC010000}"/>
    <cellStyle name="Ausgabe 2 5 3" xfId="478" xr:uid="{00000000-0005-0000-0000-0000DD010000}"/>
    <cellStyle name="Ausgabe 2 5 3 2" xfId="1178" xr:uid="{192E6D1D-E420-4709-A6FE-08F781753370}"/>
    <cellStyle name="Ausgabe 2 6" xfId="1174" xr:uid="{A1D49D86-C599-40AC-A900-D08291CA807D}"/>
    <cellStyle name="Ausgabe 3" xfId="479" xr:uid="{00000000-0005-0000-0000-0000DE010000}"/>
    <cellStyle name="Ausgabe 3 2" xfId="480" xr:uid="{00000000-0005-0000-0000-0000DF010000}"/>
    <cellStyle name="Ausgabe 3 3" xfId="481" xr:uid="{00000000-0005-0000-0000-0000E0010000}"/>
    <cellStyle name="Ausgabe 3 3 2" xfId="482" xr:uid="{00000000-0005-0000-0000-0000E1010000}"/>
    <cellStyle name="Ausgabe 3 3 3" xfId="483" xr:uid="{00000000-0005-0000-0000-0000E2010000}"/>
    <cellStyle name="Ausgabe 3 3 3 2" xfId="1180" xr:uid="{8AC7CE46-0AF0-449C-81B3-B079C3EA6356}"/>
    <cellStyle name="Ausgabe 3 4" xfId="1179" xr:uid="{689E86BC-4679-4685-B9DB-4FC5194AB6F2}"/>
    <cellStyle name="Ausgabe 4" xfId="484" xr:uid="{00000000-0005-0000-0000-0000E3010000}"/>
    <cellStyle name="Ausgabe 5" xfId="485" xr:uid="{00000000-0005-0000-0000-0000E4010000}"/>
    <cellStyle name="Ausgabe 6" xfId="486" xr:uid="{00000000-0005-0000-0000-0000E5010000}"/>
    <cellStyle name="Ausgabe 7" xfId="487" xr:uid="{00000000-0005-0000-0000-0000E6010000}"/>
    <cellStyle name="Ausgabe 7 2" xfId="488" xr:uid="{00000000-0005-0000-0000-0000E7010000}"/>
    <cellStyle name="Ausgabe 7 3" xfId="489" xr:uid="{00000000-0005-0000-0000-0000E8010000}"/>
    <cellStyle name="Ausgabe 7 3 2" xfId="490" xr:uid="{00000000-0005-0000-0000-0000E9010000}"/>
    <cellStyle name="Ausgabe 7 3 3" xfId="491" xr:uid="{00000000-0005-0000-0000-0000EA010000}"/>
    <cellStyle name="Ausgabe 7 3 4" xfId="492" xr:uid="{00000000-0005-0000-0000-0000EB010000}"/>
    <cellStyle name="Ausgabe 7 3 4 2" xfId="1181" xr:uid="{3D8C1DDA-8936-43E3-AC55-EB746BD35F67}"/>
    <cellStyle name="Ausgabe 7 4" xfId="493" xr:uid="{00000000-0005-0000-0000-0000EC010000}"/>
    <cellStyle name="Ausgabe 8" xfId="494" xr:uid="{00000000-0005-0000-0000-0000ED010000}"/>
    <cellStyle name="Ausgabe 8 2" xfId="495" xr:uid="{00000000-0005-0000-0000-0000EE010000}"/>
    <cellStyle name="Bad" xfId="496" xr:uid="{00000000-0005-0000-0000-0000EF010000}"/>
    <cellStyle name="Bad 2" xfId="497" xr:uid="{00000000-0005-0000-0000-0000F0010000}"/>
    <cellStyle name="Bad 2 2" xfId="498" xr:uid="{00000000-0005-0000-0000-0000F1010000}"/>
    <cellStyle name="Berechnung 2" xfId="499" xr:uid="{00000000-0005-0000-0000-0000F2010000}"/>
    <cellStyle name="Berechnung 2 2" xfId="500" xr:uid="{00000000-0005-0000-0000-0000F3010000}"/>
    <cellStyle name="Berechnung 2 3" xfId="501" xr:uid="{00000000-0005-0000-0000-0000F4010000}"/>
    <cellStyle name="Berechnung 2 3 2" xfId="502" xr:uid="{00000000-0005-0000-0000-0000F5010000}"/>
    <cellStyle name="Berechnung 2 3 2 2" xfId="503" xr:uid="{00000000-0005-0000-0000-0000F6010000}"/>
    <cellStyle name="Berechnung 2 3 3" xfId="504" xr:uid="{00000000-0005-0000-0000-0000F7010000}"/>
    <cellStyle name="Berechnung 2 4" xfId="505" xr:uid="{00000000-0005-0000-0000-0000F8010000}"/>
    <cellStyle name="Berechnung 3" xfId="506" xr:uid="{00000000-0005-0000-0000-0000F9010000}"/>
    <cellStyle name="Berechnung 4" xfId="507" xr:uid="{00000000-0005-0000-0000-0000FA010000}"/>
    <cellStyle name="Berechnung 5" xfId="508" xr:uid="{00000000-0005-0000-0000-0000FB010000}"/>
    <cellStyle name="Berechnung 6" xfId="509" xr:uid="{00000000-0005-0000-0000-0000FC010000}"/>
    <cellStyle name="Berechnung 7" xfId="510" xr:uid="{00000000-0005-0000-0000-0000FD010000}"/>
    <cellStyle name="Berechnung 7 2" xfId="511" xr:uid="{00000000-0005-0000-0000-0000FE010000}"/>
    <cellStyle name="Berechnung 7 3" xfId="512" xr:uid="{00000000-0005-0000-0000-0000FF010000}"/>
    <cellStyle name="Berechnung 8" xfId="513" xr:uid="{00000000-0005-0000-0000-000000020000}"/>
    <cellStyle name="Calculation 2" xfId="514" xr:uid="{00000000-0005-0000-0000-000001020000}"/>
    <cellStyle name="Check Cell" xfId="515" xr:uid="{00000000-0005-0000-0000-000002020000}"/>
    <cellStyle name="Check Cell 2" xfId="516" xr:uid="{00000000-0005-0000-0000-000003020000}"/>
    <cellStyle name="Check Cell 2 2" xfId="517" xr:uid="{00000000-0005-0000-0000-000004020000}"/>
    <cellStyle name="Check Cell 3" xfId="518" xr:uid="{00000000-0005-0000-0000-000005020000}"/>
    <cellStyle name="Check Cell 3 2" xfId="519" xr:uid="{00000000-0005-0000-0000-000006020000}"/>
    <cellStyle name="Check Cell 3 3" xfId="1182" xr:uid="{BDA1F4D5-CF44-4C44-96A1-7C0FE0D92D49}"/>
    <cellStyle name="Check Cell 4" xfId="520" xr:uid="{00000000-0005-0000-0000-000007020000}"/>
    <cellStyle name="Check Cell 4 2" xfId="521" xr:uid="{00000000-0005-0000-0000-000008020000}"/>
    <cellStyle name="Check Cell 4 2 2" xfId="1183" xr:uid="{03B81B01-B351-4DE6-A13E-ECD9FC9FFF6A}"/>
    <cellStyle name="Check Cell 5" xfId="522" xr:uid="{00000000-0005-0000-0000-000009020000}"/>
    <cellStyle name="Comma 2" xfId="1167" xr:uid="{8CC390E1-C21A-48C1-AB18-AA251061589F}"/>
    <cellStyle name="Eingabe 2" xfId="523" xr:uid="{00000000-0005-0000-0000-00000A020000}"/>
    <cellStyle name="Eingabe 3" xfId="524" xr:uid="{00000000-0005-0000-0000-00000B020000}"/>
    <cellStyle name="Eingabe 4" xfId="525" xr:uid="{00000000-0005-0000-0000-00000C020000}"/>
    <cellStyle name="Eingabe 5" xfId="526" xr:uid="{00000000-0005-0000-0000-00000D020000}"/>
    <cellStyle name="Eingabe 6" xfId="527" xr:uid="{00000000-0005-0000-0000-00000E020000}"/>
    <cellStyle name="Eingabe 7" xfId="528" xr:uid="{00000000-0005-0000-0000-00000F020000}"/>
    <cellStyle name="Ergebnis 2" xfId="529" xr:uid="{00000000-0005-0000-0000-000010020000}"/>
    <cellStyle name="Ergebnis 2 2" xfId="530" xr:uid="{00000000-0005-0000-0000-000011020000}"/>
    <cellStyle name="Ergebnis 2 2 2" xfId="531" xr:uid="{00000000-0005-0000-0000-000012020000}"/>
    <cellStyle name="Ergebnis 2 3" xfId="532" xr:uid="{00000000-0005-0000-0000-000013020000}"/>
    <cellStyle name="Ergebnis 2 4" xfId="533" xr:uid="{00000000-0005-0000-0000-000014020000}"/>
    <cellStyle name="Ergebnis 2 4 2" xfId="534" xr:uid="{00000000-0005-0000-0000-000015020000}"/>
    <cellStyle name="Ergebnis 2 4 2 2" xfId="535" xr:uid="{00000000-0005-0000-0000-000016020000}"/>
    <cellStyle name="Ergebnis 2 4 3" xfId="536" xr:uid="{00000000-0005-0000-0000-000017020000}"/>
    <cellStyle name="Ergebnis 2 5" xfId="537" xr:uid="{00000000-0005-0000-0000-000018020000}"/>
    <cellStyle name="Ergebnis 3" xfId="538" xr:uid="{00000000-0005-0000-0000-000019020000}"/>
    <cellStyle name="Ergebnis 3 2" xfId="539" xr:uid="{00000000-0005-0000-0000-00001A020000}"/>
    <cellStyle name="Ergebnis 4" xfId="540" xr:uid="{00000000-0005-0000-0000-00001B020000}"/>
    <cellStyle name="Ergebnis 4 2" xfId="541" xr:uid="{00000000-0005-0000-0000-00001C020000}"/>
    <cellStyle name="Ergebnis 5" xfId="542" xr:uid="{00000000-0005-0000-0000-00001D020000}"/>
    <cellStyle name="Ergebnis 6" xfId="543" xr:uid="{00000000-0005-0000-0000-00001E020000}"/>
    <cellStyle name="Ergebnis 7" xfId="544" xr:uid="{00000000-0005-0000-0000-00001F020000}"/>
    <cellStyle name="Ergebnis 8" xfId="545" xr:uid="{00000000-0005-0000-0000-000020020000}"/>
    <cellStyle name="Ergebnis 8 2" xfId="546" xr:uid="{00000000-0005-0000-0000-000021020000}"/>
    <cellStyle name="Ergebnis 8 3" xfId="547" xr:uid="{00000000-0005-0000-0000-000022020000}"/>
    <cellStyle name="Ergebnis 9" xfId="548" xr:uid="{00000000-0005-0000-0000-000023020000}"/>
    <cellStyle name="Erklärender Text 2" xfId="549" xr:uid="{00000000-0005-0000-0000-000024020000}"/>
    <cellStyle name="Erklärender Text 3" xfId="550" xr:uid="{00000000-0005-0000-0000-000025020000}"/>
    <cellStyle name="Erklärender Text 4" xfId="551" xr:uid="{00000000-0005-0000-0000-000026020000}"/>
    <cellStyle name="Erklärender Text 5" xfId="552" xr:uid="{00000000-0005-0000-0000-000027020000}"/>
    <cellStyle name="Erklärender Text 6" xfId="553" xr:uid="{00000000-0005-0000-0000-000028020000}"/>
    <cellStyle name="Good" xfId="554" xr:uid="{00000000-0005-0000-0000-000029020000}"/>
    <cellStyle name="Good 2" xfId="555" xr:uid="{00000000-0005-0000-0000-00002A020000}"/>
    <cellStyle name="Good 2 2" xfId="556" xr:uid="{00000000-0005-0000-0000-00002B020000}"/>
    <cellStyle name="Gut 2" xfId="557" xr:uid="{00000000-0005-0000-0000-00002C020000}"/>
    <cellStyle name="Gut 3" xfId="558" xr:uid="{00000000-0005-0000-0000-00002D020000}"/>
    <cellStyle name="Gut 4" xfId="559" xr:uid="{00000000-0005-0000-0000-00002E020000}"/>
    <cellStyle name="Heading 1" xfId="560" xr:uid="{00000000-0005-0000-0000-00002F020000}"/>
    <cellStyle name="Heading 1 2" xfId="561" xr:uid="{00000000-0005-0000-0000-000030020000}"/>
    <cellStyle name="Heading 1 2 2" xfId="562" xr:uid="{00000000-0005-0000-0000-000031020000}"/>
    <cellStyle name="Heading 1 2 2 2" xfId="563" xr:uid="{00000000-0005-0000-0000-000032020000}"/>
    <cellStyle name="Heading 1 2 2 2 2" xfId="1186" xr:uid="{9529A879-50CA-4933-A377-8AC671D77326}"/>
    <cellStyle name="Heading 1 2 3" xfId="564" xr:uid="{00000000-0005-0000-0000-000033020000}"/>
    <cellStyle name="Heading 1 2 4" xfId="1185" xr:uid="{1064ED2A-2EBD-4D4E-A9D9-B16D5B453AA4}"/>
    <cellStyle name="Heading 1 3" xfId="565" xr:uid="{00000000-0005-0000-0000-000034020000}"/>
    <cellStyle name="Heading 1 3 2" xfId="566" xr:uid="{00000000-0005-0000-0000-000035020000}"/>
    <cellStyle name="Heading 1 3 2 2" xfId="1187" xr:uid="{3FA1856C-14A7-41C6-BA03-BCE04E95E2E9}"/>
    <cellStyle name="Heading 1 4" xfId="567" xr:uid="{00000000-0005-0000-0000-000036020000}"/>
    <cellStyle name="Heading 1 5" xfId="1184" xr:uid="{07DE02C9-F013-48E8-8693-9B907E96E189}"/>
    <cellStyle name="Heading 2" xfId="568" xr:uid="{00000000-0005-0000-0000-000037020000}"/>
    <cellStyle name="Heading 2 2" xfId="569" xr:uid="{00000000-0005-0000-0000-000038020000}"/>
    <cellStyle name="Heading 2 2 2" xfId="570" xr:uid="{00000000-0005-0000-0000-000039020000}"/>
    <cellStyle name="Heading 2 2 2 2" xfId="571" xr:uid="{00000000-0005-0000-0000-00003A020000}"/>
    <cellStyle name="Heading 2 2 2 2 2" xfId="1190" xr:uid="{4E68BFA6-5993-47D6-8CBB-F64488C04ED1}"/>
    <cellStyle name="Heading 2 2 3" xfId="572" xr:uid="{00000000-0005-0000-0000-00003B020000}"/>
    <cellStyle name="Heading 2 2 4" xfId="1189" xr:uid="{C4D92433-1A2F-4EF3-9B25-D6BCCB8932E1}"/>
    <cellStyle name="Heading 2 3" xfId="573" xr:uid="{00000000-0005-0000-0000-00003C020000}"/>
    <cellStyle name="Heading 2 3 2" xfId="574" xr:uid="{00000000-0005-0000-0000-00003D020000}"/>
    <cellStyle name="Heading 2 3 2 2" xfId="1191" xr:uid="{4336E40A-7FAC-48CF-9645-82F3F61B902B}"/>
    <cellStyle name="Heading 2 4" xfId="575" xr:uid="{00000000-0005-0000-0000-00003E020000}"/>
    <cellStyle name="Heading 2 5" xfId="1188" xr:uid="{F06818AC-324F-441B-99EE-68C523B0B597}"/>
    <cellStyle name="Heading 3" xfId="576" xr:uid="{00000000-0005-0000-0000-00003F020000}"/>
    <cellStyle name="Heading 3 2" xfId="577" xr:uid="{00000000-0005-0000-0000-000040020000}"/>
    <cellStyle name="Heading 3 2 2" xfId="578" xr:uid="{00000000-0005-0000-0000-000041020000}"/>
    <cellStyle name="Heading 3 2 2 2" xfId="579" xr:uid="{00000000-0005-0000-0000-000042020000}"/>
    <cellStyle name="Heading 3 2 2 2 2" xfId="1194" xr:uid="{5241B59F-4A27-4B69-98D2-7CCF87EFF841}"/>
    <cellStyle name="Heading 3 2 3" xfId="580" xr:uid="{00000000-0005-0000-0000-000043020000}"/>
    <cellStyle name="Heading 3 2 4" xfId="1193" xr:uid="{463A9FBB-0D9C-40A9-9394-EC59AC04165F}"/>
    <cellStyle name="Heading 3 3" xfId="581" xr:uid="{00000000-0005-0000-0000-000044020000}"/>
    <cellStyle name="Heading 3 3 2" xfId="582" xr:uid="{00000000-0005-0000-0000-000045020000}"/>
    <cellStyle name="Heading 3 3 2 2" xfId="1195" xr:uid="{D3466BD2-79D9-4CEB-8B64-A7B2B81F32E1}"/>
    <cellStyle name="Heading 3 4" xfId="583" xr:uid="{00000000-0005-0000-0000-000046020000}"/>
    <cellStyle name="Heading 3 5" xfId="1192" xr:uid="{138B5E8F-D6E6-405A-B601-A69848FACCFF}"/>
    <cellStyle name="Heading 4" xfId="584" xr:uid="{00000000-0005-0000-0000-000047020000}"/>
    <cellStyle name="Heading 4 2" xfId="585" xr:uid="{00000000-0005-0000-0000-000048020000}"/>
    <cellStyle name="Heading 4 2 2" xfId="586" xr:uid="{00000000-0005-0000-0000-000049020000}"/>
    <cellStyle name="Heading 4 2 2 2" xfId="587" xr:uid="{00000000-0005-0000-0000-00004A020000}"/>
    <cellStyle name="Heading 4 2 2 2 2" xfId="1198" xr:uid="{220C5000-A8ED-40B8-9AF9-6E4C7A40CADB}"/>
    <cellStyle name="Heading 4 2 3" xfId="588" xr:uid="{00000000-0005-0000-0000-00004B020000}"/>
    <cellStyle name="Heading 4 2 4" xfId="1197" xr:uid="{A8804F1E-BA98-4583-BA2F-87F2DD96B12E}"/>
    <cellStyle name="Heading 4 3" xfId="589" xr:uid="{00000000-0005-0000-0000-00004C020000}"/>
    <cellStyle name="Heading 4 3 2" xfId="590" xr:uid="{00000000-0005-0000-0000-00004D020000}"/>
    <cellStyle name="Heading 4 3 2 2" xfId="1199" xr:uid="{E87B54B7-A9BE-47EA-97D6-5B1F813A3F9A}"/>
    <cellStyle name="Heading 4 4" xfId="591" xr:uid="{00000000-0005-0000-0000-00004E020000}"/>
    <cellStyle name="Heading 4 5" xfId="1196" xr:uid="{9F1FCA84-57D9-4EAD-B65A-693EE01DD4CA}"/>
    <cellStyle name="Input 2" xfId="592" xr:uid="{00000000-0005-0000-0000-00004F020000}"/>
    <cellStyle name="Linked Cell" xfId="593" xr:uid="{00000000-0005-0000-0000-000050020000}"/>
    <cellStyle name="Linked Cell 2" xfId="594" xr:uid="{00000000-0005-0000-0000-000051020000}"/>
    <cellStyle name="Linked Cell 2 2" xfId="595" xr:uid="{00000000-0005-0000-0000-000052020000}"/>
    <cellStyle name="Neutral" xfId="596" builtinId="28" customBuiltin="1"/>
    <cellStyle name="Normal" xfId="0" builtinId="0"/>
    <cellStyle name="Normal 2" xfId="597" xr:uid="{00000000-0005-0000-0000-000054020000}"/>
    <cellStyle name="Note" xfId="598" xr:uid="{00000000-0005-0000-0000-000055020000}"/>
    <cellStyle name="Note 2" xfId="599" xr:uid="{00000000-0005-0000-0000-000056020000}"/>
    <cellStyle name="Note 2 2" xfId="600" xr:uid="{00000000-0005-0000-0000-000057020000}"/>
    <cellStyle name="Note 3" xfId="601" xr:uid="{00000000-0005-0000-0000-000058020000}"/>
    <cellStyle name="Note 3 2" xfId="602" xr:uid="{00000000-0005-0000-0000-000059020000}"/>
    <cellStyle name="Note 4" xfId="603" xr:uid="{00000000-0005-0000-0000-00005A020000}"/>
    <cellStyle name="Note 4 2" xfId="604" xr:uid="{00000000-0005-0000-0000-00005B020000}"/>
    <cellStyle name="Note 4 3" xfId="1200" xr:uid="{A746FB69-20B9-4ABE-90F5-599042F83451}"/>
    <cellStyle name="Note 5" xfId="605" xr:uid="{00000000-0005-0000-0000-00005C020000}"/>
    <cellStyle name="Note 5 2" xfId="606" xr:uid="{00000000-0005-0000-0000-00005D020000}"/>
    <cellStyle name="Note 5 2 2" xfId="607" xr:uid="{00000000-0005-0000-0000-00005E020000}"/>
    <cellStyle name="Note 5 2 2 2" xfId="1201" xr:uid="{61F214A9-DB90-42C5-92C5-1947126E111C}"/>
    <cellStyle name="Note 6" xfId="608" xr:uid="{00000000-0005-0000-0000-00005F020000}"/>
    <cellStyle name="Notiz 10" xfId="609" xr:uid="{00000000-0005-0000-0000-000060020000}"/>
    <cellStyle name="Notiz 2" xfId="610" xr:uid="{00000000-0005-0000-0000-000061020000}"/>
    <cellStyle name="Notiz 2 2" xfId="611" xr:uid="{00000000-0005-0000-0000-000062020000}"/>
    <cellStyle name="Notiz 2 2 2" xfId="612" xr:uid="{00000000-0005-0000-0000-000063020000}"/>
    <cellStyle name="Notiz 2 2 2 2" xfId="613" xr:uid="{00000000-0005-0000-0000-000064020000}"/>
    <cellStyle name="Notiz 2 2 2 2 2" xfId="614" xr:uid="{00000000-0005-0000-0000-000065020000}"/>
    <cellStyle name="Notiz 2 2 2 2 2 2" xfId="615" xr:uid="{00000000-0005-0000-0000-000066020000}"/>
    <cellStyle name="Notiz 2 2 2 2 2 3" xfId="616" xr:uid="{00000000-0005-0000-0000-000067020000}"/>
    <cellStyle name="Notiz 2 2 2 2 2 4" xfId="617" xr:uid="{00000000-0005-0000-0000-000068020000}"/>
    <cellStyle name="Notiz 2 2 2 2 3" xfId="618" xr:uid="{00000000-0005-0000-0000-000069020000}"/>
    <cellStyle name="Notiz 2 2 2 2 4" xfId="619" xr:uid="{00000000-0005-0000-0000-00006A020000}"/>
    <cellStyle name="Notiz 2 2 2 2 5" xfId="620" xr:uid="{00000000-0005-0000-0000-00006B020000}"/>
    <cellStyle name="Notiz 2 2 2 3" xfId="621" xr:uid="{00000000-0005-0000-0000-00006C020000}"/>
    <cellStyle name="Notiz 2 2 2 3 2" xfId="622" xr:uid="{00000000-0005-0000-0000-00006D020000}"/>
    <cellStyle name="Notiz 2 2 2 3 3" xfId="623" xr:uid="{00000000-0005-0000-0000-00006E020000}"/>
    <cellStyle name="Notiz 2 2 2 3 4" xfId="624" xr:uid="{00000000-0005-0000-0000-00006F020000}"/>
    <cellStyle name="Notiz 2 2 2 4" xfId="625" xr:uid="{00000000-0005-0000-0000-000070020000}"/>
    <cellStyle name="Notiz 2 2 2 5" xfId="626" xr:uid="{00000000-0005-0000-0000-000071020000}"/>
    <cellStyle name="Notiz 2 2 2 6" xfId="627" xr:uid="{00000000-0005-0000-0000-000072020000}"/>
    <cellStyle name="Notiz 2 2 3" xfId="628" xr:uid="{00000000-0005-0000-0000-000073020000}"/>
    <cellStyle name="Notiz 2 2 3 2" xfId="629" xr:uid="{00000000-0005-0000-0000-000074020000}"/>
    <cellStyle name="Notiz 2 2 3 2 2" xfId="630" xr:uid="{00000000-0005-0000-0000-000075020000}"/>
    <cellStyle name="Notiz 2 2 3 2 3" xfId="631" xr:uid="{00000000-0005-0000-0000-000076020000}"/>
    <cellStyle name="Notiz 2 2 3 2 4" xfId="632" xr:uid="{00000000-0005-0000-0000-000077020000}"/>
    <cellStyle name="Notiz 2 2 3 3" xfId="633" xr:uid="{00000000-0005-0000-0000-000078020000}"/>
    <cellStyle name="Notiz 2 2 3 4" xfId="634" xr:uid="{00000000-0005-0000-0000-000079020000}"/>
    <cellStyle name="Notiz 2 2 3 5" xfId="635" xr:uid="{00000000-0005-0000-0000-00007A020000}"/>
    <cellStyle name="Notiz 2 2 4" xfId="636" xr:uid="{00000000-0005-0000-0000-00007B020000}"/>
    <cellStyle name="Notiz 2 2 4 2" xfId="637" xr:uid="{00000000-0005-0000-0000-00007C020000}"/>
    <cellStyle name="Notiz 2 2 4 2 2" xfId="638" xr:uid="{00000000-0005-0000-0000-00007D020000}"/>
    <cellStyle name="Notiz 2 2 4 3" xfId="639" xr:uid="{00000000-0005-0000-0000-00007E020000}"/>
    <cellStyle name="Notiz 2 2 4 3 2" xfId="640" xr:uid="{00000000-0005-0000-0000-00007F020000}"/>
    <cellStyle name="Notiz 2 2 4 3 2 2" xfId="641" xr:uid="{00000000-0005-0000-0000-000080020000}"/>
    <cellStyle name="Notiz 2 2 4 3 3" xfId="642" xr:uid="{00000000-0005-0000-0000-000081020000}"/>
    <cellStyle name="Notiz 2 2 4 3 3 2" xfId="643" xr:uid="{00000000-0005-0000-0000-000082020000}"/>
    <cellStyle name="Notiz 2 2 4 3 4" xfId="644" xr:uid="{00000000-0005-0000-0000-000083020000}"/>
    <cellStyle name="Notiz 2 2 4 3 4 2" xfId="1202" xr:uid="{97F7C45A-7388-42A0-825A-C4B4B6642640}"/>
    <cellStyle name="Notiz 2 2 4 4" xfId="645" xr:uid="{00000000-0005-0000-0000-000084020000}"/>
    <cellStyle name="Notiz 2 2 4 4 2" xfId="646" xr:uid="{00000000-0005-0000-0000-000085020000}"/>
    <cellStyle name="Notiz 2 2 4 4 2 2" xfId="647" xr:uid="{00000000-0005-0000-0000-000086020000}"/>
    <cellStyle name="Notiz 2 2 4 4 2 2 2" xfId="1203" xr:uid="{1B318F57-1427-439C-9EAB-D1DA8C9BB6C3}"/>
    <cellStyle name="Notiz 2 2 4 5" xfId="648" xr:uid="{00000000-0005-0000-0000-000087020000}"/>
    <cellStyle name="Notiz 2 2 5" xfId="649" xr:uid="{00000000-0005-0000-0000-000088020000}"/>
    <cellStyle name="Notiz 2 2 5 2" xfId="650" xr:uid="{00000000-0005-0000-0000-000089020000}"/>
    <cellStyle name="Notiz 2 2 5 2 2" xfId="651" xr:uid="{00000000-0005-0000-0000-00008A020000}"/>
    <cellStyle name="Notiz 2 2 5 3" xfId="652" xr:uid="{00000000-0005-0000-0000-00008B020000}"/>
    <cellStyle name="Notiz 2 2 5 3 2" xfId="653" xr:uid="{00000000-0005-0000-0000-00008C020000}"/>
    <cellStyle name="Notiz 2 2 5 4" xfId="654" xr:uid="{00000000-0005-0000-0000-00008D020000}"/>
    <cellStyle name="Notiz 2 2 5 4 2" xfId="655" xr:uid="{00000000-0005-0000-0000-00008E020000}"/>
    <cellStyle name="Notiz 2 2 5 4 3" xfId="656" xr:uid="{00000000-0005-0000-0000-00008F020000}"/>
    <cellStyle name="Notiz 2 2 5 4 3 2" xfId="1205" xr:uid="{BF1AB278-9492-4CE5-9BDA-D4910A39BD64}"/>
    <cellStyle name="Notiz 2 2 5 5" xfId="657" xr:uid="{00000000-0005-0000-0000-000090020000}"/>
    <cellStyle name="Notiz 2 2 5 5 2" xfId="1204" xr:uid="{5ABFAEA6-0995-46AD-A826-FE528E45EDB4}"/>
    <cellStyle name="Notiz 2 2 6" xfId="658" xr:uid="{00000000-0005-0000-0000-000091020000}"/>
    <cellStyle name="Notiz 2 3" xfId="659" xr:uid="{00000000-0005-0000-0000-000092020000}"/>
    <cellStyle name="Notiz 2 3 2" xfId="660" xr:uid="{00000000-0005-0000-0000-000093020000}"/>
    <cellStyle name="Notiz 2 3 2 2" xfId="661" xr:uid="{00000000-0005-0000-0000-000094020000}"/>
    <cellStyle name="Notiz 2 3 2 2 2" xfId="662" xr:uid="{00000000-0005-0000-0000-000095020000}"/>
    <cellStyle name="Notiz 2 3 2 2 3" xfId="663" xr:uid="{00000000-0005-0000-0000-000096020000}"/>
    <cellStyle name="Notiz 2 3 2 2 4" xfId="664" xr:uid="{00000000-0005-0000-0000-000097020000}"/>
    <cellStyle name="Notiz 2 3 2 3" xfId="665" xr:uid="{00000000-0005-0000-0000-000098020000}"/>
    <cellStyle name="Notiz 2 3 2 4" xfId="666" xr:uid="{00000000-0005-0000-0000-000099020000}"/>
    <cellStyle name="Notiz 2 3 2 5" xfId="667" xr:uid="{00000000-0005-0000-0000-00009A020000}"/>
    <cellStyle name="Notiz 2 3 3" xfId="668" xr:uid="{00000000-0005-0000-0000-00009B020000}"/>
    <cellStyle name="Notiz 2 3 3 2" xfId="669" xr:uid="{00000000-0005-0000-0000-00009C020000}"/>
    <cellStyle name="Notiz 2 3 3 3" xfId="670" xr:uid="{00000000-0005-0000-0000-00009D020000}"/>
    <cellStyle name="Notiz 2 3 3 4" xfId="671" xr:uid="{00000000-0005-0000-0000-00009E020000}"/>
    <cellStyle name="Notiz 2 3 4" xfId="672" xr:uid="{00000000-0005-0000-0000-00009F020000}"/>
    <cellStyle name="Notiz 2 3 5" xfId="673" xr:uid="{00000000-0005-0000-0000-0000A0020000}"/>
    <cellStyle name="Notiz 2 3 6" xfId="674" xr:uid="{00000000-0005-0000-0000-0000A1020000}"/>
    <cellStyle name="Notiz 2 4" xfId="675" xr:uid="{00000000-0005-0000-0000-0000A2020000}"/>
    <cellStyle name="Notiz 2 4 2" xfId="676" xr:uid="{00000000-0005-0000-0000-0000A3020000}"/>
    <cellStyle name="Notiz 2 4 2 2" xfId="677" xr:uid="{00000000-0005-0000-0000-0000A4020000}"/>
    <cellStyle name="Notiz 2 4 2 3" xfId="678" xr:uid="{00000000-0005-0000-0000-0000A5020000}"/>
    <cellStyle name="Notiz 2 4 2 4" xfId="679" xr:uid="{00000000-0005-0000-0000-0000A6020000}"/>
    <cellStyle name="Notiz 2 4 3" xfId="680" xr:uid="{00000000-0005-0000-0000-0000A7020000}"/>
    <cellStyle name="Notiz 2 4 4" xfId="681" xr:uid="{00000000-0005-0000-0000-0000A8020000}"/>
    <cellStyle name="Notiz 2 4 5" xfId="682" xr:uid="{00000000-0005-0000-0000-0000A9020000}"/>
    <cellStyle name="Notiz 2 5" xfId="683" xr:uid="{00000000-0005-0000-0000-0000AA020000}"/>
    <cellStyle name="Notiz 2 5 2" xfId="684" xr:uid="{00000000-0005-0000-0000-0000AB020000}"/>
    <cellStyle name="Notiz 2 5 3" xfId="685" xr:uid="{00000000-0005-0000-0000-0000AC020000}"/>
    <cellStyle name="Notiz 2 5 4" xfId="686" xr:uid="{00000000-0005-0000-0000-0000AD020000}"/>
    <cellStyle name="Notiz 2 6" xfId="687" xr:uid="{00000000-0005-0000-0000-0000AE020000}"/>
    <cellStyle name="Notiz 2 7" xfId="688" xr:uid="{00000000-0005-0000-0000-0000AF020000}"/>
    <cellStyle name="Notiz 2 8" xfId="689" xr:uid="{00000000-0005-0000-0000-0000B0020000}"/>
    <cellStyle name="Notiz 3" xfId="690" xr:uid="{00000000-0005-0000-0000-0000B1020000}"/>
    <cellStyle name="Notiz 3 2" xfId="691" xr:uid="{00000000-0005-0000-0000-0000B2020000}"/>
    <cellStyle name="Notiz 3 2 2" xfId="692" xr:uid="{00000000-0005-0000-0000-0000B3020000}"/>
    <cellStyle name="Notiz 3 2 2 2" xfId="693" xr:uid="{00000000-0005-0000-0000-0000B4020000}"/>
    <cellStyle name="Notiz 3 2 2 2 2" xfId="694" xr:uid="{00000000-0005-0000-0000-0000B5020000}"/>
    <cellStyle name="Notiz 3 2 2 2 3" xfId="695" xr:uid="{00000000-0005-0000-0000-0000B6020000}"/>
    <cellStyle name="Notiz 3 2 2 2 4" xfId="696" xr:uid="{00000000-0005-0000-0000-0000B7020000}"/>
    <cellStyle name="Notiz 3 2 2 3" xfId="697" xr:uid="{00000000-0005-0000-0000-0000B8020000}"/>
    <cellStyle name="Notiz 3 2 2 4" xfId="698" xr:uid="{00000000-0005-0000-0000-0000B9020000}"/>
    <cellStyle name="Notiz 3 2 2 5" xfId="699" xr:uid="{00000000-0005-0000-0000-0000BA020000}"/>
    <cellStyle name="Notiz 3 2 3" xfId="700" xr:uid="{00000000-0005-0000-0000-0000BB020000}"/>
    <cellStyle name="Notiz 3 2 3 2" xfId="701" xr:uid="{00000000-0005-0000-0000-0000BC020000}"/>
    <cellStyle name="Notiz 3 2 3 3" xfId="702" xr:uid="{00000000-0005-0000-0000-0000BD020000}"/>
    <cellStyle name="Notiz 3 2 3 4" xfId="703" xr:uid="{00000000-0005-0000-0000-0000BE020000}"/>
    <cellStyle name="Notiz 3 2 4" xfId="704" xr:uid="{00000000-0005-0000-0000-0000BF020000}"/>
    <cellStyle name="Notiz 3 2 5" xfId="705" xr:uid="{00000000-0005-0000-0000-0000C0020000}"/>
    <cellStyle name="Notiz 3 2 6" xfId="706" xr:uid="{00000000-0005-0000-0000-0000C1020000}"/>
    <cellStyle name="Notiz 3 3" xfId="707" xr:uid="{00000000-0005-0000-0000-0000C2020000}"/>
    <cellStyle name="Notiz 3 3 2" xfId="708" xr:uid="{00000000-0005-0000-0000-0000C3020000}"/>
    <cellStyle name="Notiz 3 3 2 2" xfId="709" xr:uid="{00000000-0005-0000-0000-0000C4020000}"/>
    <cellStyle name="Notiz 3 3 2 3" xfId="710" xr:uid="{00000000-0005-0000-0000-0000C5020000}"/>
    <cellStyle name="Notiz 3 3 2 4" xfId="711" xr:uid="{00000000-0005-0000-0000-0000C6020000}"/>
    <cellStyle name="Notiz 3 3 3" xfId="712" xr:uid="{00000000-0005-0000-0000-0000C7020000}"/>
    <cellStyle name="Notiz 3 3 4" xfId="713" xr:uid="{00000000-0005-0000-0000-0000C8020000}"/>
    <cellStyle name="Notiz 3 3 5" xfId="714" xr:uid="{00000000-0005-0000-0000-0000C9020000}"/>
    <cellStyle name="Notiz 3 4" xfId="715" xr:uid="{00000000-0005-0000-0000-0000CA020000}"/>
    <cellStyle name="Notiz 3 4 2" xfId="716" xr:uid="{00000000-0005-0000-0000-0000CB020000}"/>
    <cellStyle name="Notiz 3 4 3" xfId="717" xr:uid="{00000000-0005-0000-0000-0000CC020000}"/>
    <cellStyle name="Notiz 3 4 4" xfId="718" xr:uid="{00000000-0005-0000-0000-0000CD020000}"/>
    <cellStyle name="Notiz 3 5" xfId="719" xr:uid="{00000000-0005-0000-0000-0000CE020000}"/>
    <cellStyle name="Notiz 3 6" xfId="720" xr:uid="{00000000-0005-0000-0000-0000CF020000}"/>
    <cellStyle name="Notiz 3 7" xfId="721" xr:uid="{00000000-0005-0000-0000-0000D0020000}"/>
    <cellStyle name="Notiz 4" xfId="722" xr:uid="{00000000-0005-0000-0000-0000D1020000}"/>
    <cellStyle name="Notiz 4 2" xfId="723" xr:uid="{00000000-0005-0000-0000-0000D2020000}"/>
    <cellStyle name="Notiz 4 2 2" xfId="724" xr:uid="{00000000-0005-0000-0000-0000D3020000}"/>
    <cellStyle name="Notiz 4 2 2 2" xfId="725" xr:uid="{00000000-0005-0000-0000-0000D4020000}"/>
    <cellStyle name="Notiz 4 2 2 3" xfId="726" xr:uid="{00000000-0005-0000-0000-0000D5020000}"/>
    <cellStyle name="Notiz 4 2 2 4" xfId="727" xr:uid="{00000000-0005-0000-0000-0000D6020000}"/>
    <cellStyle name="Notiz 4 2 3" xfId="728" xr:uid="{00000000-0005-0000-0000-0000D7020000}"/>
    <cellStyle name="Notiz 4 2 4" xfId="729" xr:uid="{00000000-0005-0000-0000-0000D8020000}"/>
    <cellStyle name="Notiz 4 2 5" xfId="730" xr:uid="{00000000-0005-0000-0000-0000D9020000}"/>
    <cellStyle name="Notiz 4 3" xfId="731" xr:uid="{00000000-0005-0000-0000-0000DA020000}"/>
    <cellStyle name="Notiz 4 3 2" xfId="732" xr:uid="{00000000-0005-0000-0000-0000DB020000}"/>
    <cellStyle name="Notiz 4 3 3" xfId="733" xr:uid="{00000000-0005-0000-0000-0000DC020000}"/>
    <cellStyle name="Notiz 4 3 4" xfId="734" xr:uid="{00000000-0005-0000-0000-0000DD020000}"/>
    <cellStyle name="Notiz 4 4" xfId="735" xr:uid="{00000000-0005-0000-0000-0000DE020000}"/>
    <cellStyle name="Notiz 4 5" xfId="736" xr:uid="{00000000-0005-0000-0000-0000DF020000}"/>
    <cellStyle name="Notiz 4 6" xfId="737" xr:uid="{00000000-0005-0000-0000-0000E0020000}"/>
    <cellStyle name="Notiz 5" xfId="738" xr:uid="{00000000-0005-0000-0000-0000E1020000}"/>
    <cellStyle name="Notiz 5 2" xfId="739" xr:uid="{00000000-0005-0000-0000-0000E2020000}"/>
    <cellStyle name="Notiz 5 2 2" xfId="740" xr:uid="{00000000-0005-0000-0000-0000E3020000}"/>
    <cellStyle name="Notiz 5 2 2 2" xfId="741" xr:uid="{00000000-0005-0000-0000-0000E4020000}"/>
    <cellStyle name="Notiz 5 2 2 3" xfId="742" xr:uid="{00000000-0005-0000-0000-0000E5020000}"/>
    <cellStyle name="Notiz 5 2 2 4" xfId="743" xr:uid="{00000000-0005-0000-0000-0000E6020000}"/>
    <cellStyle name="Notiz 5 2 3" xfId="744" xr:uid="{00000000-0005-0000-0000-0000E7020000}"/>
    <cellStyle name="Notiz 5 2 4" xfId="745" xr:uid="{00000000-0005-0000-0000-0000E8020000}"/>
    <cellStyle name="Notiz 5 2 5" xfId="746" xr:uid="{00000000-0005-0000-0000-0000E9020000}"/>
    <cellStyle name="Notiz 5 3" xfId="747" xr:uid="{00000000-0005-0000-0000-0000EA020000}"/>
    <cellStyle name="Notiz 5 3 2" xfId="748" xr:uid="{00000000-0005-0000-0000-0000EB020000}"/>
    <cellStyle name="Notiz 5 3 3" xfId="749" xr:uid="{00000000-0005-0000-0000-0000EC020000}"/>
    <cellStyle name="Notiz 5 3 4" xfId="750" xr:uid="{00000000-0005-0000-0000-0000ED020000}"/>
    <cellStyle name="Notiz 5 4" xfId="751" xr:uid="{00000000-0005-0000-0000-0000EE020000}"/>
    <cellStyle name="Notiz 5 5" xfId="752" xr:uid="{00000000-0005-0000-0000-0000EF020000}"/>
    <cellStyle name="Notiz 5 6" xfId="753" xr:uid="{00000000-0005-0000-0000-0000F0020000}"/>
    <cellStyle name="Notiz 6" xfId="754" xr:uid="{00000000-0005-0000-0000-0000F1020000}"/>
    <cellStyle name="Notiz 6 2" xfId="755" xr:uid="{00000000-0005-0000-0000-0000F2020000}"/>
    <cellStyle name="Notiz 6 2 2" xfId="756" xr:uid="{00000000-0005-0000-0000-0000F3020000}"/>
    <cellStyle name="Notiz 6 2 3" xfId="757" xr:uid="{00000000-0005-0000-0000-0000F4020000}"/>
    <cellStyle name="Notiz 6 2 4" xfId="758" xr:uid="{00000000-0005-0000-0000-0000F5020000}"/>
    <cellStyle name="Notiz 6 3" xfId="759" xr:uid="{00000000-0005-0000-0000-0000F6020000}"/>
    <cellStyle name="Notiz 6 4" xfId="760" xr:uid="{00000000-0005-0000-0000-0000F7020000}"/>
    <cellStyle name="Notiz 6 5" xfId="761" xr:uid="{00000000-0005-0000-0000-0000F8020000}"/>
    <cellStyle name="Notiz 7" xfId="762" xr:uid="{00000000-0005-0000-0000-0000F9020000}"/>
    <cellStyle name="Notiz 7 2" xfId="763" xr:uid="{00000000-0005-0000-0000-0000FA020000}"/>
    <cellStyle name="Notiz 7 3" xfId="764" xr:uid="{00000000-0005-0000-0000-0000FB020000}"/>
    <cellStyle name="Notiz 7 4" xfId="765" xr:uid="{00000000-0005-0000-0000-0000FC020000}"/>
    <cellStyle name="Notiz 8" xfId="766" xr:uid="{00000000-0005-0000-0000-0000FD020000}"/>
    <cellStyle name="Notiz 8 2" xfId="767" xr:uid="{00000000-0005-0000-0000-0000FE020000}"/>
    <cellStyle name="Notiz 9" xfId="768" xr:uid="{00000000-0005-0000-0000-0000FF020000}"/>
    <cellStyle name="Output 2" xfId="769" xr:uid="{00000000-0005-0000-0000-000000030000}"/>
    <cellStyle name="Percent" xfId="1163" builtinId="5"/>
    <cellStyle name="Percent 2" xfId="1168" xr:uid="{E2D7A700-7590-41F6-817D-A768120CD986}"/>
    <cellStyle name="Percent 3" xfId="1170" xr:uid="{00BA29C0-90BF-4430-AA60-DF85199AABA8}"/>
    <cellStyle name="Prozent 10" xfId="770" xr:uid="{00000000-0005-0000-0000-000002030000}"/>
    <cellStyle name="Prozent 10 2" xfId="771" xr:uid="{00000000-0005-0000-0000-000003030000}"/>
    <cellStyle name="Prozent 10 2 2" xfId="772" xr:uid="{00000000-0005-0000-0000-000004030000}"/>
    <cellStyle name="Prozent 10 3" xfId="773" xr:uid="{00000000-0005-0000-0000-000005030000}"/>
    <cellStyle name="Prozent 10 3 2" xfId="774" xr:uid="{00000000-0005-0000-0000-000006030000}"/>
    <cellStyle name="Prozent 10 3 3" xfId="1206" xr:uid="{0CBC4E59-DAFE-469A-A483-A2119EF1D950}"/>
    <cellStyle name="Prozent 10 4" xfId="775" xr:uid="{00000000-0005-0000-0000-000007030000}"/>
    <cellStyle name="Prozent 10 4 2" xfId="776" xr:uid="{00000000-0005-0000-0000-000008030000}"/>
    <cellStyle name="Prozent 10 4 3" xfId="777" xr:uid="{00000000-0005-0000-0000-000009030000}"/>
    <cellStyle name="Prozent 10 4 3 2" xfId="1207" xr:uid="{13935B0A-0097-4FD6-AA82-517DE3B222B9}"/>
    <cellStyle name="Prozent 10 5" xfId="778" xr:uid="{00000000-0005-0000-0000-00000A030000}"/>
    <cellStyle name="Prozent 11" xfId="779" xr:uid="{00000000-0005-0000-0000-00000B030000}"/>
    <cellStyle name="Prozent 11 2" xfId="780" xr:uid="{00000000-0005-0000-0000-00000C030000}"/>
    <cellStyle name="Prozent 12" xfId="781" xr:uid="{00000000-0005-0000-0000-00000D030000}"/>
    <cellStyle name="Prozent 12 2" xfId="782" xr:uid="{00000000-0005-0000-0000-00000E030000}"/>
    <cellStyle name="Prozent 13" xfId="783" xr:uid="{00000000-0005-0000-0000-00000F030000}"/>
    <cellStyle name="Prozent 14" xfId="784" xr:uid="{00000000-0005-0000-0000-000010030000}"/>
    <cellStyle name="Prozent 2" xfId="785" xr:uid="{00000000-0005-0000-0000-000011030000}"/>
    <cellStyle name="Prozent 3" xfId="786" xr:uid="{00000000-0005-0000-0000-000012030000}"/>
    <cellStyle name="Prozent 3 2" xfId="787" xr:uid="{00000000-0005-0000-0000-000013030000}"/>
    <cellStyle name="Prozent 3 2 2" xfId="788" xr:uid="{00000000-0005-0000-0000-000014030000}"/>
    <cellStyle name="Prozent 3 2 2 2" xfId="789" xr:uid="{00000000-0005-0000-0000-000015030000}"/>
    <cellStyle name="Prozent 3 2 2 2 2" xfId="790" xr:uid="{00000000-0005-0000-0000-000016030000}"/>
    <cellStyle name="Prozent 3 2 2 2 2 2" xfId="791" xr:uid="{00000000-0005-0000-0000-000017030000}"/>
    <cellStyle name="Prozent 3 2 2 2 2 3" xfId="792" xr:uid="{00000000-0005-0000-0000-000018030000}"/>
    <cellStyle name="Prozent 3 2 2 2 2 4" xfId="793" xr:uid="{00000000-0005-0000-0000-000019030000}"/>
    <cellStyle name="Prozent 3 2 2 2 3" xfId="794" xr:uid="{00000000-0005-0000-0000-00001A030000}"/>
    <cellStyle name="Prozent 3 2 2 2 4" xfId="795" xr:uid="{00000000-0005-0000-0000-00001B030000}"/>
    <cellStyle name="Prozent 3 2 2 2 5" xfId="796" xr:uid="{00000000-0005-0000-0000-00001C030000}"/>
    <cellStyle name="Prozent 3 2 2 3" xfId="797" xr:uid="{00000000-0005-0000-0000-00001D030000}"/>
    <cellStyle name="Prozent 3 2 2 3 2" xfId="798" xr:uid="{00000000-0005-0000-0000-00001E030000}"/>
    <cellStyle name="Prozent 3 2 2 3 3" xfId="799" xr:uid="{00000000-0005-0000-0000-00001F030000}"/>
    <cellStyle name="Prozent 3 2 2 3 4" xfId="800" xr:uid="{00000000-0005-0000-0000-000020030000}"/>
    <cellStyle name="Prozent 3 2 2 4" xfId="801" xr:uid="{00000000-0005-0000-0000-000021030000}"/>
    <cellStyle name="Prozent 3 2 2 5" xfId="802" xr:uid="{00000000-0005-0000-0000-000022030000}"/>
    <cellStyle name="Prozent 3 2 2 6" xfId="803" xr:uid="{00000000-0005-0000-0000-000023030000}"/>
    <cellStyle name="Prozent 3 2 3" xfId="804" xr:uid="{00000000-0005-0000-0000-000024030000}"/>
    <cellStyle name="Prozent 3 2 3 2" xfId="805" xr:uid="{00000000-0005-0000-0000-000025030000}"/>
    <cellStyle name="Prozent 3 2 3 2 2" xfId="806" xr:uid="{00000000-0005-0000-0000-000026030000}"/>
    <cellStyle name="Prozent 3 2 3 2 3" xfId="807" xr:uid="{00000000-0005-0000-0000-000027030000}"/>
    <cellStyle name="Prozent 3 2 3 2 4" xfId="808" xr:uid="{00000000-0005-0000-0000-000028030000}"/>
    <cellStyle name="Prozent 3 2 3 3" xfId="809" xr:uid="{00000000-0005-0000-0000-000029030000}"/>
    <cellStyle name="Prozent 3 2 3 4" xfId="810" xr:uid="{00000000-0005-0000-0000-00002A030000}"/>
    <cellStyle name="Prozent 3 2 3 5" xfId="811" xr:uid="{00000000-0005-0000-0000-00002B030000}"/>
    <cellStyle name="Prozent 3 2 4" xfId="812" xr:uid="{00000000-0005-0000-0000-00002C030000}"/>
    <cellStyle name="Prozent 3 2 4 2" xfId="813" xr:uid="{00000000-0005-0000-0000-00002D030000}"/>
    <cellStyle name="Prozent 3 2 4 2 2" xfId="814" xr:uid="{00000000-0005-0000-0000-00002E030000}"/>
    <cellStyle name="Prozent 3 2 4 3" xfId="815" xr:uid="{00000000-0005-0000-0000-00002F030000}"/>
    <cellStyle name="Prozent 3 2 4 4" xfId="816" xr:uid="{00000000-0005-0000-0000-000030030000}"/>
    <cellStyle name="Prozent 3 2 4 5" xfId="817" xr:uid="{00000000-0005-0000-0000-000031030000}"/>
    <cellStyle name="Prozent 3 2 5" xfId="818" xr:uid="{00000000-0005-0000-0000-000032030000}"/>
    <cellStyle name="Prozent 3 2 6" xfId="819" xr:uid="{00000000-0005-0000-0000-000033030000}"/>
    <cellStyle name="Prozent 3 3" xfId="820" xr:uid="{00000000-0005-0000-0000-000034030000}"/>
    <cellStyle name="Prozent 3 3 2" xfId="821" xr:uid="{00000000-0005-0000-0000-000035030000}"/>
    <cellStyle name="Prozent 3 3 2 2" xfId="822" xr:uid="{00000000-0005-0000-0000-000036030000}"/>
    <cellStyle name="Prozent 3 3 2 2 2" xfId="823" xr:uid="{00000000-0005-0000-0000-000037030000}"/>
    <cellStyle name="Prozent 3 3 2 2 3" xfId="824" xr:uid="{00000000-0005-0000-0000-000038030000}"/>
    <cellStyle name="Prozent 3 3 2 2 4" xfId="825" xr:uid="{00000000-0005-0000-0000-000039030000}"/>
    <cellStyle name="Prozent 3 3 2 3" xfId="826" xr:uid="{00000000-0005-0000-0000-00003A030000}"/>
    <cellStyle name="Prozent 3 3 2 4" xfId="827" xr:uid="{00000000-0005-0000-0000-00003B030000}"/>
    <cellStyle name="Prozent 3 3 2 5" xfId="828" xr:uid="{00000000-0005-0000-0000-00003C030000}"/>
    <cellStyle name="Prozent 3 3 3" xfId="829" xr:uid="{00000000-0005-0000-0000-00003D030000}"/>
    <cellStyle name="Prozent 3 3 3 2" xfId="830" xr:uid="{00000000-0005-0000-0000-00003E030000}"/>
    <cellStyle name="Prozent 3 3 3 3" xfId="831" xr:uid="{00000000-0005-0000-0000-00003F030000}"/>
    <cellStyle name="Prozent 3 3 3 4" xfId="832" xr:uid="{00000000-0005-0000-0000-000040030000}"/>
    <cellStyle name="Prozent 3 3 4" xfId="833" xr:uid="{00000000-0005-0000-0000-000041030000}"/>
    <cellStyle name="Prozent 3 3 5" xfId="834" xr:uid="{00000000-0005-0000-0000-000042030000}"/>
    <cellStyle name="Prozent 3 3 6" xfId="835" xr:uid="{00000000-0005-0000-0000-000043030000}"/>
    <cellStyle name="Prozent 3 4" xfId="836" xr:uid="{00000000-0005-0000-0000-000044030000}"/>
    <cellStyle name="Prozent 3 4 2" xfId="837" xr:uid="{00000000-0005-0000-0000-000045030000}"/>
    <cellStyle name="Prozent 3 4 2 2" xfId="838" xr:uid="{00000000-0005-0000-0000-000046030000}"/>
    <cellStyle name="Prozent 3 4 2 3" xfId="839" xr:uid="{00000000-0005-0000-0000-000047030000}"/>
    <cellStyle name="Prozent 3 4 2 4" xfId="840" xr:uid="{00000000-0005-0000-0000-000048030000}"/>
    <cellStyle name="Prozent 3 4 3" xfId="841" xr:uid="{00000000-0005-0000-0000-000049030000}"/>
    <cellStyle name="Prozent 3 4 4" xfId="842" xr:uid="{00000000-0005-0000-0000-00004A030000}"/>
    <cellStyle name="Prozent 3 4 5" xfId="843" xr:uid="{00000000-0005-0000-0000-00004B030000}"/>
    <cellStyle name="Prozent 3 5" xfId="844" xr:uid="{00000000-0005-0000-0000-00004C030000}"/>
    <cellStyle name="Prozent 3 5 2" xfId="845" xr:uid="{00000000-0005-0000-0000-00004D030000}"/>
    <cellStyle name="Prozent 3 5 3" xfId="846" xr:uid="{00000000-0005-0000-0000-00004E030000}"/>
    <cellStyle name="Prozent 3 5 4" xfId="847" xr:uid="{00000000-0005-0000-0000-00004F030000}"/>
    <cellStyle name="Prozent 3 6" xfId="848" xr:uid="{00000000-0005-0000-0000-000050030000}"/>
    <cellStyle name="Prozent 3 7" xfId="849" xr:uid="{00000000-0005-0000-0000-000051030000}"/>
    <cellStyle name="Prozent 3 8" xfId="850" xr:uid="{00000000-0005-0000-0000-000052030000}"/>
    <cellStyle name="Prozent 4" xfId="851" xr:uid="{00000000-0005-0000-0000-000053030000}"/>
    <cellStyle name="Prozent 4 2" xfId="852" xr:uid="{00000000-0005-0000-0000-000054030000}"/>
    <cellStyle name="Prozent 4 2 2" xfId="853" xr:uid="{00000000-0005-0000-0000-000055030000}"/>
    <cellStyle name="Prozent 4 2 2 2" xfId="854" xr:uid="{00000000-0005-0000-0000-000056030000}"/>
    <cellStyle name="Prozent 4 2 2 2 2" xfId="855" xr:uid="{00000000-0005-0000-0000-000057030000}"/>
    <cellStyle name="Prozent 4 2 2 2 2 2" xfId="856" xr:uid="{00000000-0005-0000-0000-000058030000}"/>
    <cellStyle name="Prozent 4 2 2 2 2 3" xfId="857" xr:uid="{00000000-0005-0000-0000-000059030000}"/>
    <cellStyle name="Prozent 4 2 2 2 2 4" xfId="858" xr:uid="{00000000-0005-0000-0000-00005A030000}"/>
    <cellStyle name="Prozent 4 2 2 2 3" xfId="859" xr:uid="{00000000-0005-0000-0000-00005B030000}"/>
    <cellStyle name="Prozent 4 2 2 2 4" xfId="860" xr:uid="{00000000-0005-0000-0000-00005C030000}"/>
    <cellStyle name="Prozent 4 2 2 2 5" xfId="861" xr:uid="{00000000-0005-0000-0000-00005D030000}"/>
    <cellStyle name="Prozent 4 2 2 3" xfId="862" xr:uid="{00000000-0005-0000-0000-00005E030000}"/>
    <cellStyle name="Prozent 4 2 2 3 2" xfId="863" xr:uid="{00000000-0005-0000-0000-00005F030000}"/>
    <cellStyle name="Prozent 4 2 2 3 3" xfId="864" xr:uid="{00000000-0005-0000-0000-000060030000}"/>
    <cellStyle name="Prozent 4 2 2 3 4" xfId="865" xr:uid="{00000000-0005-0000-0000-000061030000}"/>
    <cellStyle name="Prozent 4 2 2 4" xfId="866" xr:uid="{00000000-0005-0000-0000-000062030000}"/>
    <cellStyle name="Prozent 4 2 2 5" xfId="867" xr:uid="{00000000-0005-0000-0000-000063030000}"/>
    <cellStyle name="Prozent 4 2 2 6" xfId="868" xr:uid="{00000000-0005-0000-0000-000064030000}"/>
    <cellStyle name="Prozent 4 2 3" xfId="869" xr:uid="{00000000-0005-0000-0000-000065030000}"/>
    <cellStyle name="Prozent 4 2 3 2" xfId="870" xr:uid="{00000000-0005-0000-0000-000066030000}"/>
    <cellStyle name="Prozent 4 2 3 2 2" xfId="871" xr:uid="{00000000-0005-0000-0000-000067030000}"/>
    <cellStyle name="Prozent 4 2 3 2 3" xfId="872" xr:uid="{00000000-0005-0000-0000-000068030000}"/>
    <cellStyle name="Prozent 4 2 3 2 4" xfId="873" xr:uid="{00000000-0005-0000-0000-000069030000}"/>
    <cellStyle name="Prozent 4 2 3 3" xfId="874" xr:uid="{00000000-0005-0000-0000-00006A030000}"/>
    <cellStyle name="Prozent 4 2 3 4" xfId="875" xr:uid="{00000000-0005-0000-0000-00006B030000}"/>
    <cellStyle name="Prozent 4 2 3 5" xfId="876" xr:uid="{00000000-0005-0000-0000-00006C030000}"/>
    <cellStyle name="Prozent 4 2 4" xfId="877" xr:uid="{00000000-0005-0000-0000-00006D030000}"/>
    <cellStyle name="Prozent 4 2 4 2" xfId="878" xr:uid="{00000000-0005-0000-0000-00006E030000}"/>
    <cellStyle name="Prozent 4 2 4 3" xfId="879" xr:uid="{00000000-0005-0000-0000-00006F030000}"/>
    <cellStyle name="Prozent 4 2 4 4" xfId="880" xr:uid="{00000000-0005-0000-0000-000070030000}"/>
    <cellStyle name="Prozent 4 2 5" xfId="881" xr:uid="{00000000-0005-0000-0000-000071030000}"/>
    <cellStyle name="Prozent 4 2 6" xfId="882" xr:uid="{00000000-0005-0000-0000-000072030000}"/>
    <cellStyle name="Prozent 4 2 7" xfId="883" xr:uid="{00000000-0005-0000-0000-000073030000}"/>
    <cellStyle name="Prozent 4 3" xfId="884" xr:uid="{00000000-0005-0000-0000-000074030000}"/>
    <cellStyle name="Prozent 4 3 2" xfId="885" xr:uid="{00000000-0005-0000-0000-000075030000}"/>
    <cellStyle name="Prozent 4 3 2 2" xfId="886" xr:uid="{00000000-0005-0000-0000-000076030000}"/>
    <cellStyle name="Prozent 4 3 2 2 2" xfId="887" xr:uid="{00000000-0005-0000-0000-000077030000}"/>
    <cellStyle name="Prozent 4 3 2 2 3" xfId="888" xr:uid="{00000000-0005-0000-0000-000078030000}"/>
    <cellStyle name="Prozent 4 3 2 2 4" xfId="889" xr:uid="{00000000-0005-0000-0000-000079030000}"/>
    <cellStyle name="Prozent 4 3 2 3" xfId="890" xr:uid="{00000000-0005-0000-0000-00007A030000}"/>
    <cellStyle name="Prozent 4 3 2 4" xfId="891" xr:uid="{00000000-0005-0000-0000-00007B030000}"/>
    <cellStyle name="Prozent 4 3 2 5" xfId="892" xr:uid="{00000000-0005-0000-0000-00007C030000}"/>
    <cellStyle name="Prozent 4 3 3" xfId="893" xr:uid="{00000000-0005-0000-0000-00007D030000}"/>
    <cellStyle name="Prozent 4 3 3 2" xfId="894" xr:uid="{00000000-0005-0000-0000-00007E030000}"/>
    <cellStyle name="Prozent 4 3 3 2 2" xfId="895" xr:uid="{00000000-0005-0000-0000-00007F030000}"/>
    <cellStyle name="Prozent 4 3 3 2 3" xfId="896" xr:uid="{00000000-0005-0000-0000-000080030000}"/>
    <cellStyle name="Prozent 4 3 3 2 4" xfId="897" xr:uid="{00000000-0005-0000-0000-000081030000}"/>
    <cellStyle name="Prozent 4 3 3 3" xfId="898" xr:uid="{00000000-0005-0000-0000-000082030000}"/>
    <cellStyle name="Prozent 4 3 3 4" xfId="899" xr:uid="{00000000-0005-0000-0000-000083030000}"/>
    <cellStyle name="Prozent 4 3 3 5" xfId="900" xr:uid="{00000000-0005-0000-0000-000084030000}"/>
    <cellStyle name="Prozent 4 3 4" xfId="901" xr:uid="{00000000-0005-0000-0000-000085030000}"/>
    <cellStyle name="Prozent 4 3 4 2" xfId="902" xr:uid="{00000000-0005-0000-0000-000086030000}"/>
    <cellStyle name="Prozent 4 3 4 2 2" xfId="903" xr:uid="{00000000-0005-0000-0000-000087030000}"/>
    <cellStyle name="Prozent 4 3 4 3" xfId="904" xr:uid="{00000000-0005-0000-0000-000088030000}"/>
    <cellStyle name="Prozent 4 3 4 3 2" xfId="905" xr:uid="{00000000-0005-0000-0000-000089030000}"/>
    <cellStyle name="Prozent 4 3 4 4" xfId="906" xr:uid="{00000000-0005-0000-0000-00008A030000}"/>
    <cellStyle name="Prozent 4 3 4 4 2" xfId="907" xr:uid="{00000000-0005-0000-0000-00008B030000}"/>
    <cellStyle name="Prozent 4 3 4 4 3" xfId="908" xr:uid="{00000000-0005-0000-0000-00008C030000}"/>
    <cellStyle name="Prozent 4 3 4 4 3 2" xfId="1209" xr:uid="{29C06EC6-EEED-4DD8-AAAC-F27E6FCB3D05}"/>
    <cellStyle name="Prozent 4 3 4 5" xfId="909" xr:uid="{00000000-0005-0000-0000-00008D030000}"/>
    <cellStyle name="Prozent 4 3 4 5 2" xfId="1208" xr:uid="{E2DD4E5A-C932-4AF6-87E6-F836C32E6142}"/>
    <cellStyle name="Prozent 4 3 5" xfId="910" xr:uid="{00000000-0005-0000-0000-00008E030000}"/>
    <cellStyle name="Prozent 4 4" xfId="911" xr:uid="{00000000-0005-0000-0000-00008F030000}"/>
    <cellStyle name="Prozent 4 4 2" xfId="912" xr:uid="{00000000-0005-0000-0000-000090030000}"/>
    <cellStyle name="Prozent 4 4 2 2" xfId="913" xr:uid="{00000000-0005-0000-0000-000091030000}"/>
    <cellStyle name="Prozent 4 4 2 3" xfId="914" xr:uid="{00000000-0005-0000-0000-000092030000}"/>
    <cellStyle name="Prozent 4 4 2 4" xfId="915" xr:uid="{00000000-0005-0000-0000-000093030000}"/>
    <cellStyle name="Prozent 4 4 3" xfId="916" xr:uid="{00000000-0005-0000-0000-000094030000}"/>
    <cellStyle name="Prozent 4 4 4" xfId="917" xr:uid="{00000000-0005-0000-0000-000095030000}"/>
    <cellStyle name="Prozent 4 4 5" xfId="918" xr:uid="{00000000-0005-0000-0000-000096030000}"/>
    <cellStyle name="Prozent 4 5" xfId="919" xr:uid="{00000000-0005-0000-0000-000097030000}"/>
    <cellStyle name="Prozent 4 5 2" xfId="920" xr:uid="{00000000-0005-0000-0000-000098030000}"/>
    <cellStyle name="Prozent 4 5 3" xfId="921" xr:uid="{00000000-0005-0000-0000-000099030000}"/>
    <cellStyle name="Prozent 4 5 4" xfId="922" xr:uid="{00000000-0005-0000-0000-00009A030000}"/>
    <cellStyle name="Prozent 4 6" xfId="923" xr:uid="{00000000-0005-0000-0000-00009B030000}"/>
    <cellStyle name="Prozent 4 7" xfId="924" xr:uid="{00000000-0005-0000-0000-00009C030000}"/>
    <cellStyle name="Prozent 4 8" xfId="925" xr:uid="{00000000-0005-0000-0000-00009D030000}"/>
    <cellStyle name="Prozent 5" xfId="926" xr:uid="{00000000-0005-0000-0000-00009E030000}"/>
    <cellStyle name="Prozent 5 2" xfId="927" xr:uid="{00000000-0005-0000-0000-00009F030000}"/>
    <cellStyle name="Prozent 5 2 2" xfId="928" xr:uid="{00000000-0005-0000-0000-0000A0030000}"/>
    <cellStyle name="Prozent 5 2 2 2" xfId="929" xr:uid="{00000000-0005-0000-0000-0000A1030000}"/>
    <cellStyle name="Prozent 5 2 2 2 2" xfId="930" xr:uid="{00000000-0005-0000-0000-0000A2030000}"/>
    <cellStyle name="Prozent 5 2 2 2 3" xfId="931" xr:uid="{00000000-0005-0000-0000-0000A3030000}"/>
    <cellStyle name="Prozent 5 2 2 2 4" xfId="932" xr:uid="{00000000-0005-0000-0000-0000A4030000}"/>
    <cellStyle name="Prozent 5 2 2 3" xfId="933" xr:uid="{00000000-0005-0000-0000-0000A5030000}"/>
    <cellStyle name="Prozent 5 2 2 4" xfId="934" xr:uid="{00000000-0005-0000-0000-0000A6030000}"/>
    <cellStyle name="Prozent 5 2 2 5" xfId="935" xr:uid="{00000000-0005-0000-0000-0000A7030000}"/>
    <cellStyle name="Prozent 5 2 3" xfId="936" xr:uid="{00000000-0005-0000-0000-0000A8030000}"/>
    <cellStyle name="Prozent 5 2 3 2" xfId="937" xr:uid="{00000000-0005-0000-0000-0000A9030000}"/>
    <cellStyle name="Prozent 5 2 3 3" xfId="938" xr:uid="{00000000-0005-0000-0000-0000AA030000}"/>
    <cellStyle name="Prozent 5 2 3 4" xfId="939" xr:uid="{00000000-0005-0000-0000-0000AB030000}"/>
    <cellStyle name="Prozent 5 2 4" xfId="940" xr:uid="{00000000-0005-0000-0000-0000AC030000}"/>
    <cellStyle name="Prozent 5 2 5" xfId="941" xr:uid="{00000000-0005-0000-0000-0000AD030000}"/>
    <cellStyle name="Prozent 5 2 6" xfId="942" xr:uid="{00000000-0005-0000-0000-0000AE030000}"/>
    <cellStyle name="Prozent 5 3" xfId="943" xr:uid="{00000000-0005-0000-0000-0000AF030000}"/>
    <cellStyle name="Prozent 5 3 2" xfId="944" xr:uid="{00000000-0005-0000-0000-0000B0030000}"/>
    <cellStyle name="Prozent 5 3 2 2" xfId="945" xr:uid="{00000000-0005-0000-0000-0000B1030000}"/>
    <cellStyle name="Prozent 5 3 2 3" xfId="946" xr:uid="{00000000-0005-0000-0000-0000B2030000}"/>
    <cellStyle name="Prozent 5 3 2 4" xfId="947" xr:uid="{00000000-0005-0000-0000-0000B3030000}"/>
    <cellStyle name="Prozent 5 3 3" xfId="948" xr:uid="{00000000-0005-0000-0000-0000B4030000}"/>
    <cellStyle name="Prozent 5 3 4" xfId="949" xr:uid="{00000000-0005-0000-0000-0000B5030000}"/>
    <cellStyle name="Prozent 5 3 5" xfId="950" xr:uid="{00000000-0005-0000-0000-0000B6030000}"/>
    <cellStyle name="Prozent 5 4" xfId="951" xr:uid="{00000000-0005-0000-0000-0000B7030000}"/>
    <cellStyle name="Prozent 5 4 2" xfId="952" xr:uid="{00000000-0005-0000-0000-0000B8030000}"/>
    <cellStyle name="Prozent 5 4 2 2" xfId="953" xr:uid="{00000000-0005-0000-0000-0000B9030000}"/>
    <cellStyle name="Prozent 5 4 3" xfId="954" xr:uid="{00000000-0005-0000-0000-0000BA030000}"/>
    <cellStyle name="Prozent 5 4 3 2" xfId="955" xr:uid="{00000000-0005-0000-0000-0000BB030000}"/>
    <cellStyle name="Prozent 5 4 3 2 2" xfId="956" xr:uid="{00000000-0005-0000-0000-0000BC030000}"/>
    <cellStyle name="Prozent 5 4 3 3" xfId="957" xr:uid="{00000000-0005-0000-0000-0000BD030000}"/>
    <cellStyle name="Prozent 5 4 3 3 2" xfId="958" xr:uid="{00000000-0005-0000-0000-0000BE030000}"/>
    <cellStyle name="Prozent 5 4 3 4" xfId="959" xr:uid="{00000000-0005-0000-0000-0000BF030000}"/>
    <cellStyle name="Prozent 5 4 3 4 2" xfId="1210" xr:uid="{4C4B83A8-B1BC-487C-B395-CB1BB1C2AA80}"/>
    <cellStyle name="Prozent 5 4 4" xfId="960" xr:uid="{00000000-0005-0000-0000-0000C0030000}"/>
    <cellStyle name="Prozent 5 4 4 2" xfId="961" xr:uid="{00000000-0005-0000-0000-0000C1030000}"/>
    <cellStyle name="Prozent 5 4 4 2 2" xfId="962" xr:uid="{00000000-0005-0000-0000-0000C2030000}"/>
    <cellStyle name="Prozent 5 4 4 2 2 2" xfId="1211" xr:uid="{24A52A41-D66A-40C3-B7E1-EECFA5A69D60}"/>
    <cellStyle name="Prozent 5 4 5" xfId="963" xr:uid="{00000000-0005-0000-0000-0000C3030000}"/>
    <cellStyle name="Prozent 5 5" xfId="964" xr:uid="{00000000-0005-0000-0000-0000C4030000}"/>
    <cellStyle name="Prozent 5 5 2" xfId="965" xr:uid="{00000000-0005-0000-0000-0000C5030000}"/>
    <cellStyle name="Prozent 5 5 2 2" xfId="966" xr:uid="{00000000-0005-0000-0000-0000C6030000}"/>
    <cellStyle name="Prozent 5 5 3" xfId="967" xr:uid="{00000000-0005-0000-0000-0000C7030000}"/>
    <cellStyle name="Prozent 5 5 3 2" xfId="968" xr:uid="{00000000-0005-0000-0000-0000C8030000}"/>
    <cellStyle name="Prozent 5 5 4" xfId="969" xr:uid="{00000000-0005-0000-0000-0000C9030000}"/>
    <cellStyle name="Prozent 5 5 4 2" xfId="970" xr:uid="{00000000-0005-0000-0000-0000CA030000}"/>
    <cellStyle name="Prozent 5 5 4 3" xfId="971" xr:uid="{00000000-0005-0000-0000-0000CB030000}"/>
    <cellStyle name="Prozent 5 5 4 3 2" xfId="1213" xr:uid="{84240B67-9F34-44E5-AE85-043B9D694DE0}"/>
    <cellStyle name="Prozent 5 5 5" xfId="972" xr:uid="{00000000-0005-0000-0000-0000CC030000}"/>
    <cellStyle name="Prozent 5 5 5 2" xfId="1212" xr:uid="{53A75001-5BAD-4718-AC9C-3BF3815E571A}"/>
    <cellStyle name="Prozent 5 6" xfId="973" xr:uid="{00000000-0005-0000-0000-0000CD030000}"/>
    <cellStyle name="Prozent 6" xfId="974" xr:uid="{00000000-0005-0000-0000-0000CE030000}"/>
    <cellStyle name="Prozent 6 2" xfId="975" xr:uid="{00000000-0005-0000-0000-0000CF030000}"/>
    <cellStyle name="Prozent 6 2 2" xfId="976" xr:uid="{00000000-0005-0000-0000-0000D0030000}"/>
    <cellStyle name="Prozent 6 2 2 2" xfId="977" xr:uid="{00000000-0005-0000-0000-0000D1030000}"/>
    <cellStyle name="Prozent 6 2 2 3" xfId="978" xr:uid="{00000000-0005-0000-0000-0000D2030000}"/>
    <cellStyle name="Prozent 6 2 2 4" xfId="979" xr:uid="{00000000-0005-0000-0000-0000D3030000}"/>
    <cellStyle name="Prozent 6 2 3" xfId="980" xr:uid="{00000000-0005-0000-0000-0000D4030000}"/>
    <cellStyle name="Prozent 6 2 4" xfId="981" xr:uid="{00000000-0005-0000-0000-0000D5030000}"/>
    <cellStyle name="Prozent 6 2 5" xfId="982" xr:uid="{00000000-0005-0000-0000-0000D6030000}"/>
    <cellStyle name="Prozent 6 3" xfId="983" xr:uid="{00000000-0005-0000-0000-0000D7030000}"/>
    <cellStyle name="Prozent 6 3 2" xfId="984" xr:uid="{00000000-0005-0000-0000-0000D8030000}"/>
    <cellStyle name="Prozent 6 3 3" xfId="985" xr:uid="{00000000-0005-0000-0000-0000D9030000}"/>
    <cellStyle name="Prozent 6 3 4" xfId="986" xr:uid="{00000000-0005-0000-0000-0000DA030000}"/>
    <cellStyle name="Prozent 6 4" xfId="987" xr:uid="{00000000-0005-0000-0000-0000DB030000}"/>
    <cellStyle name="Prozent 6 5" xfId="988" xr:uid="{00000000-0005-0000-0000-0000DC030000}"/>
    <cellStyle name="Prozent 6 6" xfId="989" xr:uid="{00000000-0005-0000-0000-0000DD030000}"/>
    <cellStyle name="Prozent 7" xfId="990" xr:uid="{00000000-0005-0000-0000-0000DE030000}"/>
    <cellStyle name="Prozent 7 2" xfId="991" xr:uid="{00000000-0005-0000-0000-0000DF030000}"/>
    <cellStyle name="Prozent 7 2 2" xfId="992" xr:uid="{00000000-0005-0000-0000-0000E0030000}"/>
    <cellStyle name="Prozent 7 2 2 2" xfId="993" xr:uid="{00000000-0005-0000-0000-0000E1030000}"/>
    <cellStyle name="Prozent 7 2 2 3" xfId="994" xr:uid="{00000000-0005-0000-0000-0000E2030000}"/>
    <cellStyle name="Prozent 7 2 2 4" xfId="995" xr:uid="{00000000-0005-0000-0000-0000E3030000}"/>
    <cellStyle name="Prozent 7 2 3" xfId="996" xr:uid="{00000000-0005-0000-0000-0000E4030000}"/>
    <cellStyle name="Prozent 7 2 4" xfId="997" xr:uid="{00000000-0005-0000-0000-0000E5030000}"/>
    <cellStyle name="Prozent 7 2 5" xfId="998" xr:uid="{00000000-0005-0000-0000-0000E6030000}"/>
    <cellStyle name="Prozent 7 3" xfId="999" xr:uid="{00000000-0005-0000-0000-0000E7030000}"/>
    <cellStyle name="Prozent 7 3 2" xfId="1000" xr:uid="{00000000-0005-0000-0000-0000E8030000}"/>
    <cellStyle name="Prozent 7 3 3" xfId="1001" xr:uid="{00000000-0005-0000-0000-0000E9030000}"/>
    <cellStyle name="Prozent 7 3 4" xfId="1002" xr:uid="{00000000-0005-0000-0000-0000EA030000}"/>
    <cellStyle name="Prozent 7 4" xfId="1003" xr:uid="{00000000-0005-0000-0000-0000EB030000}"/>
    <cellStyle name="Prozent 7 5" xfId="1004" xr:uid="{00000000-0005-0000-0000-0000EC030000}"/>
    <cellStyle name="Prozent 7 6" xfId="1005" xr:uid="{00000000-0005-0000-0000-0000ED030000}"/>
    <cellStyle name="Prozent 8" xfId="1006" xr:uid="{00000000-0005-0000-0000-0000EE030000}"/>
    <cellStyle name="Prozent 8 2" xfId="1007" xr:uid="{00000000-0005-0000-0000-0000EF030000}"/>
    <cellStyle name="Prozent 8 2 2" xfId="1008" xr:uid="{00000000-0005-0000-0000-0000F0030000}"/>
    <cellStyle name="Prozent 8 2 2 2" xfId="1009" xr:uid="{00000000-0005-0000-0000-0000F1030000}"/>
    <cellStyle name="Prozent 8 2 3" xfId="1010" xr:uid="{00000000-0005-0000-0000-0000F2030000}"/>
    <cellStyle name="Prozent 8 2 4" xfId="1011" xr:uid="{00000000-0005-0000-0000-0000F3030000}"/>
    <cellStyle name="Prozent 8 3" xfId="1012" xr:uid="{00000000-0005-0000-0000-0000F4030000}"/>
    <cellStyle name="Prozent 8 3 2" xfId="1013" xr:uid="{00000000-0005-0000-0000-0000F5030000}"/>
    <cellStyle name="Prozent 8 3 2 2" xfId="1014" xr:uid="{00000000-0005-0000-0000-0000F6030000}"/>
    <cellStyle name="Prozent 8 3 2 2 2" xfId="1015" xr:uid="{00000000-0005-0000-0000-0000F7030000}"/>
    <cellStyle name="Prozent 8 3 2 2 3" xfId="1214" xr:uid="{53C2354D-A3D0-48EC-A863-38C25AEB2A82}"/>
    <cellStyle name="Prozent 8 3 2 3" xfId="1016" xr:uid="{00000000-0005-0000-0000-0000F8030000}"/>
    <cellStyle name="Prozent 8 3 2 3 2" xfId="1017" xr:uid="{00000000-0005-0000-0000-0000F9030000}"/>
    <cellStyle name="Prozent 8 3 2 3 2 2" xfId="1215" xr:uid="{721F55E9-6A3B-4D8A-9E71-CFD9BA01B8E9}"/>
    <cellStyle name="Prozent 8 3 2 3 3" xfId="1018" xr:uid="{00000000-0005-0000-0000-0000FA030000}"/>
    <cellStyle name="Prozent 8 3 2 4" xfId="1019" xr:uid="{00000000-0005-0000-0000-0000FB030000}"/>
    <cellStyle name="Prozent 8 3 2 5" xfId="1020" xr:uid="{00000000-0005-0000-0000-0000FC030000}"/>
    <cellStyle name="Prozent 8 3 3" xfId="1021" xr:uid="{00000000-0005-0000-0000-0000FD030000}"/>
    <cellStyle name="Prozent 8 3 3 2" xfId="1022" xr:uid="{00000000-0005-0000-0000-0000FE030000}"/>
    <cellStyle name="Prozent 8 3 3 2 2" xfId="1023" xr:uid="{00000000-0005-0000-0000-0000FF030000}"/>
    <cellStyle name="Prozent 8 3 3 3" xfId="1024" xr:uid="{00000000-0005-0000-0000-000000040000}"/>
    <cellStyle name="Prozent 8 3 3 4" xfId="1025" xr:uid="{00000000-0005-0000-0000-000001040000}"/>
    <cellStyle name="Prozent 8 3 4" xfId="1026" xr:uid="{00000000-0005-0000-0000-000002040000}"/>
    <cellStyle name="Prozent 8 3 5" xfId="1027" xr:uid="{00000000-0005-0000-0000-000003040000}"/>
    <cellStyle name="Prozent 8 3 6" xfId="1028" xr:uid="{00000000-0005-0000-0000-000004040000}"/>
    <cellStyle name="Prozent 8 4" xfId="1029" xr:uid="{00000000-0005-0000-0000-000005040000}"/>
    <cellStyle name="Prozent 9" xfId="1030" xr:uid="{00000000-0005-0000-0000-000006040000}"/>
    <cellStyle name="Prozent 9 2" xfId="1031" xr:uid="{00000000-0005-0000-0000-000007040000}"/>
    <cellStyle name="Prozent 9 3" xfId="1032" xr:uid="{00000000-0005-0000-0000-000008040000}"/>
    <cellStyle name="Prozent 9 4" xfId="1033" xr:uid="{00000000-0005-0000-0000-000009040000}"/>
    <cellStyle name="Schlecht 2" xfId="1034" xr:uid="{00000000-0005-0000-0000-00000A040000}"/>
    <cellStyle name="Schlecht 3" xfId="1035" xr:uid="{00000000-0005-0000-0000-00000B040000}"/>
    <cellStyle name="Schlecht 4" xfId="1036" xr:uid="{00000000-0005-0000-0000-00000C040000}"/>
    <cellStyle name="Standard 2" xfId="1037" xr:uid="{00000000-0005-0000-0000-00000E040000}"/>
    <cellStyle name="Standard 2 2" xfId="1038" xr:uid="{00000000-0005-0000-0000-00000F040000}"/>
    <cellStyle name="Standard 2 2 2" xfId="1039" xr:uid="{00000000-0005-0000-0000-000010040000}"/>
    <cellStyle name="Standard 2 2 3" xfId="1040" xr:uid="{00000000-0005-0000-0000-000011040000}"/>
    <cellStyle name="Standard 2 3" xfId="1041" xr:uid="{00000000-0005-0000-0000-000012040000}"/>
    <cellStyle name="Standard 2 4" xfId="1042" xr:uid="{00000000-0005-0000-0000-000013040000}"/>
    <cellStyle name="Standard 2 5" xfId="1043" xr:uid="{00000000-0005-0000-0000-000014040000}"/>
    <cellStyle name="Standard 2 6" xfId="1044" xr:uid="{00000000-0005-0000-0000-000015040000}"/>
    <cellStyle name="Standard 3" xfId="1045" xr:uid="{00000000-0005-0000-0000-000016040000}"/>
    <cellStyle name="Standard 3 2" xfId="1046" xr:uid="{00000000-0005-0000-0000-000017040000}"/>
    <cellStyle name="Standard 3 2 2" xfId="1047" xr:uid="{00000000-0005-0000-0000-000018040000}"/>
    <cellStyle name="Standard 3 2 2 2" xfId="1048" xr:uid="{00000000-0005-0000-0000-000019040000}"/>
    <cellStyle name="Standard 3 2 2 2 2" xfId="1049" xr:uid="{00000000-0005-0000-0000-00001A040000}"/>
    <cellStyle name="Standard 3 2 2 2 2 2" xfId="1050" xr:uid="{00000000-0005-0000-0000-00001B040000}"/>
    <cellStyle name="Standard 3 2 2 2 2 3" xfId="1051" xr:uid="{00000000-0005-0000-0000-00001C040000}"/>
    <cellStyle name="Standard 3 2 2 2 2 4" xfId="1052" xr:uid="{00000000-0005-0000-0000-00001D040000}"/>
    <cellStyle name="Standard 3 2 2 2 3" xfId="1053" xr:uid="{00000000-0005-0000-0000-00001E040000}"/>
    <cellStyle name="Standard 3 2 2 2 4" xfId="1054" xr:uid="{00000000-0005-0000-0000-00001F040000}"/>
    <cellStyle name="Standard 3 2 2 2 5" xfId="1055" xr:uid="{00000000-0005-0000-0000-000020040000}"/>
    <cellStyle name="Standard 3 2 2 3" xfId="1056" xr:uid="{00000000-0005-0000-0000-000021040000}"/>
    <cellStyle name="Standard 3 2 2 3 2" xfId="1057" xr:uid="{00000000-0005-0000-0000-000022040000}"/>
    <cellStyle name="Standard 3 2 2 3 3" xfId="1058" xr:uid="{00000000-0005-0000-0000-000023040000}"/>
    <cellStyle name="Standard 3 2 2 3 4" xfId="1059" xr:uid="{00000000-0005-0000-0000-000024040000}"/>
    <cellStyle name="Standard 3 2 2 4" xfId="1060" xr:uid="{00000000-0005-0000-0000-000025040000}"/>
    <cellStyle name="Standard 3 2 2 5" xfId="1061" xr:uid="{00000000-0005-0000-0000-000026040000}"/>
    <cellStyle name="Standard 3 2 2 6" xfId="1062" xr:uid="{00000000-0005-0000-0000-000027040000}"/>
    <cellStyle name="Standard 3 2 3" xfId="1063" xr:uid="{00000000-0005-0000-0000-000028040000}"/>
    <cellStyle name="Standard 3 2 3 2" xfId="1064" xr:uid="{00000000-0005-0000-0000-000029040000}"/>
    <cellStyle name="Standard 3 2 3 2 2" xfId="1065" xr:uid="{00000000-0005-0000-0000-00002A040000}"/>
    <cellStyle name="Standard 3 2 3 2 3" xfId="1066" xr:uid="{00000000-0005-0000-0000-00002B040000}"/>
    <cellStyle name="Standard 3 2 3 2 4" xfId="1067" xr:uid="{00000000-0005-0000-0000-00002C040000}"/>
    <cellStyle name="Standard 3 2 3 3" xfId="1068" xr:uid="{00000000-0005-0000-0000-00002D040000}"/>
    <cellStyle name="Standard 3 2 3 4" xfId="1069" xr:uid="{00000000-0005-0000-0000-00002E040000}"/>
    <cellStyle name="Standard 3 2 3 5" xfId="1070" xr:uid="{00000000-0005-0000-0000-00002F040000}"/>
    <cellStyle name="Standard 3 2 4" xfId="1071" xr:uid="{00000000-0005-0000-0000-000030040000}"/>
    <cellStyle name="Standard 3 2 4 2" xfId="1072" xr:uid="{00000000-0005-0000-0000-000031040000}"/>
    <cellStyle name="Standard 3 2 4 2 2" xfId="1073" xr:uid="{00000000-0005-0000-0000-000032040000}"/>
    <cellStyle name="Standard 3 2 4 3" xfId="1074" xr:uid="{00000000-0005-0000-0000-000033040000}"/>
    <cellStyle name="Standard 3 2 4 4" xfId="1075" xr:uid="{00000000-0005-0000-0000-000034040000}"/>
    <cellStyle name="Standard 3 2 4 5" xfId="1076" xr:uid="{00000000-0005-0000-0000-000035040000}"/>
    <cellStyle name="Standard 3 2 5" xfId="1077" xr:uid="{00000000-0005-0000-0000-000036040000}"/>
    <cellStyle name="Standard 3 2 6" xfId="1078" xr:uid="{00000000-0005-0000-0000-000037040000}"/>
    <cellStyle name="Standard 3 2 7" xfId="1079" xr:uid="{00000000-0005-0000-0000-000038040000}"/>
    <cellStyle name="Standard 3 3" xfId="1080" xr:uid="{00000000-0005-0000-0000-000039040000}"/>
    <cellStyle name="Standard 3 3 2" xfId="1081" xr:uid="{00000000-0005-0000-0000-00003A040000}"/>
    <cellStyle name="Standard 3 3 2 2" xfId="1082" xr:uid="{00000000-0005-0000-0000-00003B040000}"/>
    <cellStyle name="Standard 3 3 2 2 2" xfId="1083" xr:uid="{00000000-0005-0000-0000-00003C040000}"/>
    <cellStyle name="Standard 3 3 2 2 3" xfId="1084" xr:uid="{00000000-0005-0000-0000-00003D040000}"/>
    <cellStyle name="Standard 3 3 2 2 4" xfId="1085" xr:uid="{00000000-0005-0000-0000-00003E040000}"/>
    <cellStyle name="Standard 3 3 2 3" xfId="1086" xr:uid="{00000000-0005-0000-0000-00003F040000}"/>
    <cellStyle name="Standard 3 3 2 4" xfId="1087" xr:uid="{00000000-0005-0000-0000-000040040000}"/>
    <cellStyle name="Standard 3 3 2 5" xfId="1088" xr:uid="{00000000-0005-0000-0000-000041040000}"/>
    <cellStyle name="Standard 3 3 3" xfId="1089" xr:uid="{00000000-0005-0000-0000-000042040000}"/>
    <cellStyle name="Standard 3 3 3 2" xfId="1090" xr:uid="{00000000-0005-0000-0000-000043040000}"/>
    <cellStyle name="Standard 3 3 3 3" xfId="1091" xr:uid="{00000000-0005-0000-0000-000044040000}"/>
    <cellStyle name="Standard 3 3 3 4" xfId="1092" xr:uid="{00000000-0005-0000-0000-000045040000}"/>
    <cellStyle name="Standard 3 3 4" xfId="1093" xr:uid="{00000000-0005-0000-0000-000046040000}"/>
    <cellStyle name="Standard 3 3 5" xfId="1094" xr:uid="{00000000-0005-0000-0000-000047040000}"/>
    <cellStyle name="Standard 3 3 6" xfId="1095" xr:uid="{00000000-0005-0000-0000-000048040000}"/>
    <cellStyle name="Standard 3 4" xfId="1096" xr:uid="{00000000-0005-0000-0000-000049040000}"/>
    <cellStyle name="Standard 3 4 2" xfId="1097" xr:uid="{00000000-0005-0000-0000-00004A040000}"/>
    <cellStyle name="Standard 3 4 2 2" xfId="1098" xr:uid="{00000000-0005-0000-0000-00004B040000}"/>
    <cellStyle name="Standard 3 4 2 3" xfId="1099" xr:uid="{00000000-0005-0000-0000-00004C040000}"/>
    <cellStyle name="Standard 3 4 2 4" xfId="1100" xr:uid="{00000000-0005-0000-0000-00004D040000}"/>
    <cellStyle name="Standard 3 4 3" xfId="1101" xr:uid="{00000000-0005-0000-0000-00004E040000}"/>
    <cellStyle name="Standard 3 4 4" xfId="1102" xr:uid="{00000000-0005-0000-0000-00004F040000}"/>
    <cellStyle name="Standard 3 4 5" xfId="1103" xr:uid="{00000000-0005-0000-0000-000050040000}"/>
    <cellStyle name="Standard 3 5" xfId="1104" xr:uid="{00000000-0005-0000-0000-000051040000}"/>
    <cellStyle name="Standard 3 5 2" xfId="1105" xr:uid="{00000000-0005-0000-0000-000052040000}"/>
    <cellStyle name="Standard 3 5 3" xfId="1106" xr:uid="{00000000-0005-0000-0000-000053040000}"/>
    <cellStyle name="Standard 3 5 4" xfId="1107" xr:uid="{00000000-0005-0000-0000-000054040000}"/>
    <cellStyle name="Standard 3 6" xfId="1108" xr:uid="{00000000-0005-0000-0000-000055040000}"/>
    <cellStyle name="Standard 3 6 2" xfId="1109" xr:uid="{00000000-0005-0000-0000-000056040000}"/>
    <cellStyle name="Standard 3 6 3" xfId="1216" xr:uid="{010CF45D-8429-44F7-AACC-CF3794C258C8}"/>
    <cellStyle name="Standard 3 7" xfId="1110" xr:uid="{00000000-0005-0000-0000-000057040000}"/>
    <cellStyle name="Standard 3 8" xfId="1111" xr:uid="{00000000-0005-0000-0000-000058040000}"/>
    <cellStyle name="Standard 4" xfId="1112" xr:uid="{00000000-0005-0000-0000-000059040000}"/>
    <cellStyle name="Standard 5" xfId="1113" xr:uid="{00000000-0005-0000-0000-00005A040000}"/>
    <cellStyle name="Standard 5 2" xfId="1114" xr:uid="{00000000-0005-0000-0000-00005B040000}"/>
    <cellStyle name="Standard 6" xfId="1164" xr:uid="{93CB15AE-9C44-4766-9D0A-75323A7069A4}"/>
    <cellStyle name="Standard 6 2" xfId="1169" xr:uid="{6A00D089-5B79-4FD8-ABDF-8BC389B1DA8D}"/>
    <cellStyle name="Standard 7" xfId="1165" xr:uid="{C4AE911C-476E-4883-A3EF-83CF29EBF68A}"/>
    <cellStyle name="Standard_Bearbeitungsqualität 2011" xfId="1166" xr:uid="{28858F67-AA6F-4883-92B5-6D1160875481}"/>
    <cellStyle name="Standard_Werte" xfId="1115" xr:uid="{00000000-0005-0000-0000-00005C040000}"/>
    <cellStyle name="Title" xfId="1116" xr:uid="{00000000-0005-0000-0000-00005D040000}"/>
    <cellStyle name="Title 2" xfId="1117" xr:uid="{00000000-0005-0000-0000-00005E040000}"/>
    <cellStyle name="Title 2 2" xfId="1118" xr:uid="{00000000-0005-0000-0000-00005F040000}"/>
    <cellStyle name="Title 2 2 2" xfId="1119" xr:uid="{00000000-0005-0000-0000-000060040000}"/>
    <cellStyle name="Title 2 2 2 2" xfId="1219" xr:uid="{3FB93FD3-8045-4CEE-8C62-D3CA3C38D681}"/>
    <cellStyle name="Title 2 3" xfId="1120" xr:uid="{00000000-0005-0000-0000-000061040000}"/>
    <cellStyle name="Title 2 4" xfId="1218" xr:uid="{887932E0-5A9E-4D83-ADE8-70DD25F98C01}"/>
    <cellStyle name="Title 3" xfId="1121" xr:uid="{00000000-0005-0000-0000-000062040000}"/>
    <cellStyle name="Title 3 2" xfId="1122" xr:uid="{00000000-0005-0000-0000-000063040000}"/>
    <cellStyle name="Title 3 2 2" xfId="1220" xr:uid="{4AFF7FE1-613A-4098-BF7F-98ED6A9CDDD2}"/>
    <cellStyle name="Title 4" xfId="1123" xr:uid="{00000000-0005-0000-0000-000064040000}"/>
    <cellStyle name="Title 5" xfId="1217" xr:uid="{B13F0BBC-50B0-4BD4-853D-17730D4B52B7}"/>
    <cellStyle name="Total 2" xfId="1124" xr:uid="{00000000-0005-0000-0000-000065040000}"/>
    <cellStyle name="Überschrift 1 2" xfId="1125" xr:uid="{00000000-0005-0000-0000-000066040000}"/>
    <cellStyle name="Überschrift 1 3" xfId="1126" xr:uid="{00000000-0005-0000-0000-000067040000}"/>
    <cellStyle name="Überschrift 1 4" xfId="1127" xr:uid="{00000000-0005-0000-0000-000068040000}"/>
    <cellStyle name="Überschrift 1 5" xfId="1128" xr:uid="{00000000-0005-0000-0000-000069040000}"/>
    <cellStyle name="Überschrift 2 2" xfId="1129" xr:uid="{00000000-0005-0000-0000-00006A040000}"/>
    <cellStyle name="Überschrift 2 3" xfId="1130" xr:uid="{00000000-0005-0000-0000-00006B040000}"/>
    <cellStyle name="Überschrift 2 4" xfId="1131" xr:uid="{00000000-0005-0000-0000-00006C040000}"/>
    <cellStyle name="Überschrift 2 5" xfId="1132" xr:uid="{00000000-0005-0000-0000-00006D040000}"/>
    <cellStyle name="Überschrift 3 2" xfId="1133" xr:uid="{00000000-0005-0000-0000-00006E040000}"/>
    <cellStyle name="Überschrift 3 3" xfId="1134" xr:uid="{00000000-0005-0000-0000-00006F040000}"/>
    <cellStyle name="Überschrift 3 4" xfId="1135" xr:uid="{00000000-0005-0000-0000-000070040000}"/>
    <cellStyle name="Überschrift 3 5" xfId="1136" xr:uid="{00000000-0005-0000-0000-000071040000}"/>
    <cellStyle name="Überschrift 4 2" xfId="1137" xr:uid="{00000000-0005-0000-0000-000072040000}"/>
    <cellStyle name="Überschrift 4 3" xfId="1138" xr:uid="{00000000-0005-0000-0000-000073040000}"/>
    <cellStyle name="Überschrift 4 4" xfId="1139" xr:uid="{00000000-0005-0000-0000-000074040000}"/>
    <cellStyle name="Überschrift 4 5" xfId="1140" xr:uid="{00000000-0005-0000-0000-000075040000}"/>
    <cellStyle name="Überschrift 5" xfId="1141" xr:uid="{00000000-0005-0000-0000-000076040000}"/>
    <cellStyle name="Überschrift 6" xfId="1142" xr:uid="{00000000-0005-0000-0000-000077040000}"/>
    <cellStyle name="Überschrift 7" xfId="1143" xr:uid="{00000000-0005-0000-0000-000078040000}"/>
    <cellStyle name="Überschrift 8" xfId="1144" xr:uid="{00000000-0005-0000-0000-000079040000}"/>
    <cellStyle name="Verknüpfte Zelle 2" xfId="1145" xr:uid="{00000000-0005-0000-0000-00007A040000}"/>
    <cellStyle name="Verknüpfte Zelle 3" xfId="1146" xr:uid="{00000000-0005-0000-0000-00007B040000}"/>
    <cellStyle name="Verknüpfte Zelle 4" xfId="1147" xr:uid="{00000000-0005-0000-0000-00007C040000}"/>
    <cellStyle name="Warnender Text 2" xfId="1148" xr:uid="{00000000-0005-0000-0000-00007D040000}"/>
    <cellStyle name="Warnender Text 2 2" xfId="1149" xr:uid="{00000000-0005-0000-0000-00007E040000}"/>
    <cellStyle name="Warnender Text 2 3" xfId="1150" xr:uid="{00000000-0005-0000-0000-00007F040000}"/>
    <cellStyle name="Warnender Text 2 3 2" xfId="1151" xr:uid="{00000000-0005-0000-0000-000080040000}"/>
    <cellStyle name="Warnender Text 2 3 2 2" xfId="1152" xr:uid="{00000000-0005-0000-0000-000081040000}"/>
    <cellStyle name="Warnender Text 2 3 2 2 2" xfId="1221" xr:uid="{D171C506-FB99-4814-9963-87088FFF44FE}"/>
    <cellStyle name="Warnender Text 3" xfId="1153" xr:uid="{00000000-0005-0000-0000-000082040000}"/>
    <cellStyle name="Warnender Text 4" xfId="1154" xr:uid="{00000000-0005-0000-0000-000083040000}"/>
    <cellStyle name="Warnender Text 5" xfId="1155" xr:uid="{00000000-0005-0000-0000-000084040000}"/>
    <cellStyle name="Warnender Text 6" xfId="1156" xr:uid="{00000000-0005-0000-0000-000085040000}"/>
    <cellStyle name="Zelle überprüfen 2" xfId="1157" xr:uid="{00000000-0005-0000-0000-000086040000}"/>
    <cellStyle name="Zelle überprüfen 2 2" xfId="1158" xr:uid="{00000000-0005-0000-0000-000087040000}"/>
    <cellStyle name="Zelle überprüfen 2 3" xfId="1159" xr:uid="{00000000-0005-0000-0000-000088040000}"/>
    <cellStyle name="Zelle überprüfen 3" xfId="1160" xr:uid="{00000000-0005-0000-0000-000089040000}"/>
    <cellStyle name="Zelle überprüfen 3 2" xfId="1161" xr:uid="{00000000-0005-0000-0000-00008A040000}"/>
    <cellStyle name="Zelle überprüfen 3 3" xfId="1222" xr:uid="{710D1AB3-380C-47B8-9B6E-7659858519D7}"/>
    <cellStyle name="Zelle überprüfen 4" xfId="1162" xr:uid="{00000000-0005-0000-0000-00008B040000}"/>
  </cellStyles>
  <dxfs count="118">
    <dxf>
      <fill>
        <patternFill>
          <bgColor rgb="FFCCFFCC"/>
        </patternFill>
      </fill>
    </dxf>
    <dxf>
      <fill>
        <patternFill>
          <bgColor rgb="FFCCFFCC"/>
        </patternFill>
      </fill>
    </dxf>
    <dxf>
      <fill>
        <patternFill>
          <bgColor rgb="FFCCFFCC"/>
        </patternFill>
      </fill>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DCE6F1"/>
        </patternFill>
      </fill>
    </dxf>
    <dxf>
      <fill>
        <patternFill>
          <bgColor rgb="FFC0C0C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FFFF99"/>
        </patternFill>
      </fill>
    </dxf>
    <dxf>
      <fill>
        <patternFill>
          <bgColor rgb="FF99FF66"/>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FF7C80"/>
        </patternFill>
      </fill>
    </dxf>
    <dxf>
      <fill>
        <patternFill>
          <bgColor rgb="FFFF7C80"/>
        </patternFill>
      </fill>
    </dxf>
    <dxf>
      <fill>
        <patternFill>
          <bgColor theme="0"/>
        </patternFill>
      </fill>
    </dxf>
    <dxf>
      <fill>
        <patternFill>
          <bgColor rgb="FF99FF66"/>
        </patternFill>
      </fill>
    </dxf>
    <dxf>
      <fill>
        <patternFill>
          <bgColor rgb="FFFF7C80"/>
        </patternFill>
      </fill>
    </dxf>
    <dxf>
      <fill>
        <patternFill>
          <bgColor rgb="FFFFFF99"/>
        </patternFill>
      </fill>
    </dxf>
    <dxf>
      <fill>
        <patternFill>
          <bgColor rgb="FFCCFFCC"/>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theme="4" tint="0.79998168889431442"/>
        </patternFill>
      </fill>
    </dxf>
    <dxf>
      <fill>
        <patternFill>
          <bgColor rgb="FFFFFF99"/>
        </patternFill>
      </fill>
    </dxf>
    <dxf>
      <fill>
        <patternFill>
          <bgColor rgb="FFC0C0C0"/>
        </patternFill>
      </fill>
    </dxf>
    <dxf>
      <fill>
        <patternFill>
          <bgColor theme="0" tint="-0.24994659260841701"/>
        </patternFill>
      </fill>
    </dxf>
    <dxf>
      <fill>
        <patternFill>
          <bgColor theme="4" tint="0.79998168889431442"/>
        </patternFill>
      </fill>
    </dxf>
    <dxf>
      <fill>
        <patternFill>
          <bgColor theme="4" tint="0.79998168889431442"/>
        </patternFill>
      </fill>
    </dxf>
    <dxf>
      <fill>
        <patternFill>
          <bgColor rgb="FFFFFF99"/>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patternType="mediumGray"/>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mediumGray"/>
      </fill>
    </dxf>
    <dxf>
      <fill>
        <patternFill patternType="mediumGray"/>
      </fill>
    </dxf>
    <dxf>
      <fill>
        <patternFill patternType="lightUp">
          <fgColor theme="1"/>
        </patternFill>
      </fill>
    </dxf>
    <dxf>
      <fill>
        <patternFill patternType="lightUp">
          <fgColor theme="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mediumGray"/>
      </fill>
    </dxf>
    <dxf>
      <fill>
        <patternFill patternType="mediumGray"/>
      </fill>
    </dxf>
    <dxf>
      <fill>
        <patternFill>
          <bgColor rgb="FFC0C0C0"/>
        </patternFill>
      </fill>
    </dxf>
    <dxf>
      <fill>
        <patternFill>
          <bgColor rgb="FFC0C0C0"/>
        </patternFill>
      </fill>
    </dxf>
    <dxf>
      <fill>
        <patternFill>
          <bgColor rgb="FFC0C0C0"/>
        </patternFill>
      </fill>
    </dxf>
    <dxf>
      <font>
        <b val="0"/>
        <i val="0"/>
        <strike val="0"/>
        <condense val="0"/>
        <extend val="0"/>
        <outline val="0"/>
        <shadow val="0"/>
        <u val="none"/>
        <vertAlign val="baseline"/>
        <sz val="8"/>
        <color indexed="8"/>
        <name val="Arial"/>
        <scheme val="none"/>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dxf>
    <dxf>
      <border outline="0">
        <bottom style="thin">
          <color indexed="64"/>
        </bottom>
      </border>
    </dxf>
    <dxf>
      <font>
        <b/>
        <i val="0"/>
        <strike val="0"/>
        <condense val="0"/>
        <extend val="0"/>
        <outline val="0"/>
        <shadow val="0"/>
        <u val="none"/>
        <vertAlign val="baseline"/>
        <sz val="8"/>
        <color auto="1"/>
        <name val="Arial"/>
        <scheme val="none"/>
      </font>
      <border diagonalUp="0" diagonalDown="0" outline="0">
        <left style="thin">
          <color indexed="64"/>
        </left>
        <right style="thin">
          <color indexed="64"/>
        </right>
        <top/>
        <bottom/>
      </border>
    </dxf>
  </dxfs>
  <tableStyles count="0" defaultTableStyle="TableStyleMedium2" defaultPivotStyle="PivotStyleMedium9"/>
  <colors>
    <mruColors>
      <color rgb="FFFFFF99"/>
      <color rgb="FFDCE6F1"/>
      <color rgb="FFFF7C80"/>
      <color rgb="FF99FF66"/>
      <color rgb="FFC0C0C0"/>
      <color rgb="FFCC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923925</xdr:colOff>
      <xdr:row>13</xdr:row>
      <xdr:rowOff>9525</xdr:rowOff>
    </xdr:from>
    <xdr:to>
      <xdr:col>4</xdr:col>
      <xdr:colOff>0</xdr:colOff>
      <xdr:row>13</xdr:row>
      <xdr:rowOff>104775</xdr:rowOff>
    </xdr:to>
    <xdr:pic>
      <xdr:nvPicPr>
        <xdr:cNvPr id="1165" name="Grafik 23">
          <a:extLst>
            <a:ext uri="{FF2B5EF4-FFF2-40B4-BE49-F238E27FC236}">
              <a16:creationId xmlns:a16="http://schemas.microsoft.com/office/drawing/2014/main" id="{00000000-0008-0000-0000-00008D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52775" y="2428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933450</xdr:colOff>
      <xdr:row>7</xdr:row>
      <xdr:rowOff>9525</xdr:rowOff>
    </xdr:from>
    <xdr:to>
      <xdr:col>4</xdr:col>
      <xdr:colOff>9525</xdr:colOff>
      <xdr:row>7</xdr:row>
      <xdr:rowOff>104775</xdr:rowOff>
    </xdr:to>
    <xdr:pic>
      <xdr:nvPicPr>
        <xdr:cNvPr id="1166" name="Grafik 23">
          <a:extLst>
            <a:ext uri="{FF2B5EF4-FFF2-40B4-BE49-F238E27FC236}">
              <a16:creationId xmlns:a16="http://schemas.microsoft.com/office/drawing/2014/main" id="{00000000-0008-0000-0000-00008E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16002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13</xdr:row>
      <xdr:rowOff>9525</xdr:rowOff>
    </xdr:from>
    <xdr:to>
      <xdr:col>9</xdr:col>
      <xdr:colOff>0</xdr:colOff>
      <xdr:row>13</xdr:row>
      <xdr:rowOff>104775</xdr:rowOff>
    </xdr:to>
    <xdr:pic>
      <xdr:nvPicPr>
        <xdr:cNvPr id="1167" name="Grafik 23">
          <a:extLst>
            <a:ext uri="{FF2B5EF4-FFF2-40B4-BE49-F238E27FC236}">
              <a16:creationId xmlns:a16="http://schemas.microsoft.com/office/drawing/2014/main" id="{00000000-0008-0000-0000-00008F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86650" y="2428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15</xdr:row>
      <xdr:rowOff>9525</xdr:rowOff>
    </xdr:from>
    <xdr:to>
      <xdr:col>9</xdr:col>
      <xdr:colOff>0</xdr:colOff>
      <xdr:row>15</xdr:row>
      <xdr:rowOff>104775</xdr:rowOff>
    </xdr:to>
    <xdr:pic>
      <xdr:nvPicPr>
        <xdr:cNvPr id="1168" name="Grafik 24">
          <a:extLst>
            <a:ext uri="{FF2B5EF4-FFF2-40B4-BE49-F238E27FC236}">
              <a16:creationId xmlns:a16="http://schemas.microsoft.com/office/drawing/2014/main" id="{00000000-0008-0000-0000-000090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86650" y="27051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933450</xdr:colOff>
      <xdr:row>25</xdr:row>
      <xdr:rowOff>9525</xdr:rowOff>
    </xdr:from>
    <xdr:to>
      <xdr:col>4</xdr:col>
      <xdr:colOff>9525</xdr:colOff>
      <xdr:row>25</xdr:row>
      <xdr:rowOff>104775</xdr:rowOff>
    </xdr:to>
    <xdr:pic>
      <xdr:nvPicPr>
        <xdr:cNvPr id="1171" name="Grafik 27">
          <a:extLst>
            <a:ext uri="{FF2B5EF4-FFF2-40B4-BE49-F238E27FC236}">
              <a16:creationId xmlns:a16="http://schemas.microsoft.com/office/drawing/2014/main" id="{00000000-0008-0000-0000-000093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452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981075</xdr:colOff>
      <xdr:row>30</xdr:row>
      <xdr:rowOff>9525</xdr:rowOff>
    </xdr:from>
    <xdr:to>
      <xdr:col>2</xdr:col>
      <xdr:colOff>0</xdr:colOff>
      <xdr:row>30</xdr:row>
      <xdr:rowOff>104775</xdr:rowOff>
    </xdr:to>
    <xdr:pic>
      <xdr:nvPicPr>
        <xdr:cNvPr id="10" name="Grafik 27">
          <a:extLst>
            <a:ext uri="{FF2B5EF4-FFF2-40B4-BE49-F238E27FC236}">
              <a16:creationId xmlns:a16="http://schemas.microsoft.com/office/drawing/2014/main" id="{BAE9860C-568B-421D-9E57-01A51E73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2150" y="60864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29</xdr:row>
      <xdr:rowOff>9525</xdr:rowOff>
    </xdr:from>
    <xdr:to>
      <xdr:col>6</xdr:col>
      <xdr:colOff>0</xdr:colOff>
      <xdr:row>29</xdr:row>
      <xdr:rowOff>104775</xdr:rowOff>
    </xdr:to>
    <xdr:pic>
      <xdr:nvPicPr>
        <xdr:cNvPr id="11" name="Grafik 27">
          <a:extLst>
            <a:ext uri="{FF2B5EF4-FFF2-40B4-BE49-F238E27FC236}">
              <a16:creationId xmlns:a16="http://schemas.microsoft.com/office/drawing/2014/main" id="{96138197-597A-4466-9A13-09B1D575D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6300" y="5648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30</xdr:row>
      <xdr:rowOff>9525</xdr:rowOff>
    </xdr:from>
    <xdr:to>
      <xdr:col>6</xdr:col>
      <xdr:colOff>0</xdr:colOff>
      <xdr:row>30</xdr:row>
      <xdr:rowOff>104775</xdr:rowOff>
    </xdr:to>
    <xdr:pic>
      <xdr:nvPicPr>
        <xdr:cNvPr id="13" name="Grafik 27">
          <a:extLst>
            <a:ext uri="{FF2B5EF4-FFF2-40B4-BE49-F238E27FC236}">
              <a16:creationId xmlns:a16="http://schemas.microsoft.com/office/drawing/2014/main" id="{CEAD5044-3B5D-4A1D-9B00-369AC8333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6300" y="60864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31</xdr:row>
      <xdr:rowOff>9525</xdr:rowOff>
    </xdr:from>
    <xdr:to>
      <xdr:col>6</xdr:col>
      <xdr:colOff>0</xdr:colOff>
      <xdr:row>31</xdr:row>
      <xdr:rowOff>104775</xdr:rowOff>
    </xdr:to>
    <xdr:pic>
      <xdr:nvPicPr>
        <xdr:cNvPr id="14" name="Grafik 27">
          <a:extLst>
            <a:ext uri="{FF2B5EF4-FFF2-40B4-BE49-F238E27FC236}">
              <a16:creationId xmlns:a16="http://schemas.microsoft.com/office/drawing/2014/main" id="{B3B97E9D-DC89-403F-B63B-5C05455613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6300" y="6334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29</xdr:row>
      <xdr:rowOff>9525</xdr:rowOff>
    </xdr:from>
    <xdr:to>
      <xdr:col>9</xdr:col>
      <xdr:colOff>0</xdr:colOff>
      <xdr:row>29</xdr:row>
      <xdr:rowOff>104775</xdr:rowOff>
    </xdr:to>
    <xdr:pic>
      <xdr:nvPicPr>
        <xdr:cNvPr id="16" name="Grafik 27">
          <a:extLst>
            <a:ext uri="{FF2B5EF4-FFF2-40B4-BE49-F238E27FC236}">
              <a16:creationId xmlns:a16="http://schemas.microsoft.com/office/drawing/2014/main" id="{27D21A36-9264-4881-B461-5A292AE7E8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10450" y="5648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981075</xdr:colOff>
      <xdr:row>38</xdr:row>
      <xdr:rowOff>9525</xdr:rowOff>
    </xdr:from>
    <xdr:to>
      <xdr:col>2</xdr:col>
      <xdr:colOff>0</xdr:colOff>
      <xdr:row>38</xdr:row>
      <xdr:rowOff>104775</xdr:rowOff>
    </xdr:to>
    <xdr:pic>
      <xdr:nvPicPr>
        <xdr:cNvPr id="17" name="Grafik 27">
          <a:extLst>
            <a:ext uri="{FF2B5EF4-FFF2-40B4-BE49-F238E27FC236}">
              <a16:creationId xmlns:a16="http://schemas.microsoft.com/office/drawing/2014/main" id="{996CAB6C-90AA-4D4F-A2C5-119821BDF5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2150" y="7629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37</xdr:row>
      <xdr:rowOff>9525</xdr:rowOff>
    </xdr:from>
    <xdr:to>
      <xdr:col>6</xdr:col>
      <xdr:colOff>0</xdr:colOff>
      <xdr:row>37</xdr:row>
      <xdr:rowOff>104775</xdr:rowOff>
    </xdr:to>
    <xdr:pic>
      <xdr:nvPicPr>
        <xdr:cNvPr id="18" name="Grafik 27">
          <a:extLst>
            <a:ext uri="{FF2B5EF4-FFF2-40B4-BE49-F238E27FC236}">
              <a16:creationId xmlns:a16="http://schemas.microsoft.com/office/drawing/2014/main" id="{7C0EC443-9A75-45BF-91C3-953BA0AB64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6300" y="7191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38</xdr:row>
      <xdr:rowOff>9525</xdr:rowOff>
    </xdr:from>
    <xdr:to>
      <xdr:col>6</xdr:col>
      <xdr:colOff>0</xdr:colOff>
      <xdr:row>38</xdr:row>
      <xdr:rowOff>104775</xdr:rowOff>
    </xdr:to>
    <xdr:pic>
      <xdr:nvPicPr>
        <xdr:cNvPr id="19" name="Grafik 27">
          <a:extLst>
            <a:ext uri="{FF2B5EF4-FFF2-40B4-BE49-F238E27FC236}">
              <a16:creationId xmlns:a16="http://schemas.microsoft.com/office/drawing/2014/main" id="{374B94FB-D866-43B4-9145-6BE039C28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6300" y="76295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39</xdr:row>
      <xdr:rowOff>9525</xdr:rowOff>
    </xdr:from>
    <xdr:to>
      <xdr:col>6</xdr:col>
      <xdr:colOff>0</xdr:colOff>
      <xdr:row>39</xdr:row>
      <xdr:rowOff>104775</xdr:rowOff>
    </xdr:to>
    <xdr:pic>
      <xdr:nvPicPr>
        <xdr:cNvPr id="20" name="Grafik 27">
          <a:extLst>
            <a:ext uri="{FF2B5EF4-FFF2-40B4-BE49-F238E27FC236}">
              <a16:creationId xmlns:a16="http://schemas.microsoft.com/office/drawing/2014/main" id="{9654D19C-0DC5-49BA-B9FA-620DAB2E37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6300" y="78771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37</xdr:row>
      <xdr:rowOff>9525</xdr:rowOff>
    </xdr:from>
    <xdr:to>
      <xdr:col>9</xdr:col>
      <xdr:colOff>0</xdr:colOff>
      <xdr:row>37</xdr:row>
      <xdr:rowOff>104775</xdr:rowOff>
    </xdr:to>
    <xdr:pic>
      <xdr:nvPicPr>
        <xdr:cNvPr id="21" name="Grafik 27">
          <a:extLst>
            <a:ext uri="{FF2B5EF4-FFF2-40B4-BE49-F238E27FC236}">
              <a16:creationId xmlns:a16="http://schemas.microsoft.com/office/drawing/2014/main" id="{67D44C21-F86F-4EA9-B114-AC0BC92994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10450" y="7191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34</xdr:row>
      <xdr:rowOff>9525</xdr:rowOff>
    </xdr:from>
    <xdr:to>
      <xdr:col>9</xdr:col>
      <xdr:colOff>0</xdr:colOff>
      <xdr:row>34</xdr:row>
      <xdr:rowOff>104775</xdr:rowOff>
    </xdr:to>
    <xdr:pic>
      <xdr:nvPicPr>
        <xdr:cNvPr id="2" name="Grafik 27">
          <a:extLst>
            <a:ext uri="{FF2B5EF4-FFF2-40B4-BE49-F238E27FC236}">
              <a16:creationId xmlns:a16="http://schemas.microsoft.com/office/drawing/2014/main" id="{3C2C0896-9C56-4FA8-A29E-BE0ADF92C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10450" y="61912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990600</xdr:colOff>
      <xdr:row>42</xdr:row>
      <xdr:rowOff>9525</xdr:rowOff>
    </xdr:from>
    <xdr:to>
      <xdr:col>9</xdr:col>
      <xdr:colOff>0</xdr:colOff>
      <xdr:row>42</xdr:row>
      <xdr:rowOff>104775</xdr:rowOff>
    </xdr:to>
    <xdr:pic>
      <xdr:nvPicPr>
        <xdr:cNvPr id="3" name="Grafik 27">
          <a:extLst>
            <a:ext uri="{FF2B5EF4-FFF2-40B4-BE49-F238E27FC236}">
              <a16:creationId xmlns:a16="http://schemas.microsoft.com/office/drawing/2014/main" id="{930E1824-BAD4-4A8F-91BA-68C3D0D68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10450" y="86487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476250</xdr:colOff>
      <xdr:row>0</xdr:row>
      <xdr:rowOff>0</xdr:rowOff>
    </xdr:from>
    <xdr:to>
      <xdr:col>9</xdr:col>
      <xdr:colOff>28575</xdr:colOff>
      <xdr:row>4</xdr:row>
      <xdr:rowOff>50103</xdr:rowOff>
    </xdr:to>
    <xdr:pic>
      <xdr:nvPicPr>
        <xdr:cNvPr id="5" name="Grafik 22">
          <a:extLst>
            <a:ext uri="{FF2B5EF4-FFF2-40B4-BE49-F238E27FC236}">
              <a16:creationId xmlns:a16="http://schemas.microsoft.com/office/drawing/2014/main" id="{52253FAE-D7CF-4BBA-B094-CB1535E4E8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34100" y="0"/>
          <a:ext cx="1409700" cy="621603"/>
        </a:xfrm>
        <a:prstGeom prst="rect">
          <a:avLst/>
        </a:prstGeom>
      </xdr:spPr>
    </xdr:pic>
    <xdr:clientData/>
  </xdr:twoCellAnchor>
  <xdr:oneCellAnchor>
    <xdr:from>
      <xdr:col>3</xdr:col>
      <xdr:colOff>923925</xdr:colOff>
      <xdr:row>15</xdr:row>
      <xdr:rowOff>9525</xdr:rowOff>
    </xdr:from>
    <xdr:ext cx="104775" cy="95250"/>
    <xdr:pic>
      <xdr:nvPicPr>
        <xdr:cNvPr id="4" name="Grafik 23">
          <a:extLst>
            <a:ext uri="{FF2B5EF4-FFF2-40B4-BE49-F238E27FC236}">
              <a16:creationId xmlns:a16="http://schemas.microsoft.com/office/drawing/2014/main" id="{A94DA3BF-D93C-4E4C-A512-4FBE1A7AE9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4200" y="22002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923925</xdr:colOff>
      <xdr:row>17</xdr:row>
      <xdr:rowOff>9525</xdr:rowOff>
    </xdr:from>
    <xdr:ext cx="104775" cy="95250"/>
    <xdr:pic>
      <xdr:nvPicPr>
        <xdr:cNvPr id="6" name="Grafik 23">
          <a:extLst>
            <a:ext uri="{FF2B5EF4-FFF2-40B4-BE49-F238E27FC236}">
              <a16:creationId xmlns:a16="http://schemas.microsoft.com/office/drawing/2014/main" id="{1C7C98A7-EA2C-4458-A8CD-AEE384EFD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4200" y="22002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1276350</xdr:colOff>
      <xdr:row>4</xdr:row>
      <xdr:rowOff>0</xdr:rowOff>
    </xdr:from>
    <xdr:to>
      <xdr:col>5</xdr:col>
      <xdr:colOff>0</xdr:colOff>
      <xdr:row>4</xdr:row>
      <xdr:rowOff>104775</xdr:rowOff>
    </xdr:to>
    <xdr:pic>
      <xdr:nvPicPr>
        <xdr:cNvPr id="2" name="Grafik 15">
          <a:extLst>
            <a:ext uri="{FF2B5EF4-FFF2-40B4-BE49-F238E27FC236}">
              <a16:creationId xmlns:a16="http://schemas.microsoft.com/office/drawing/2014/main" id="{B96809B7-AC5B-4492-A5C5-6CBAC178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441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1295400</xdr:colOff>
      <xdr:row>9</xdr:row>
      <xdr:rowOff>9525</xdr:rowOff>
    </xdr:from>
    <xdr:to>
      <xdr:col>4</xdr:col>
      <xdr:colOff>0</xdr:colOff>
      <xdr:row>9</xdr:row>
      <xdr:rowOff>114300</xdr:rowOff>
    </xdr:to>
    <xdr:pic>
      <xdr:nvPicPr>
        <xdr:cNvPr id="3" name="Grafik 15">
          <a:extLst>
            <a:ext uri="{FF2B5EF4-FFF2-40B4-BE49-F238E27FC236}">
              <a16:creationId xmlns:a16="http://schemas.microsoft.com/office/drawing/2014/main" id="{32FBBC28-6BBE-4C5D-89F5-3CCDE0AB8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3050" y="1847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4" name="Grafik 15">
          <a:extLst>
            <a:ext uri="{FF2B5EF4-FFF2-40B4-BE49-F238E27FC236}">
              <a16:creationId xmlns:a16="http://schemas.microsoft.com/office/drawing/2014/main" id="{AC80C15C-055E-4F19-9F8E-1EF3EFAE9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44175" y="1847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5" name="Grafik 15">
          <a:extLst>
            <a:ext uri="{FF2B5EF4-FFF2-40B4-BE49-F238E27FC236}">
              <a16:creationId xmlns:a16="http://schemas.microsoft.com/office/drawing/2014/main" id="{7EBD05B5-AB1F-407A-AD04-830D8D4924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600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1352550</xdr:colOff>
      <xdr:row>0</xdr:row>
      <xdr:rowOff>0</xdr:rowOff>
    </xdr:from>
    <xdr:to>
      <xdr:col>4</xdr:col>
      <xdr:colOff>1377950</xdr:colOff>
      <xdr:row>3</xdr:row>
      <xdr:rowOff>132817</xdr:rowOff>
    </xdr:to>
    <xdr:pic>
      <xdr:nvPicPr>
        <xdr:cNvPr id="6" name="Grafik 1">
          <a:extLst>
            <a:ext uri="{FF2B5EF4-FFF2-40B4-BE49-F238E27FC236}">
              <a16:creationId xmlns:a16="http://schemas.microsoft.com/office/drawing/2014/main" id="{10FBCCAC-B70A-47F9-8E62-A83AD18E5B1D}"/>
            </a:ext>
          </a:extLst>
        </xdr:cNvPr>
        <xdr:cNvPicPr>
          <a:picLocks noChangeAspect="1"/>
        </xdr:cNvPicPr>
      </xdr:nvPicPr>
      <xdr:blipFill>
        <a:blip xmlns:r="http://schemas.openxmlformats.org/officeDocument/2006/relationships" r:embed="rId2"/>
        <a:stretch>
          <a:fillRect/>
        </a:stretch>
      </xdr:blipFill>
      <xdr:spPr>
        <a:xfrm>
          <a:off x="9220200" y="0"/>
          <a:ext cx="1425575" cy="6185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2990850</xdr:colOff>
      <xdr:row>6</xdr:row>
      <xdr:rowOff>9525</xdr:rowOff>
    </xdr:from>
    <xdr:to>
      <xdr:col>3</xdr:col>
      <xdr:colOff>9525</xdr:colOff>
      <xdr:row>6</xdr:row>
      <xdr:rowOff>114300</xdr:rowOff>
    </xdr:to>
    <xdr:pic>
      <xdr:nvPicPr>
        <xdr:cNvPr id="3" name="Grafik 15">
          <a:extLst>
            <a:ext uri="{FF2B5EF4-FFF2-40B4-BE49-F238E27FC236}">
              <a16:creationId xmlns:a16="http://schemas.microsoft.com/office/drawing/2014/main" id="{778242CC-9F21-4B1B-BEA6-5BC558AD6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05675"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942975</xdr:colOff>
      <xdr:row>6</xdr:row>
      <xdr:rowOff>9525</xdr:rowOff>
    </xdr:from>
    <xdr:to>
      <xdr:col>4</xdr:col>
      <xdr:colOff>0</xdr:colOff>
      <xdr:row>6</xdr:row>
      <xdr:rowOff>114300</xdr:rowOff>
    </xdr:to>
    <xdr:pic>
      <xdr:nvPicPr>
        <xdr:cNvPr id="4" name="Grafik 15">
          <a:extLst>
            <a:ext uri="{FF2B5EF4-FFF2-40B4-BE49-F238E27FC236}">
              <a16:creationId xmlns:a16="http://schemas.microsoft.com/office/drawing/2014/main" id="{3043EB52-272C-4394-8D0F-03F1F1562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43900"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1703668</xdr:colOff>
      <xdr:row>0</xdr:row>
      <xdr:rowOff>0</xdr:rowOff>
    </xdr:from>
    <xdr:to>
      <xdr:col>8</xdr:col>
      <xdr:colOff>894</xdr:colOff>
      <xdr:row>3</xdr:row>
      <xdr:rowOff>0</xdr:rowOff>
    </xdr:to>
    <xdr:pic>
      <xdr:nvPicPr>
        <xdr:cNvPr id="5" name="Grafik 6">
          <a:extLst>
            <a:ext uri="{FF2B5EF4-FFF2-40B4-BE49-F238E27FC236}">
              <a16:creationId xmlns:a16="http://schemas.microsoft.com/office/drawing/2014/main" id="{94B283E7-DE5A-4A02-AE1A-B9284D0758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47843" y="0"/>
          <a:ext cx="1345226" cy="628650"/>
        </a:xfrm>
        <a:prstGeom prst="rect">
          <a:avLst/>
        </a:prstGeom>
      </xdr:spPr>
    </xdr:pic>
    <xdr:clientData/>
  </xdr:twoCellAnchor>
  <xdr:twoCellAnchor editAs="oneCell">
    <xdr:from>
      <xdr:col>4</xdr:col>
      <xdr:colOff>942975</xdr:colOff>
      <xdr:row>6</xdr:row>
      <xdr:rowOff>9525</xdr:rowOff>
    </xdr:from>
    <xdr:to>
      <xdr:col>5</xdr:col>
      <xdr:colOff>0</xdr:colOff>
      <xdr:row>6</xdr:row>
      <xdr:rowOff>114300</xdr:rowOff>
    </xdr:to>
    <xdr:pic>
      <xdr:nvPicPr>
        <xdr:cNvPr id="6" name="Grafik 15">
          <a:extLst>
            <a:ext uri="{FF2B5EF4-FFF2-40B4-BE49-F238E27FC236}">
              <a16:creationId xmlns:a16="http://schemas.microsoft.com/office/drawing/2014/main" id="{7E9172A5-C437-4852-9D70-0EC65F1E1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5350" y="1219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942975</xdr:colOff>
      <xdr:row>6</xdr:row>
      <xdr:rowOff>9525</xdr:rowOff>
    </xdr:from>
    <xdr:to>
      <xdr:col>6</xdr:col>
      <xdr:colOff>0</xdr:colOff>
      <xdr:row>6</xdr:row>
      <xdr:rowOff>114300</xdr:rowOff>
    </xdr:to>
    <xdr:pic>
      <xdr:nvPicPr>
        <xdr:cNvPr id="7" name="Grafik 15">
          <a:extLst>
            <a:ext uri="{FF2B5EF4-FFF2-40B4-BE49-F238E27FC236}">
              <a16:creationId xmlns:a16="http://schemas.microsoft.com/office/drawing/2014/main" id="{4494E792-AC8E-4FDF-8634-C6E5C9662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63100" y="1219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942975</xdr:colOff>
      <xdr:row>5</xdr:row>
      <xdr:rowOff>19050</xdr:rowOff>
    </xdr:from>
    <xdr:to>
      <xdr:col>7</xdr:col>
      <xdr:colOff>0</xdr:colOff>
      <xdr:row>6</xdr:row>
      <xdr:rowOff>95250</xdr:rowOff>
    </xdr:to>
    <xdr:pic>
      <xdr:nvPicPr>
        <xdr:cNvPr id="8" name="Grafik 15">
          <a:extLst>
            <a:ext uri="{FF2B5EF4-FFF2-40B4-BE49-F238E27FC236}">
              <a16:creationId xmlns:a16="http://schemas.microsoft.com/office/drawing/2014/main" id="{C0EDF0AB-23FA-4E9D-BDEA-7C54477191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10850" y="1200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1076325</xdr:colOff>
      <xdr:row>5</xdr:row>
      <xdr:rowOff>9525</xdr:rowOff>
    </xdr:from>
    <xdr:to>
      <xdr:col>2</xdr:col>
      <xdr:colOff>0</xdr:colOff>
      <xdr:row>5</xdr:row>
      <xdr:rowOff>114300</xdr:rowOff>
    </xdr:to>
    <xdr:pic>
      <xdr:nvPicPr>
        <xdr:cNvPr id="2" name="Grafik 15">
          <a:extLst>
            <a:ext uri="{FF2B5EF4-FFF2-40B4-BE49-F238E27FC236}">
              <a16:creationId xmlns:a16="http://schemas.microsoft.com/office/drawing/2014/main" id="{C3EAC248-5FAB-4202-B65B-CB2AB2FC0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025" y="733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9525</xdr:rowOff>
    </xdr:from>
    <xdr:to>
      <xdr:col>4</xdr:col>
      <xdr:colOff>9525</xdr:colOff>
      <xdr:row>5</xdr:row>
      <xdr:rowOff>114300</xdr:rowOff>
    </xdr:to>
    <xdr:pic>
      <xdr:nvPicPr>
        <xdr:cNvPr id="3" name="Grafik 15">
          <a:extLst>
            <a:ext uri="{FF2B5EF4-FFF2-40B4-BE49-F238E27FC236}">
              <a16:creationId xmlns:a16="http://schemas.microsoft.com/office/drawing/2014/main" id="{728F5BD5-09F7-40D6-91D7-6BAEBDD21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53375" y="733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809625</xdr:colOff>
      <xdr:row>5</xdr:row>
      <xdr:rowOff>9525</xdr:rowOff>
    </xdr:from>
    <xdr:to>
      <xdr:col>5</xdr:col>
      <xdr:colOff>0</xdr:colOff>
      <xdr:row>5</xdr:row>
      <xdr:rowOff>114300</xdr:rowOff>
    </xdr:to>
    <xdr:pic>
      <xdr:nvPicPr>
        <xdr:cNvPr id="4" name="Grafik 15">
          <a:extLst>
            <a:ext uri="{FF2B5EF4-FFF2-40B4-BE49-F238E27FC236}">
              <a16:creationId xmlns:a16="http://schemas.microsoft.com/office/drawing/2014/main" id="{4C346D92-5A18-44BB-A885-75CC9061F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781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809625</xdr:colOff>
      <xdr:row>22</xdr:row>
      <xdr:rowOff>9525</xdr:rowOff>
    </xdr:from>
    <xdr:to>
      <xdr:col>6</xdr:col>
      <xdr:colOff>0</xdr:colOff>
      <xdr:row>22</xdr:row>
      <xdr:rowOff>114300</xdr:rowOff>
    </xdr:to>
    <xdr:pic>
      <xdr:nvPicPr>
        <xdr:cNvPr id="9" name="Grafik 15">
          <a:extLst>
            <a:ext uri="{FF2B5EF4-FFF2-40B4-BE49-F238E27FC236}">
              <a16:creationId xmlns:a16="http://schemas.microsoft.com/office/drawing/2014/main" id="{10F7EA62-A78C-4836-B7AB-26515BF1D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48825" y="6619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1952624</xdr:colOff>
      <xdr:row>0</xdr:row>
      <xdr:rowOff>1</xdr:rowOff>
    </xdr:from>
    <xdr:to>
      <xdr:col>6</xdr:col>
      <xdr:colOff>3333749</xdr:colOff>
      <xdr:row>3</xdr:row>
      <xdr:rowOff>139775</xdr:rowOff>
    </xdr:to>
    <xdr:pic>
      <xdr:nvPicPr>
        <xdr:cNvPr id="10" name="Grafik 1">
          <a:extLst>
            <a:ext uri="{FF2B5EF4-FFF2-40B4-BE49-F238E27FC236}">
              <a16:creationId xmlns:a16="http://schemas.microsoft.com/office/drawing/2014/main" id="{422F4129-2B55-4406-AD83-E71162C128CC}"/>
            </a:ext>
          </a:extLst>
        </xdr:cNvPr>
        <xdr:cNvPicPr>
          <a:picLocks noChangeAspect="1"/>
        </xdr:cNvPicPr>
      </xdr:nvPicPr>
      <xdr:blipFill>
        <a:blip xmlns:r="http://schemas.openxmlformats.org/officeDocument/2006/relationships" r:embed="rId2"/>
        <a:stretch>
          <a:fillRect/>
        </a:stretch>
      </xdr:blipFill>
      <xdr:spPr>
        <a:xfrm>
          <a:off x="12353924" y="1"/>
          <a:ext cx="1381125" cy="5779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333375</xdr:colOff>
      <xdr:row>4</xdr:row>
      <xdr:rowOff>9525</xdr:rowOff>
    </xdr:from>
    <xdr:to>
      <xdr:col>13</xdr:col>
      <xdr:colOff>9525</xdr:colOff>
      <xdr:row>4</xdr:row>
      <xdr:rowOff>114300</xdr:rowOff>
    </xdr:to>
    <xdr:pic>
      <xdr:nvPicPr>
        <xdr:cNvPr id="12448" name="Grafik 18">
          <a:extLst>
            <a:ext uri="{FF2B5EF4-FFF2-40B4-BE49-F238E27FC236}">
              <a16:creationId xmlns:a16="http://schemas.microsoft.com/office/drawing/2014/main" id="{00000000-0008-0000-0400-0000A0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34400" y="6096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762000</xdr:colOff>
      <xdr:row>4</xdr:row>
      <xdr:rowOff>0</xdr:rowOff>
    </xdr:from>
    <xdr:to>
      <xdr:col>4</xdr:col>
      <xdr:colOff>9525</xdr:colOff>
      <xdr:row>4</xdr:row>
      <xdr:rowOff>104775</xdr:rowOff>
    </xdr:to>
    <xdr:pic>
      <xdr:nvPicPr>
        <xdr:cNvPr id="12449" name="Grafik 18">
          <a:extLst>
            <a:ext uri="{FF2B5EF4-FFF2-40B4-BE49-F238E27FC236}">
              <a16:creationId xmlns:a16="http://schemas.microsoft.com/office/drawing/2014/main" id="{00000000-0008-0000-0400-0000A1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24150" y="495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323850</xdr:colOff>
      <xdr:row>6</xdr:row>
      <xdr:rowOff>9525</xdr:rowOff>
    </xdr:from>
    <xdr:to>
      <xdr:col>0</xdr:col>
      <xdr:colOff>438150</xdr:colOff>
      <xdr:row>6</xdr:row>
      <xdr:rowOff>114300</xdr:rowOff>
    </xdr:to>
    <xdr:pic>
      <xdr:nvPicPr>
        <xdr:cNvPr id="12451" name="Grafik 6">
          <a:extLst>
            <a:ext uri="{FF2B5EF4-FFF2-40B4-BE49-F238E27FC236}">
              <a16:creationId xmlns:a16="http://schemas.microsoft.com/office/drawing/2014/main" id="{00000000-0008-0000-0400-0000A3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50" y="4181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371475</xdr:colOff>
      <xdr:row>6</xdr:row>
      <xdr:rowOff>9525</xdr:rowOff>
    </xdr:from>
    <xdr:to>
      <xdr:col>1</xdr:col>
      <xdr:colOff>485775</xdr:colOff>
      <xdr:row>6</xdr:row>
      <xdr:rowOff>114300</xdr:rowOff>
    </xdr:to>
    <xdr:pic>
      <xdr:nvPicPr>
        <xdr:cNvPr id="12452" name="Grafik 6">
          <a:extLst>
            <a:ext uri="{FF2B5EF4-FFF2-40B4-BE49-F238E27FC236}">
              <a16:creationId xmlns:a16="http://schemas.microsoft.com/office/drawing/2014/main" id="{00000000-0008-0000-0400-0000A4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 y="9239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8</xdr:row>
      <xdr:rowOff>9525</xdr:rowOff>
    </xdr:from>
    <xdr:to>
      <xdr:col>14</xdr:col>
      <xdr:colOff>523875</xdr:colOff>
      <xdr:row>8</xdr:row>
      <xdr:rowOff>114300</xdr:rowOff>
    </xdr:to>
    <xdr:pic>
      <xdr:nvPicPr>
        <xdr:cNvPr id="12453" name="Grafik 18">
          <a:extLst>
            <a:ext uri="{FF2B5EF4-FFF2-40B4-BE49-F238E27FC236}">
              <a16:creationId xmlns:a16="http://schemas.microsoft.com/office/drawing/2014/main" id="{00000000-0008-0000-0400-0000A5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452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15</xdr:row>
      <xdr:rowOff>9525</xdr:rowOff>
    </xdr:from>
    <xdr:to>
      <xdr:col>14</xdr:col>
      <xdr:colOff>523875</xdr:colOff>
      <xdr:row>15</xdr:row>
      <xdr:rowOff>114300</xdr:rowOff>
    </xdr:to>
    <xdr:pic>
      <xdr:nvPicPr>
        <xdr:cNvPr id="12454" name="Grafik 18">
          <a:extLst>
            <a:ext uri="{FF2B5EF4-FFF2-40B4-BE49-F238E27FC236}">
              <a16:creationId xmlns:a16="http://schemas.microsoft.com/office/drawing/2014/main" id="{00000000-0008-0000-0400-0000A6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6048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21</xdr:row>
      <xdr:rowOff>9525</xdr:rowOff>
    </xdr:from>
    <xdr:to>
      <xdr:col>14</xdr:col>
      <xdr:colOff>523875</xdr:colOff>
      <xdr:row>21</xdr:row>
      <xdr:rowOff>114300</xdr:rowOff>
    </xdr:to>
    <xdr:pic>
      <xdr:nvPicPr>
        <xdr:cNvPr id="12455" name="Grafik 18">
          <a:extLst>
            <a:ext uri="{FF2B5EF4-FFF2-40B4-BE49-F238E27FC236}">
              <a16:creationId xmlns:a16="http://schemas.microsoft.com/office/drawing/2014/main" id="{00000000-0008-0000-0400-0000A7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8334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27</xdr:row>
      <xdr:rowOff>9525</xdr:rowOff>
    </xdr:from>
    <xdr:to>
      <xdr:col>14</xdr:col>
      <xdr:colOff>523875</xdr:colOff>
      <xdr:row>27</xdr:row>
      <xdr:rowOff>114300</xdr:rowOff>
    </xdr:to>
    <xdr:pic>
      <xdr:nvPicPr>
        <xdr:cNvPr id="12456" name="Grafik 18">
          <a:extLst>
            <a:ext uri="{FF2B5EF4-FFF2-40B4-BE49-F238E27FC236}">
              <a16:creationId xmlns:a16="http://schemas.microsoft.com/office/drawing/2014/main" id="{00000000-0008-0000-0400-0000A8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0620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30</xdr:row>
      <xdr:rowOff>9525</xdr:rowOff>
    </xdr:from>
    <xdr:to>
      <xdr:col>14</xdr:col>
      <xdr:colOff>523875</xdr:colOff>
      <xdr:row>30</xdr:row>
      <xdr:rowOff>114300</xdr:rowOff>
    </xdr:to>
    <xdr:pic>
      <xdr:nvPicPr>
        <xdr:cNvPr id="12457" name="Grafik 18">
          <a:extLst>
            <a:ext uri="{FF2B5EF4-FFF2-40B4-BE49-F238E27FC236}">
              <a16:creationId xmlns:a16="http://schemas.microsoft.com/office/drawing/2014/main" id="{00000000-0008-0000-0400-0000A9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1763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41</xdr:row>
      <xdr:rowOff>9525</xdr:rowOff>
    </xdr:from>
    <xdr:to>
      <xdr:col>14</xdr:col>
      <xdr:colOff>523875</xdr:colOff>
      <xdr:row>41</xdr:row>
      <xdr:rowOff>114300</xdr:rowOff>
    </xdr:to>
    <xdr:pic>
      <xdr:nvPicPr>
        <xdr:cNvPr id="12458" name="Grafik 18">
          <a:extLst>
            <a:ext uri="{FF2B5EF4-FFF2-40B4-BE49-F238E27FC236}">
              <a16:creationId xmlns:a16="http://schemas.microsoft.com/office/drawing/2014/main" id="{00000000-0008-0000-0400-0000AA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3668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48</xdr:row>
      <xdr:rowOff>9525</xdr:rowOff>
    </xdr:from>
    <xdr:to>
      <xdr:col>14</xdr:col>
      <xdr:colOff>523875</xdr:colOff>
      <xdr:row>48</xdr:row>
      <xdr:rowOff>114300</xdr:rowOff>
    </xdr:to>
    <xdr:pic>
      <xdr:nvPicPr>
        <xdr:cNvPr id="12459" name="Grafik 18">
          <a:extLst>
            <a:ext uri="{FF2B5EF4-FFF2-40B4-BE49-F238E27FC236}">
              <a16:creationId xmlns:a16="http://schemas.microsoft.com/office/drawing/2014/main" id="{00000000-0008-0000-0400-0000AB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5192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51</xdr:row>
      <xdr:rowOff>9525</xdr:rowOff>
    </xdr:from>
    <xdr:to>
      <xdr:col>14</xdr:col>
      <xdr:colOff>523875</xdr:colOff>
      <xdr:row>51</xdr:row>
      <xdr:rowOff>114300</xdr:rowOff>
    </xdr:to>
    <xdr:pic>
      <xdr:nvPicPr>
        <xdr:cNvPr id="12460" name="Grafik 18">
          <a:extLst>
            <a:ext uri="{FF2B5EF4-FFF2-40B4-BE49-F238E27FC236}">
              <a16:creationId xmlns:a16="http://schemas.microsoft.com/office/drawing/2014/main" id="{00000000-0008-0000-0400-0000AC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163353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4752975</xdr:colOff>
      <xdr:row>7</xdr:row>
      <xdr:rowOff>9525</xdr:rowOff>
    </xdr:from>
    <xdr:to>
      <xdr:col>16</xdr:col>
      <xdr:colOff>4857750</xdr:colOff>
      <xdr:row>7</xdr:row>
      <xdr:rowOff>114300</xdr:rowOff>
    </xdr:to>
    <xdr:pic>
      <xdr:nvPicPr>
        <xdr:cNvPr id="12463" name="Grafik 18">
          <a:extLst>
            <a:ext uri="{FF2B5EF4-FFF2-40B4-BE49-F238E27FC236}">
              <a16:creationId xmlns:a16="http://schemas.microsoft.com/office/drawing/2014/main" id="{00000000-0008-0000-0400-0000AF3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7550" y="4200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29</xdr:row>
      <xdr:rowOff>9525</xdr:rowOff>
    </xdr:from>
    <xdr:to>
      <xdr:col>14</xdr:col>
      <xdr:colOff>523875</xdr:colOff>
      <xdr:row>29</xdr:row>
      <xdr:rowOff>95250</xdr:rowOff>
    </xdr:to>
    <xdr:pic>
      <xdr:nvPicPr>
        <xdr:cNvPr id="18" name="Grafik 29">
          <a:extLst>
            <a:ext uri="{FF2B5EF4-FFF2-40B4-BE49-F238E27FC236}">
              <a16:creationId xmlns:a16="http://schemas.microsoft.com/office/drawing/2014/main" id="{00000000-0008-0000-04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58300" y="113823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6</xdr:row>
      <xdr:rowOff>9525</xdr:rowOff>
    </xdr:from>
    <xdr:to>
      <xdr:col>14</xdr:col>
      <xdr:colOff>523875</xdr:colOff>
      <xdr:row>6</xdr:row>
      <xdr:rowOff>114300</xdr:rowOff>
    </xdr:to>
    <xdr:pic>
      <xdr:nvPicPr>
        <xdr:cNvPr id="19" name="Grafik 18">
          <a:extLst>
            <a:ext uri="{FF2B5EF4-FFF2-40B4-BE49-F238E27FC236}">
              <a16:creationId xmlns:a16="http://schemas.microsoft.com/office/drawing/2014/main" id="{00000000-0008-0000-0400-00001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8300" y="42862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409575</xdr:colOff>
      <xdr:row>57</xdr:row>
      <xdr:rowOff>9525</xdr:rowOff>
    </xdr:from>
    <xdr:ext cx="114300" cy="104775"/>
    <xdr:pic>
      <xdr:nvPicPr>
        <xdr:cNvPr id="20" name="Grafik 18">
          <a:extLst>
            <a:ext uri="{FF2B5EF4-FFF2-40B4-BE49-F238E27FC236}">
              <a16:creationId xmlns:a16="http://schemas.microsoft.com/office/drawing/2014/main" id="{22237F24-7603-475A-B4CB-0A47B638F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4975" y="21097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409575</xdr:colOff>
      <xdr:row>60</xdr:row>
      <xdr:rowOff>9525</xdr:rowOff>
    </xdr:from>
    <xdr:ext cx="114300" cy="104775"/>
    <xdr:pic>
      <xdr:nvPicPr>
        <xdr:cNvPr id="21" name="Grafik 18">
          <a:extLst>
            <a:ext uri="{FF2B5EF4-FFF2-40B4-BE49-F238E27FC236}">
              <a16:creationId xmlns:a16="http://schemas.microsoft.com/office/drawing/2014/main" id="{90B4382E-3038-438D-82F0-3EE66E9CE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4975" y="22240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409575</xdr:colOff>
      <xdr:row>39</xdr:row>
      <xdr:rowOff>9525</xdr:rowOff>
    </xdr:from>
    <xdr:to>
      <xdr:col>14</xdr:col>
      <xdr:colOff>523875</xdr:colOff>
      <xdr:row>39</xdr:row>
      <xdr:rowOff>114300</xdr:rowOff>
    </xdr:to>
    <xdr:pic>
      <xdr:nvPicPr>
        <xdr:cNvPr id="29" name="Grafik 18">
          <a:extLst>
            <a:ext uri="{FF2B5EF4-FFF2-40B4-BE49-F238E27FC236}">
              <a16:creationId xmlns:a16="http://schemas.microsoft.com/office/drawing/2014/main" id="{9E1C0DEC-D2CF-462C-9438-7C2E64D52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4975" y="15382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24</xdr:row>
      <xdr:rowOff>9525</xdr:rowOff>
    </xdr:from>
    <xdr:to>
      <xdr:col>14</xdr:col>
      <xdr:colOff>523875</xdr:colOff>
      <xdr:row>24</xdr:row>
      <xdr:rowOff>95250</xdr:rowOff>
    </xdr:to>
    <xdr:pic>
      <xdr:nvPicPr>
        <xdr:cNvPr id="30" name="Grafik 29">
          <a:extLst>
            <a:ext uri="{FF2B5EF4-FFF2-40B4-BE49-F238E27FC236}">
              <a16:creationId xmlns:a16="http://schemas.microsoft.com/office/drawing/2014/main" id="{96EEAE59-04A6-46BC-924C-C3FEEBCA7A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24975" y="96678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11</xdr:row>
      <xdr:rowOff>9525</xdr:rowOff>
    </xdr:from>
    <xdr:to>
      <xdr:col>14</xdr:col>
      <xdr:colOff>524775</xdr:colOff>
      <xdr:row>11</xdr:row>
      <xdr:rowOff>95925</xdr:rowOff>
    </xdr:to>
    <xdr:pic>
      <xdr:nvPicPr>
        <xdr:cNvPr id="27" name="Grafik 29">
          <a:extLst>
            <a:ext uri="{FF2B5EF4-FFF2-40B4-BE49-F238E27FC236}">
              <a16:creationId xmlns:a16="http://schemas.microsoft.com/office/drawing/2014/main" id="{CEBEBD03-5867-4F5C-8F74-F66AFCE59E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82125" y="5857875"/>
          <a:ext cx="115200" cy="8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36</xdr:row>
      <xdr:rowOff>9525</xdr:rowOff>
    </xdr:from>
    <xdr:to>
      <xdr:col>14</xdr:col>
      <xdr:colOff>523875</xdr:colOff>
      <xdr:row>36</xdr:row>
      <xdr:rowOff>114300</xdr:rowOff>
    </xdr:to>
    <xdr:pic>
      <xdr:nvPicPr>
        <xdr:cNvPr id="31" name="Grafik 18">
          <a:extLst>
            <a:ext uri="{FF2B5EF4-FFF2-40B4-BE49-F238E27FC236}">
              <a16:creationId xmlns:a16="http://schemas.microsoft.com/office/drawing/2014/main" id="{0D36A079-F129-4959-A48B-D60A689600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82125" y="15382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1095375</xdr:colOff>
      <xdr:row>23</xdr:row>
      <xdr:rowOff>9525</xdr:rowOff>
    </xdr:from>
    <xdr:to>
      <xdr:col>2</xdr:col>
      <xdr:colOff>1209675</xdr:colOff>
      <xdr:row>23</xdr:row>
      <xdr:rowOff>114300</xdr:rowOff>
    </xdr:to>
    <xdr:pic>
      <xdr:nvPicPr>
        <xdr:cNvPr id="2" name="Grafik 18">
          <a:extLst>
            <a:ext uri="{FF2B5EF4-FFF2-40B4-BE49-F238E27FC236}">
              <a16:creationId xmlns:a16="http://schemas.microsoft.com/office/drawing/2014/main" id="{DA96BADF-D156-461D-A745-215ABE135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7172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723900</xdr:colOff>
      <xdr:row>23</xdr:row>
      <xdr:rowOff>0</xdr:rowOff>
    </xdr:from>
    <xdr:to>
      <xdr:col>6</xdr:col>
      <xdr:colOff>838200</xdr:colOff>
      <xdr:row>23</xdr:row>
      <xdr:rowOff>104775</xdr:rowOff>
    </xdr:to>
    <xdr:pic>
      <xdr:nvPicPr>
        <xdr:cNvPr id="3" name="Grafik 18">
          <a:extLst>
            <a:ext uri="{FF2B5EF4-FFF2-40B4-BE49-F238E27FC236}">
              <a16:creationId xmlns:a16="http://schemas.microsoft.com/office/drawing/2014/main" id="{AF83816C-7C9B-4715-8370-AA82D214E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86400" y="7162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295275</xdr:colOff>
      <xdr:row>0</xdr:row>
      <xdr:rowOff>0</xdr:rowOff>
    </xdr:from>
    <xdr:to>
      <xdr:col>16</xdr:col>
      <xdr:colOff>23119</xdr:colOff>
      <xdr:row>3</xdr:row>
      <xdr:rowOff>63499</xdr:rowOff>
    </xdr:to>
    <xdr:pic>
      <xdr:nvPicPr>
        <xdr:cNvPr id="4" name="Grafik 36">
          <a:extLst>
            <a:ext uri="{FF2B5EF4-FFF2-40B4-BE49-F238E27FC236}">
              <a16:creationId xmlns:a16="http://schemas.microsoft.com/office/drawing/2014/main" id="{B2FABADC-C956-41D3-8E41-2FBCBFBEEB0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934450" y="0"/>
          <a:ext cx="1470919" cy="558799"/>
        </a:xfrm>
        <a:prstGeom prst="rect">
          <a:avLst/>
        </a:prstGeom>
      </xdr:spPr>
    </xdr:pic>
    <xdr:clientData/>
  </xdr:twoCellAnchor>
  <xdr:twoCellAnchor editAs="oneCell">
    <xdr:from>
      <xdr:col>2</xdr:col>
      <xdr:colOff>1095375</xdr:colOff>
      <xdr:row>29</xdr:row>
      <xdr:rowOff>9525</xdr:rowOff>
    </xdr:from>
    <xdr:to>
      <xdr:col>2</xdr:col>
      <xdr:colOff>1209675</xdr:colOff>
      <xdr:row>29</xdr:row>
      <xdr:rowOff>114300</xdr:rowOff>
    </xdr:to>
    <xdr:pic>
      <xdr:nvPicPr>
        <xdr:cNvPr id="6" name="Grafik 18">
          <a:extLst>
            <a:ext uri="{FF2B5EF4-FFF2-40B4-BE49-F238E27FC236}">
              <a16:creationId xmlns:a16="http://schemas.microsoft.com/office/drawing/2014/main" id="{3BE2EEFA-FCB1-44F6-8E79-2648C2C71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9458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1095375</xdr:colOff>
      <xdr:row>32</xdr:row>
      <xdr:rowOff>9525</xdr:rowOff>
    </xdr:from>
    <xdr:ext cx="114300" cy="104775"/>
    <xdr:pic>
      <xdr:nvPicPr>
        <xdr:cNvPr id="7" name="Grafik 18">
          <a:extLst>
            <a:ext uri="{FF2B5EF4-FFF2-40B4-BE49-F238E27FC236}">
              <a16:creationId xmlns:a16="http://schemas.microsoft.com/office/drawing/2014/main" id="{C0FF554E-9E5C-44D4-BC71-8AD1AFE77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9458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1095375</xdr:colOff>
      <xdr:row>35</xdr:row>
      <xdr:rowOff>9525</xdr:rowOff>
    </xdr:from>
    <xdr:ext cx="114300" cy="104775"/>
    <xdr:pic>
      <xdr:nvPicPr>
        <xdr:cNvPr id="8" name="Grafik 18">
          <a:extLst>
            <a:ext uri="{FF2B5EF4-FFF2-40B4-BE49-F238E27FC236}">
              <a16:creationId xmlns:a16="http://schemas.microsoft.com/office/drawing/2014/main" id="{197AD298-6D6D-4401-9C58-547DCCA75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9458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1095375</xdr:colOff>
      <xdr:row>38</xdr:row>
      <xdr:rowOff>9525</xdr:rowOff>
    </xdr:from>
    <xdr:ext cx="114300" cy="104775"/>
    <xdr:pic>
      <xdr:nvPicPr>
        <xdr:cNvPr id="9" name="Grafik 18">
          <a:extLst>
            <a:ext uri="{FF2B5EF4-FFF2-40B4-BE49-F238E27FC236}">
              <a16:creationId xmlns:a16="http://schemas.microsoft.com/office/drawing/2014/main" id="{ED428EA5-AFB4-4623-A1FC-C45009FB5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9458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409575</xdr:colOff>
      <xdr:row>18</xdr:row>
      <xdr:rowOff>9525</xdr:rowOff>
    </xdr:from>
    <xdr:to>
      <xdr:col>14</xdr:col>
      <xdr:colOff>523875</xdr:colOff>
      <xdr:row>18</xdr:row>
      <xdr:rowOff>114300</xdr:rowOff>
    </xdr:to>
    <xdr:pic>
      <xdr:nvPicPr>
        <xdr:cNvPr id="10" name="Grafik 18">
          <a:extLst>
            <a:ext uri="{FF2B5EF4-FFF2-40B4-BE49-F238E27FC236}">
              <a16:creationId xmlns:a16="http://schemas.microsoft.com/office/drawing/2014/main" id="{8A40688A-8CF5-44B9-9C1D-1E1AA270A2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77400" y="5267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409575</xdr:colOff>
      <xdr:row>78</xdr:row>
      <xdr:rowOff>0</xdr:rowOff>
    </xdr:from>
    <xdr:ext cx="114300" cy="104775"/>
    <xdr:pic>
      <xdr:nvPicPr>
        <xdr:cNvPr id="11" name="Grafik 18">
          <a:extLst>
            <a:ext uri="{FF2B5EF4-FFF2-40B4-BE49-F238E27FC236}">
              <a16:creationId xmlns:a16="http://schemas.microsoft.com/office/drawing/2014/main" id="{4F1C704F-5CC8-4FF6-BBCF-1F0F2499C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77400" y="296037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10</xdr:col>
      <xdr:colOff>790575</xdr:colOff>
      <xdr:row>1</xdr:row>
      <xdr:rowOff>104775</xdr:rowOff>
    </xdr:from>
    <xdr:to>
      <xdr:col>10</xdr:col>
      <xdr:colOff>2143125</xdr:colOff>
      <xdr:row>2</xdr:row>
      <xdr:rowOff>104775</xdr:rowOff>
    </xdr:to>
    <xdr:pic>
      <xdr:nvPicPr>
        <xdr:cNvPr id="6184" name="Grafik 1">
          <a:extLst>
            <a:ext uri="{FF2B5EF4-FFF2-40B4-BE49-F238E27FC236}">
              <a16:creationId xmlns:a16="http://schemas.microsoft.com/office/drawing/2014/main" id="{00000000-0008-0000-0700-0000281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7150" y="10477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1876425</xdr:colOff>
      <xdr:row>5</xdr:row>
      <xdr:rowOff>9525</xdr:rowOff>
    </xdr:from>
    <xdr:to>
      <xdr:col>10</xdr:col>
      <xdr:colOff>0</xdr:colOff>
      <xdr:row>5</xdr:row>
      <xdr:rowOff>114300</xdr:rowOff>
    </xdr:to>
    <xdr:pic>
      <xdr:nvPicPr>
        <xdr:cNvPr id="6185" name="Grafik 18">
          <a:extLst>
            <a:ext uri="{FF2B5EF4-FFF2-40B4-BE49-F238E27FC236}">
              <a16:creationId xmlns:a16="http://schemas.microsoft.com/office/drawing/2014/main" id="{00000000-0008-0000-0700-0000291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0" y="781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1876425</xdr:colOff>
      <xdr:row>7</xdr:row>
      <xdr:rowOff>9525</xdr:rowOff>
    </xdr:from>
    <xdr:to>
      <xdr:col>10</xdr:col>
      <xdr:colOff>0</xdr:colOff>
      <xdr:row>7</xdr:row>
      <xdr:rowOff>114300</xdr:rowOff>
    </xdr:to>
    <xdr:pic>
      <xdr:nvPicPr>
        <xdr:cNvPr id="6186" name="Grafik 18">
          <a:extLst>
            <a:ext uri="{FF2B5EF4-FFF2-40B4-BE49-F238E27FC236}">
              <a16:creationId xmlns:a16="http://schemas.microsoft.com/office/drawing/2014/main" id="{00000000-0008-0000-0700-00002A1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0"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6187" name="Grafik 18">
          <a:extLst>
            <a:ext uri="{FF2B5EF4-FFF2-40B4-BE49-F238E27FC236}">
              <a16:creationId xmlns:a16="http://schemas.microsoft.com/office/drawing/2014/main" id="{00000000-0008-0000-0700-00002B1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95575"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68:S89" totalsRowShown="0" headerRowDxfId="117" dataDxfId="115" headerRowBorderDxfId="116">
  <autoFilter ref="A68:S89" xr:uid="{00000000-0009-0000-0100-000001000000}"/>
  <tableColumns count="19">
    <tableColumn id="1" xr3:uid="{00000000-0010-0000-0000-000001000000}" name="Baden-Württemberg" dataDxfId="114"/>
    <tableColumn id="2" xr3:uid="{00000000-0010-0000-0000-000002000000}" name="Bayern" dataDxfId="113"/>
    <tableColumn id="3" xr3:uid="{00000000-0010-0000-0000-000003000000}" name="Berlin" dataDxfId="112"/>
    <tableColumn id="4" xr3:uid="{00000000-0010-0000-0000-000004000000}" name="Brandenburg" dataDxfId="111"/>
    <tableColumn id="5" xr3:uid="{00000000-0010-0000-0000-000005000000}" name="Bremen" dataDxfId="110"/>
    <tableColumn id="6" xr3:uid="{00000000-0010-0000-0000-000006000000}" name="Hamburg" dataDxfId="109"/>
    <tableColumn id="7" xr3:uid="{00000000-0010-0000-0000-000007000000}" name="Hessen" dataDxfId="108"/>
    <tableColumn id="8" xr3:uid="{00000000-0010-0000-0000-000008000000}" name="Mecklenburg-Vorpommern" dataDxfId="107"/>
    <tableColumn id="9" xr3:uid="{00000000-0010-0000-0000-000009000000}" name="Niedersachsen" dataDxfId="106"/>
    <tableColumn id="10" xr3:uid="{00000000-0010-0000-0000-00000A000000}" name="Nordrhein-Westfalen" dataDxfId="105"/>
    <tableColumn id="11" xr3:uid="{00000000-0010-0000-0000-00000B000000}" name="Rheinland-Pfalz" dataDxfId="104"/>
    <tableColumn id="12" xr3:uid="{00000000-0010-0000-0000-00000C000000}" name="Saarland" dataDxfId="103"/>
    <tableColumn id="13" xr3:uid="{00000000-0010-0000-0000-00000D000000}" name="Sachsen" dataDxfId="102"/>
    <tableColumn id="14" xr3:uid="{00000000-0010-0000-0000-00000E000000}" name="Sachsen-Anhalt" dataDxfId="101"/>
    <tableColumn id="15" xr3:uid="{00000000-0010-0000-0000-00000F000000}" name="Schleswig-Holstein" dataDxfId="100"/>
    <tableColumn id="16" xr3:uid="{00000000-0010-0000-0000-000010000000}" name="Thüringen" dataDxfId="99"/>
    <tableColumn id="17" xr3:uid="{00000000-0010-0000-0000-000011000000}" name="Schweiz" dataDxfId="98"/>
    <tableColumn id="18" xr3:uid="{00000000-0010-0000-0000-000012000000}" name="Österreich" dataDxfId="97"/>
    <tableColumn id="19" xr3:uid="{00000000-0010-0000-0000-000013000000}" name="Italien" dataDxfId="9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51"/>
  <sheetViews>
    <sheetView showGridLines="0" tabSelected="1" zoomScaleNormal="100" workbookViewId="0">
      <selection activeCell="B8" sqref="B8:D8"/>
    </sheetView>
  </sheetViews>
  <sheetFormatPr defaultColWidth="9.140625" defaultRowHeight="12.75" x14ac:dyDescent="0.2"/>
  <cols>
    <col min="1" max="1" width="20.140625" style="2" customWidth="1"/>
    <col min="2" max="2" width="16.28515625" style="2" customWidth="1"/>
    <col min="3" max="3" width="2" style="2" customWidth="1"/>
    <col min="4" max="4" width="15.42578125" style="2" customWidth="1"/>
    <col min="5" max="5" width="9.85546875" style="2" customWidth="1"/>
    <col min="6" max="6" width="13.5703125" style="2" customWidth="1"/>
    <col min="7" max="7" width="13" style="2" customWidth="1"/>
    <col min="8" max="8" width="11.42578125" style="2" customWidth="1"/>
    <col min="9" max="9" width="16.42578125" style="2" customWidth="1"/>
    <col min="10" max="12" width="9.140625" style="2"/>
    <col min="13" max="13" width="9.140625" style="2" hidden="1" customWidth="1"/>
    <col min="14" max="16384" width="9.140625" style="2"/>
  </cols>
  <sheetData>
    <row r="1" spans="1:9" ht="9.75" customHeight="1" x14ac:dyDescent="0.2"/>
    <row r="2" spans="1:9" ht="12.75" customHeight="1" x14ac:dyDescent="0.2">
      <c r="A2" s="94" t="s">
        <v>631</v>
      </c>
    </row>
    <row r="3" spans="1:9" ht="15.75" customHeight="1" x14ac:dyDescent="0.2">
      <c r="A3" s="3" t="s">
        <v>263</v>
      </c>
    </row>
    <row r="4" spans="1:9" ht="6.75" customHeight="1" x14ac:dyDescent="0.2"/>
    <row r="6" spans="1:9" ht="15.95" customHeight="1" x14ac:dyDescent="0.2">
      <c r="A6" s="97" t="s">
        <v>264</v>
      </c>
      <c r="B6" s="238"/>
      <c r="C6" s="239"/>
      <c r="D6" s="239"/>
      <c r="E6" s="239"/>
      <c r="F6" s="239"/>
      <c r="G6" s="239"/>
      <c r="H6" s="239"/>
      <c r="I6" s="240"/>
    </row>
    <row r="7" spans="1:9" ht="31.5" customHeight="1" x14ac:dyDescent="0.2"/>
    <row r="8" spans="1:9" ht="15.95" customHeight="1" x14ac:dyDescent="0.2">
      <c r="A8" s="94" t="s">
        <v>265</v>
      </c>
      <c r="B8" s="246" t="s">
        <v>275</v>
      </c>
      <c r="C8" s="239"/>
      <c r="D8" s="240"/>
      <c r="E8" s="63"/>
      <c r="F8" s="63"/>
      <c r="I8" s="134"/>
    </row>
    <row r="9" spans="1:9" ht="6.75" customHeight="1" x14ac:dyDescent="0.2">
      <c r="B9" s="63"/>
      <c r="C9" s="63"/>
      <c r="D9" s="63"/>
      <c r="E9" s="63"/>
      <c r="F9" s="63"/>
      <c r="G9" s="63"/>
    </row>
    <row r="10" spans="1:9" ht="15.95" customHeight="1" x14ac:dyDescent="0.2">
      <c r="A10" s="94" t="s">
        <v>266</v>
      </c>
      <c r="B10" s="241"/>
      <c r="C10" s="241"/>
      <c r="D10" s="241"/>
      <c r="E10" s="241"/>
      <c r="F10" s="241"/>
      <c r="G10" s="241"/>
      <c r="H10" s="241"/>
      <c r="I10" s="241"/>
    </row>
    <row r="11" spans="1:9" ht="6.75" customHeight="1" x14ac:dyDescent="0.2">
      <c r="B11" s="63"/>
      <c r="C11" s="63"/>
      <c r="D11" s="63"/>
      <c r="E11" s="63"/>
      <c r="F11" s="63"/>
      <c r="G11" s="63"/>
    </row>
    <row r="12" spans="1:9" ht="15.95" customHeight="1" x14ac:dyDescent="0.2">
      <c r="A12" s="94" t="s">
        <v>267</v>
      </c>
      <c r="B12" s="241"/>
      <c r="C12" s="241"/>
      <c r="D12" s="241"/>
      <c r="E12" s="241"/>
      <c r="F12" s="241"/>
      <c r="G12" s="241"/>
      <c r="H12" s="241"/>
      <c r="I12" s="241"/>
    </row>
    <row r="13" spans="1:9" ht="6.75" customHeight="1" x14ac:dyDescent="0.2">
      <c r="A13" s="247" t="s">
        <v>582</v>
      </c>
      <c r="B13" s="63"/>
      <c r="C13" s="63"/>
      <c r="D13" s="63"/>
      <c r="E13" s="63"/>
      <c r="F13" s="63"/>
      <c r="G13" s="63"/>
    </row>
    <row r="14" spans="1:9" ht="15.95" customHeight="1" x14ac:dyDescent="0.2">
      <c r="A14" s="247"/>
      <c r="B14" s="243"/>
      <c r="C14" s="244"/>
      <c r="D14" s="245"/>
      <c r="G14" s="229" t="s">
        <v>269</v>
      </c>
      <c r="H14" s="230"/>
      <c r="I14" s="64"/>
    </row>
    <row r="15" spans="1:9" ht="6.75" customHeight="1" x14ac:dyDescent="0.2">
      <c r="A15" s="247"/>
      <c r="G15" s="96"/>
      <c r="H15" s="96"/>
    </row>
    <row r="16" spans="1:9" ht="15.95" customHeight="1" x14ac:dyDescent="0.2">
      <c r="A16" s="94" t="s">
        <v>583</v>
      </c>
      <c r="B16" s="243"/>
      <c r="C16" s="244"/>
      <c r="D16" s="245"/>
      <c r="G16" s="229" t="s">
        <v>270</v>
      </c>
      <c r="H16" s="242"/>
      <c r="I16" s="65" t="str">
        <f>IF(B8="","",Datenquelle!F106)</f>
        <v>-----</v>
      </c>
    </row>
    <row r="17" spans="1:16" ht="6.75" customHeight="1" x14ac:dyDescent="0.2">
      <c r="G17" s="96"/>
      <c r="H17" s="96"/>
    </row>
    <row r="18" spans="1:16" ht="15.95" customHeight="1" x14ac:dyDescent="0.2">
      <c r="A18" s="94" t="s">
        <v>268</v>
      </c>
      <c r="B18" s="238"/>
      <c r="C18" s="239"/>
      <c r="D18" s="240"/>
      <c r="G18" s="229" t="s">
        <v>271</v>
      </c>
      <c r="H18" s="242"/>
      <c r="I18" s="66">
        <v>2025</v>
      </c>
    </row>
    <row r="19" spans="1:16" ht="5.0999999999999996" customHeight="1" x14ac:dyDescent="0.2">
      <c r="G19" s="101"/>
      <c r="H19" s="102"/>
      <c r="I19" s="107"/>
    </row>
    <row r="20" spans="1:16" ht="5.0999999999999996" customHeight="1" x14ac:dyDescent="0.2">
      <c r="G20" s="101"/>
      <c r="H20" s="102"/>
      <c r="I20" s="107"/>
    </row>
    <row r="21" spans="1:16" ht="5.0999999999999996" customHeight="1" x14ac:dyDescent="0.2"/>
    <row r="22" spans="1:16" s="63" customFormat="1" ht="5.0999999999999996" customHeight="1" x14ac:dyDescent="0.2">
      <c r="E22" s="2"/>
      <c r="F22" s="2"/>
      <c r="G22" s="2"/>
      <c r="H22" s="2"/>
      <c r="I22" s="2"/>
    </row>
    <row r="23" spans="1:16" s="63" customFormat="1" ht="15.95" customHeight="1" x14ac:dyDescent="0.2">
      <c r="A23" s="231" t="s">
        <v>272</v>
      </c>
      <c r="B23" s="217"/>
      <c r="C23" s="217"/>
      <c r="D23" s="217"/>
      <c r="E23" s="2"/>
      <c r="F23" s="2"/>
      <c r="G23" s="2"/>
      <c r="H23" s="2"/>
      <c r="I23" s="2"/>
    </row>
    <row r="24" spans="1:16" s="63" customFormat="1" ht="15.95" customHeight="1" x14ac:dyDescent="0.2">
      <c r="A24" s="232"/>
      <c r="B24" s="232"/>
      <c r="C24" s="232"/>
      <c r="D24" s="232"/>
      <c r="E24" s="2"/>
      <c r="F24" s="2"/>
      <c r="G24" s="2"/>
      <c r="H24" s="2"/>
      <c r="I24" s="2"/>
    </row>
    <row r="25" spans="1:16" s="63" customFormat="1" ht="15" customHeight="1" x14ac:dyDescent="0.25"/>
    <row r="26" spans="1:16" s="63" customFormat="1" ht="15.95" customHeight="1" x14ac:dyDescent="0.25">
      <c r="A26" s="217" t="s">
        <v>6</v>
      </c>
      <c r="B26" s="217"/>
      <c r="C26" s="217"/>
      <c r="D26" s="217"/>
      <c r="E26" s="231" t="s">
        <v>273</v>
      </c>
      <c r="F26" s="217"/>
      <c r="G26" s="217"/>
      <c r="H26" s="217"/>
      <c r="I26" s="217"/>
    </row>
    <row r="27" spans="1:16" ht="15.95" customHeight="1" x14ac:dyDescent="0.2">
      <c r="A27" s="231" t="s">
        <v>624</v>
      </c>
      <c r="B27" s="217"/>
      <c r="C27" s="217"/>
      <c r="D27" s="217"/>
      <c r="E27" s="233"/>
      <c r="F27" s="233"/>
      <c r="G27" s="233"/>
      <c r="H27" s="233"/>
      <c r="I27" s="233"/>
    </row>
    <row r="28" spans="1:16" ht="6" customHeight="1" x14ac:dyDescent="0.2"/>
    <row r="29" spans="1:16" ht="18.75" customHeight="1" x14ac:dyDescent="0.2">
      <c r="M29" s="103"/>
      <c r="P29" s="103"/>
    </row>
    <row r="30" spans="1:16" ht="42" customHeight="1" x14ac:dyDescent="0.2">
      <c r="A30" s="216" t="s">
        <v>277</v>
      </c>
      <c r="B30" s="217"/>
      <c r="D30" s="237" t="s">
        <v>579</v>
      </c>
      <c r="E30" s="217"/>
      <c r="F30" s="217"/>
      <c r="G30" s="216" t="s">
        <v>634</v>
      </c>
      <c r="H30" s="217"/>
      <c r="I30" s="217"/>
      <c r="L30" s="103"/>
      <c r="O30" s="103"/>
      <c r="P30" s="103"/>
    </row>
    <row r="31" spans="1:16" ht="20.100000000000001" customHeight="1" x14ac:dyDescent="0.2">
      <c r="A31" s="222"/>
      <c r="B31" s="220"/>
      <c r="C31" s="95"/>
      <c r="D31" s="98" t="s">
        <v>278</v>
      </c>
      <c r="E31" s="218">
        <f>IF(AND(E32="",E33=""),0,SUM(E32:F33))</f>
        <v>0</v>
      </c>
      <c r="F31" s="218"/>
      <c r="G31" s="219"/>
      <c r="H31" s="221"/>
      <c r="I31" s="220"/>
      <c r="M31" s="108">
        <f>IF('Basic Data'!A31="",0,'Basic Data'!A31)</f>
        <v>0</v>
      </c>
      <c r="N31" s="103"/>
      <c r="O31" s="103"/>
    </row>
    <row r="32" spans="1:16" ht="20.100000000000001" customHeight="1" x14ac:dyDescent="0.2">
      <c r="A32" s="107"/>
      <c r="B32" s="107"/>
      <c r="C32" s="95"/>
      <c r="D32" s="98" t="s">
        <v>279</v>
      </c>
      <c r="E32" s="219"/>
      <c r="F32" s="220"/>
      <c r="G32" s="95"/>
    </row>
    <row r="33" spans="1:14" ht="20.100000000000001" customHeight="1" x14ac:dyDescent="0.2">
      <c r="A33" s="107"/>
      <c r="B33" s="107"/>
      <c r="C33" s="95"/>
      <c r="D33" s="98" t="s">
        <v>280</v>
      </c>
      <c r="E33" s="219"/>
      <c r="F33" s="220"/>
      <c r="G33" s="95"/>
      <c r="N33" s="103"/>
    </row>
    <row r="34" spans="1:14" ht="15.75" customHeight="1" x14ac:dyDescent="0.2">
      <c r="A34" s="107"/>
      <c r="B34" s="107"/>
      <c r="C34" s="95"/>
      <c r="D34" s="99"/>
      <c r="E34" s="107"/>
      <c r="F34" s="107"/>
      <c r="G34" s="95"/>
      <c r="N34" s="103"/>
    </row>
    <row r="35" spans="1:14" ht="42" customHeight="1" x14ac:dyDescent="0.2">
      <c r="A35" s="234" t="s">
        <v>281</v>
      </c>
      <c r="B35" s="234"/>
      <c r="C35" s="234"/>
      <c r="D35" s="234"/>
      <c r="E35" s="234"/>
      <c r="F35" s="234"/>
      <c r="G35" s="219"/>
      <c r="H35" s="221"/>
      <c r="I35" s="220"/>
      <c r="N35" s="103"/>
    </row>
    <row r="36" spans="1:14" ht="42" customHeight="1" x14ac:dyDescent="0.2">
      <c r="A36" s="235" t="s">
        <v>282</v>
      </c>
      <c r="B36" s="235"/>
      <c r="C36" s="235"/>
      <c r="D36" s="235"/>
      <c r="E36" s="235"/>
      <c r="F36" s="235"/>
      <c r="G36" s="219"/>
      <c r="H36" s="221"/>
      <c r="I36" s="220"/>
      <c r="N36" s="103"/>
    </row>
    <row r="37" spans="1:14" ht="15.75" customHeight="1" x14ac:dyDescent="0.2">
      <c r="A37" s="107"/>
      <c r="B37" s="107"/>
      <c r="C37" s="95"/>
      <c r="D37" s="99"/>
      <c r="E37" s="100"/>
      <c r="F37" s="100"/>
      <c r="G37" s="95"/>
    </row>
    <row r="38" spans="1:14" ht="42" customHeight="1" x14ac:dyDescent="0.2">
      <c r="A38" s="216" t="s">
        <v>630</v>
      </c>
      <c r="B38" s="217"/>
      <c r="D38" s="216" t="s">
        <v>626</v>
      </c>
      <c r="E38" s="217"/>
      <c r="F38" s="217"/>
      <c r="G38" s="216" t="s">
        <v>635</v>
      </c>
      <c r="H38" s="217"/>
      <c r="I38" s="217"/>
    </row>
    <row r="39" spans="1:14" ht="20.100000000000001" customHeight="1" x14ac:dyDescent="0.2">
      <c r="A39" s="222"/>
      <c r="B39" s="220"/>
      <c r="C39" s="95"/>
      <c r="D39" s="98" t="s">
        <v>278</v>
      </c>
      <c r="E39" s="218">
        <f>IF(AND(E40="",E41=""),0,SUM(E40:F41))</f>
        <v>0</v>
      </c>
      <c r="F39" s="218"/>
      <c r="G39" s="219"/>
      <c r="H39" s="221"/>
      <c r="I39" s="220"/>
      <c r="M39" s="108">
        <f>IF('Basic Data'!A39="",0,'Basic Data'!A39)</f>
        <v>0</v>
      </c>
    </row>
    <row r="40" spans="1:14" ht="20.100000000000001" customHeight="1" x14ac:dyDescent="0.2">
      <c r="A40" s="107"/>
      <c r="B40" s="107"/>
      <c r="C40" s="95"/>
      <c r="D40" s="98" t="s">
        <v>279</v>
      </c>
      <c r="E40" s="219"/>
      <c r="F40" s="220"/>
      <c r="G40" s="95"/>
    </row>
    <row r="41" spans="1:14" ht="20.100000000000001" customHeight="1" x14ac:dyDescent="0.2">
      <c r="A41" s="107"/>
      <c r="B41" s="107"/>
      <c r="C41" s="95"/>
      <c r="D41" s="98" t="s">
        <v>280</v>
      </c>
      <c r="E41" s="219"/>
      <c r="F41" s="220"/>
      <c r="G41" s="95"/>
    </row>
    <row r="42" spans="1:14" ht="15.75" customHeight="1" x14ac:dyDescent="0.2">
      <c r="A42" s="107"/>
      <c r="B42" s="107"/>
      <c r="C42" s="95"/>
      <c r="D42" s="99"/>
      <c r="E42" s="107"/>
      <c r="F42" s="107"/>
      <c r="G42" s="95"/>
    </row>
    <row r="43" spans="1:14" ht="29.25" customHeight="1" x14ac:dyDescent="0.2">
      <c r="A43" s="223" t="s">
        <v>283</v>
      </c>
      <c r="B43" s="224"/>
      <c r="C43" s="224"/>
      <c r="D43" s="224"/>
      <c r="E43" s="224"/>
      <c r="F43" s="225"/>
      <c r="G43" s="219"/>
      <c r="H43" s="221"/>
      <c r="I43" s="220"/>
    </row>
    <row r="44" spans="1:14" ht="27" customHeight="1" x14ac:dyDescent="0.2">
      <c r="A44" s="226" t="s">
        <v>282</v>
      </c>
      <c r="B44" s="227"/>
      <c r="C44" s="227"/>
      <c r="D44" s="227"/>
      <c r="E44" s="227"/>
      <c r="F44" s="228"/>
      <c r="G44" s="219"/>
      <c r="H44" s="221"/>
      <c r="I44" s="220"/>
    </row>
    <row r="45" spans="1:14" ht="15.75" customHeight="1" x14ac:dyDescent="0.2">
      <c r="A45" s="107"/>
      <c r="B45" s="107"/>
      <c r="C45" s="95"/>
      <c r="D45" s="99"/>
      <c r="E45" s="107"/>
      <c r="F45" s="107"/>
      <c r="G45" s="95"/>
    </row>
    <row r="46" spans="1:14" ht="29.25" customHeight="1" x14ac:dyDescent="0.2">
      <c r="A46" s="236" t="s">
        <v>580</v>
      </c>
      <c r="B46" s="236"/>
      <c r="C46" s="236"/>
      <c r="D46" s="236"/>
      <c r="E46" s="236"/>
      <c r="F46" s="236"/>
      <c r="G46" s="219"/>
      <c r="H46" s="221"/>
      <c r="I46" s="220"/>
    </row>
    <row r="47" spans="1:14" ht="17.25" customHeight="1" x14ac:dyDescent="0.2">
      <c r="A47" s="143"/>
      <c r="B47" s="143"/>
      <c r="C47" s="143"/>
      <c r="D47" s="143"/>
      <c r="E47" s="143"/>
      <c r="F47" s="143"/>
      <c r="G47" s="143"/>
      <c r="H47" s="143"/>
      <c r="I47" s="143"/>
      <c r="J47" s="143"/>
    </row>
    <row r="48" spans="1:14" ht="24.75" customHeight="1" x14ac:dyDescent="0.2">
      <c r="A48" s="214" t="s">
        <v>636</v>
      </c>
      <c r="B48" s="214"/>
      <c r="C48" s="214"/>
      <c r="D48" s="214"/>
      <c r="E48" s="214"/>
      <c r="F48" s="214"/>
      <c r="G48" s="214"/>
      <c r="H48" s="214"/>
      <c r="I48" s="214"/>
    </row>
    <row r="49" spans="1:9" ht="191.25" customHeight="1" x14ac:dyDescent="0.2">
      <c r="A49" s="215" t="s">
        <v>578</v>
      </c>
      <c r="B49" s="215"/>
      <c r="C49" s="215"/>
      <c r="D49" s="215"/>
      <c r="E49" s="215"/>
      <c r="F49" s="215"/>
      <c r="G49" s="215"/>
      <c r="H49" s="215"/>
      <c r="I49" s="215"/>
    </row>
    <row r="50" spans="1:9" ht="11.25" customHeight="1" x14ac:dyDescent="0.2">
      <c r="A50" s="27" t="s">
        <v>284</v>
      </c>
    </row>
    <row r="51" spans="1:9" ht="159.75" customHeight="1" x14ac:dyDescent="0.2">
      <c r="A51" s="214" t="s">
        <v>678</v>
      </c>
      <c r="B51" s="214"/>
      <c r="C51" s="214"/>
      <c r="D51" s="214"/>
      <c r="E51" s="214"/>
      <c r="F51" s="214"/>
      <c r="G51" s="214"/>
      <c r="H51" s="214"/>
      <c r="I51" s="214"/>
    </row>
  </sheetData>
  <sheetProtection algorithmName="SHA-512" hashValue="9/djjQRSepHmEOpzThJsI+TTo7Y/7WDaA9lJkIqKI6KsfCM1WWX7jVoT4hO6G3Co/51HLcwNIeSH1sLmd2hGCA==" saltValue="SK1RcaKX0dyCE8qdzMMoLw==" spinCount="100000" sheet="1" objects="1" scenarios="1" selectLockedCells="1"/>
  <dataConsolidate/>
  <mergeCells count="46">
    <mergeCell ref="A31:B31"/>
    <mergeCell ref="D30:F30"/>
    <mergeCell ref="B6:I6"/>
    <mergeCell ref="A26:D26"/>
    <mergeCell ref="A27:D27"/>
    <mergeCell ref="B10:I10"/>
    <mergeCell ref="B12:I12"/>
    <mergeCell ref="G16:H16"/>
    <mergeCell ref="G18:H18"/>
    <mergeCell ref="B14:D14"/>
    <mergeCell ref="B8:D8"/>
    <mergeCell ref="B16:D16"/>
    <mergeCell ref="B18:D18"/>
    <mergeCell ref="A13:A15"/>
    <mergeCell ref="G43:I43"/>
    <mergeCell ref="A48:I48"/>
    <mergeCell ref="G14:H14"/>
    <mergeCell ref="A23:D23"/>
    <mergeCell ref="A24:D24"/>
    <mergeCell ref="E26:I26"/>
    <mergeCell ref="E27:I27"/>
    <mergeCell ref="A35:F35"/>
    <mergeCell ref="G35:I35"/>
    <mergeCell ref="A36:F36"/>
    <mergeCell ref="G36:I36"/>
    <mergeCell ref="G44:I44"/>
    <mergeCell ref="A46:F46"/>
    <mergeCell ref="G46:I46"/>
    <mergeCell ref="G38:I38"/>
    <mergeCell ref="A30:B30"/>
    <mergeCell ref="A51:I51"/>
    <mergeCell ref="A49:I49"/>
    <mergeCell ref="G30:I30"/>
    <mergeCell ref="E31:F31"/>
    <mergeCell ref="E32:F32"/>
    <mergeCell ref="E33:F33"/>
    <mergeCell ref="G31:I31"/>
    <mergeCell ref="A39:B39"/>
    <mergeCell ref="E39:F39"/>
    <mergeCell ref="G39:I39"/>
    <mergeCell ref="E40:F40"/>
    <mergeCell ref="E41:F41"/>
    <mergeCell ref="A38:B38"/>
    <mergeCell ref="D38:F38"/>
    <mergeCell ref="A43:F43"/>
    <mergeCell ref="A44:F44"/>
  </mergeCells>
  <conditionalFormatting sqref="A24">
    <cfRule type="expression" dxfId="95" priority="8" stopIfTrue="1">
      <formula>LEN(TRIM(A24))=0</formula>
    </cfRule>
  </conditionalFormatting>
  <conditionalFormatting sqref="A31">
    <cfRule type="expression" dxfId="94" priority="34" stopIfTrue="1">
      <formula>LEN(TRIM(A31))=0</formula>
    </cfRule>
  </conditionalFormatting>
  <conditionalFormatting sqref="A39">
    <cfRule type="expression" dxfId="93" priority="26" stopIfTrue="1">
      <formula>LEN(TRIM(A39))=0</formula>
    </cfRule>
  </conditionalFormatting>
  <conditionalFormatting sqref="A43:A44">
    <cfRule type="expression" dxfId="92" priority="14">
      <formula>ISNUMBER(FIND("Stomach Cancer Centre + separate Esophageal Cancer Centre",$B$6))</formula>
    </cfRule>
  </conditionalFormatting>
  <conditionalFormatting sqref="A38:B39">
    <cfRule type="expression" dxfId="91" priority="24">
      <formula>ISNUMBER(FIND("Stomach Cancer Centre + separate Esophageal Cancer Centre",$B$6))</formula>
    </cfRule>
  </conditionalFormatting>
  <conditionalFormatting sqref="B6">
    <cfRule type="expression" dxfId="90" priority="32" stopIfTrue="1">
      <formula>LEN(TRIM(B6))=0</formula>
    </cfRule>
  </conditionalFormatting>
  <conditionalFormatting sqref="B8">
    <cfRule type="expression" dxfId="89" priority="42" stopIfTrue="1">
      <formula>LEN(TRIM(B8))=0</formula>
    </cfRule>
  </conditionalFormatting>
  <conditionalFormatting sqref="B10">
    <cfRule type="expression" dxfId="88" priority="6" stopIfTrue="1">
      <formula>LEN(TRIM(B10))=0</formula>
    </cfRule>
  </conditionalFormatting>
  <conditionalFormatting sqref="B12">
    <cfRule type="expression" dxfId="87" priority="9" stopIfTrue="1">
      <formula>LEN(TRIM(B12))=0</formula>
    </cfRule>
  </conditionalFormatting>
  <conditionalFormatting sqref="B14:C14">
    <cfRule type="expression" dxfId="86" priority="41" stopIfTrue="1">
      <formula>LEN(TRIM(B14))=0</formula>
    </cfRule>
  </conditionalFormatting>
  <conditionalFormatting sqref="B16:C16">
    <cfRule type="expression" dxfId="85" priority="2" stopIfTrue="1">
      <formula>LEN(TRIM(B16))=0</formula>
    </cfRule>
  </conditionalFormatting>
  <conditionalFormatting sqref="B18:C18">
    <cfRule type="expression" dxfId="84" priority="4" stopIfTrue="1">
      <formula>LEN(TRIM(B18))=0</formula>
    </cfRule>
  </conditionalFormatting>
  <conditionalFormatting sqref="B14:D14">
    <cfRule type="expression" dxfId="83" priority="3">
      <formula>$A$24&lt;&gt;"Germany"</formula>
    </cfRule>
  </conditionalFormatting>
  <conditionalFormatting sqref="B16:D16">
    <cfRule type="expression" dxfId="82" priority="1">
      <formula>$A$24&lt;&gt;"Germany"</formula>
    </cfRule>
  </conditionalFormatting>
  <conditionalFormatting sqref="D40:F41">
    <cfRule type="expression" dxfId="81" priority="20">
      <formula>ISNUMBER(FIND("Stomach Cancer Centre + separate Esophageal Cancer Centre",$B$6))</formula>
    </cfRule>
  </conditionalFormatting>
  <conditionalFormatting sqref="D38:I39">
    <cfRule type="expression" dxfId="80" priority="21">
      <formula>ISNUMBER(FIND("Stomach Cancer Centre + separate Esophageal Cancer Centre",$B$6))</formula>
    </cfRule>
  </conditionalFormatting>
  <conditionalFormatting sqref="E27">
    <cfRule type="expression" dxfId="79" priority="37" stopIfTrue="1">
      <formula>LEN(TRIM(E27))=0</formula>
    </cfRule>
  </conditionalFormatting>
  <conditionalFormatting sqref="E32:E33">
    <cfRule type="expression" dxfId="78" priority="30" stopIfTrue="1">
      <formula>LEN(TRIM(E32))=0</formula>
    </cfRule>
  </conditionalFormatting>
  <conditionalFormatting sqref="E40:E41">
    <cfRule type="expression" dxfId="77" priority="29" stopIfTrue="1">
      <formula>LEN(TRIM(E40))=0</formula>
    </cfRule>
  </conditionalFormatting>
  <conditionalFormatting sqref="G31">
    <cfRule type="expression" dxfId="76" priority="28" stopIfTrue="1">
      <formula>LEN(TRIM(G31))=0</formula>
    </cfRule>
  </conditionalFormatting>
  <conditionalFormatting sqref="G35:G36">
    <cfRule type="expression" dxfId="75" priority="17" stopIfTrue="1">
      <formula>LEN(TRIM(G35))=0</formula>
    </cfRule>
  </conditionalFormatting>
  <conditionalFormatting sqref="G39">
    <cfRule type="expression" dxfId="74" priority="27" stopIfTrue="1">
      <formula>LEN(TRIM(G39))=0</formula>
    </cfRule>
  </conditionalFormatting>
  <conditionalFormatting sqref="G43:G44">
    <cfRule type="expression" dxfId="73" priority="13" stopIfTrue="1">
      <formula>LEN(TRIM(G43))=0</formula>
    </cfRule>
  </conditionalFormatting>
  <conditionalFormatting sqref="G46">
    <cfRule type="expression" dxfId="72" priority="15" stopIfTrue="1">
      <formula>LEN(TRIM(G46))=0</formula>
    </cfRule>
  </conditionalFormatting>
  <conditionalFormatting sqref="G43:I44">
    <cfRule type="expression" dxfId="71" priority="11">
      <formula>ISNUMBER(FIND("Stomach Cancer Centre + separate Esophageal Cancer Centre",$B$6))</formula>
    </cfRule>
  </conditionalFormatting>
  <conditionalFormatting sqref="I14">
    <cfRule type="expression" dxfId="70" priority="40" stopIfTrue="1">
      <formula>LEN(TRIM(I14))=0</formula>
    </cfRule>
  </conditionalFormatting>
  <dataValidations count="22">
    <dataValidation type="list" allowBlank="1" showInputMessage="1" showErrorMessage="1" sqref="B8" xr:uid="{6CA6DAD8-10FB-41C7-97AB-6050EFF71FE4}">
      <formula1>Zentrum</formula1>
    </dataValidation>
    <dataValidation type="textLength" allowBlank="1" showInputMessage="1" showErrorMessage="1" errorTitle="Eingabefehler" error="Nur Texteingabe bis 100 Zeichen möglich." sqref="B18:D18" xr:uid="{C715B1FA-7C7B-4293-BD9F-48AC365E233F}">
      <formula1>0</formula1>
      <formula2>100</formula2>
    </dataValidation>
    <dataValidation type="date" allowBlank="1" showErrorMessage="1" errorTitle="Eingabefehler" error="Format: dd.mm.yyyy_x000a__x000a_Time period between 01.10.2025 - 31.01.2027." sqref="I14" xr:uid="{F16A128E-FBEB-478C-856D-2AF16F56D3ED}">
      <formula1>45931</formula1>
      <formula2>46418</formula2>
    </dataValidation>
    <dataValidation type="list" allowBlank="1" showInputMessage="1" showErrorMessage="1" sqref="E24" xr:uid="{11700999-0E7C-4F7C-8A9B-D45C1B952AE4}">
      <formula1>KrebsregisterZusammenarbeit</formula1>
    </dataValidation>
    <dataValidation type="custom" allowBlank="1" showInputMessage="1" showErrorMessage="1" errorTitle="Input data error" error="Total number of primary oesophageal cases cannot be smaller than the sum of primary surgical cases (cell E39) + primary cases with endoscopic resection (cell G39)." sqref="A39:B39" xr:uid="{0C611F62-CBC6-4F52-86D9-51CDA319C3E1}">
      <formula1>IF(ISNUMBER(A39),IF(SUM(E39:I39)&lt;=M39,TRUE,FALSE),FALSE)</formula1>
    </dataValidation>
    <dataValidation type="custom" allowBlank="1" showInputMessage="1" showErrorMessage="1" errorTitle="Input data error" error="1. Total Surgical primary cases + Primary cases with endoscopic resection cannot be greater than Primary cases stomach (Cell A31)._x000a_2. The field Primary cases stomach total (Cell A31) has not been edited._x000a_" sqref="E32:F32" xr:uid="{CAE70C87-FF5A-47B1-8BCC-EE063B858336}">
      <formula1>IF(E32&lt;=M31,IF(SUM(E32,E33,G31)&lt;=M31,TRUE,FALSE),FALSE)</formula1>
    </dataValidation>
    <dataValidation type="custom" allowBlank="1" showInputMessage="1" showErrorMessage="1" errorTitle="Input data error" error="1. Total Surgical primary cases + Primary cases with endoscopic resection cannot be greater than Primary cases oesophagus (Cell A39)._x000a_2. The field Primary cases oesophagus total (Cell A39) has not been edited._x000a_" sqref="E40:F40" xr:uid="{004B72E0-71AB-4986-BB14-FF9BFB8F2D9C}">
      <formula1>IF(E40&lt;=M39,IF(SUM(E40,E41,G39)&lt;=M39,TRUE,FALSE),FALSE)</formula1>
    </dataValidation>
    <dataValidation type="custom" allowBlank="1" showInputMessage="1" showErrorMessage="1" errorTitle="Input data error" error="1. Primary cases with endoscopic resection + Surgical primary cases cannot be greater than Primary cases stomach (Cell A31)._x000a_2.The field Primary cases stomach total (Cell A31) has not been edited._x000a_" sqref="G31:I31" xr:uid="{9F6FE595-3890-465E-8647-F3BD4DD35D33}">
      <formula1>IF(G31&lt;=M31,IF(SUM(E31:I31)&lt;=M31,TRUE,FALSE),FALSE)</formula1>
    </dataValidation>
    <dataValidation type="custom" allowBlank="1" showInputMessage="1" showErrorMessage="1" errorTitle="Input data error" error="1. Primary cases with endoscopic resection + Surgical primary cases cannot be greater than Primary cases oesophagus (Cell A39)._x000a_2.The field Primary cases oesophagus total (Cell A39) has not been edited. _x000a_" sqref="G39:I39" xr:uid="{61D60AD0-F72A-4BAB-AD8B-9765B7E06C88}">
      <formula1>IF(G39&lt;=M39,IF(SUM(E39:I39)&lt;=M39,TRUE,FALSE),FALSE)</formula1>
    </dataValidation>
    <dataValidation type="custom" allowBlank="1" showInputMessage="1" showErrorMessage="1" sqref="O30" xr:uid="{E528876D-1806-40D9-B363-95F946D8380D}">
      <formula1>IF(SUM(E31:I31)&gt;=M31,TRUE,FALSE)</formula1>
    </dataValidation>
    <dataValidation type="custom" allowBlank="1" showInputMessage="1" showErrorMessage="1" errorTitle="Input data error" error="Number primary cases stomach cannot be smaller than Total surgical primary cases (Cell E31) + Primary cases with endoscopic resection (Cell G31)." sqref="A31:B31" xr:uid="{88124D90-15A7-4E22-BCF9-2B0A4E26010E}">
      <formula1>IF(ISNUMBER(A31),IF(SUM(E31:I31)&lt;=M31,TRUE,FALSE),FALSE)</formula1>
    </dataValidation>
    <dataValidation type="custom" allowBlank="1" showInputMessage="1" showErrorMessage="1" errorTitle="Eingabefehler" error="1. Summe Operative Primärfälle + Primärfälle mit endoskopischer Resektion kann nicht größer sein als Primärfälle Magen Gesamt (Zelle A33)._x000a_2. Das Feld Primärfälle Magen Gesamt (Zelle A33) wurde nicht bearbeitet." sqref="E34:F34" xr:uid="{C37D5987-82DD-43D4-B183-A700EC89C871}">
      <formula1>IF(E34&lt;=M32,IF(SUM(E33,E34,G32)&lt;=M32,TRUE,FALSE),FALSE)</formula1>
    </dataValidation>
    <dataValidation type="custom" allowBlank="1" showInputMessage="1" showErrorMessage="1" errorTitle="Eingabefehler" error="1. Summe Operative Primärfälle + Primärfälle mit endoskopischer Resektion kann nicht größer sein als Primärfälle Speiseröhre Gesamt (Zelle A38)._x000a_2. Das Feld Primärfälle Speiseröhre Gesamt (Zelle A38) wurde nicht bearbeitet." sqref="E45:F45" xr:uid="{6B483212-4051-4B21-AAC9-B39C7794EF8A}">
      <formula1>IF(E45&lt;=M40,IF(SUM(E41,E45,G40)&lt;=M40,TRUE,FALSE),FALSE)</formula1>
    </dataValidation>
    <dataValidation type="custom" allowBlank="1" showInputMessage="1" showErrorMessage="1" errorTitle="Eingabefehler" error="1. Summe Operative Primärfälle + Primärfälle mit endoskopischer Resektion kann nicht größer sein als Primärfälle Speiseröhre Gesamt (Zelle A38)._x000a_2. Das Feld Primärfälle Speiseröhre Gesamt (Zelle A38) wurde nicht bearbeitet." sqref="E42:F42" xr:uid="{A46114B4-0A6E-4234-8D2B-12E66A296D0E}">
      <formula1>IF(E42&lt;=M40,IF(SUM(E41,E42,G40)&lt;=M40,TRUE,FALSE),FALSE)</formula1>
    </dataValidation>
    <dataValidation type="whole" showInputMessage="1" showErrorMessage="1" errorTitle="Input data error" error="Value in the field &quot;of which resections with neoadjuvant systemic therapy&quot; (cell G36) cannot be greater than &quot;Surgical expertise - number of surgical resections stomach/AEG (cell G35)&quot;" sqref="G36:I36" xr:uid="{321EB841-3292-4201-9317-5AB312564059}">
      <formula1>0</formula1>
      <formula2>G35</formula2>
    </dataValidation>
    <dataValidation type="whole" showInputMessage="1" showErrorMessage="1" errorTitle="Input data error" error="Value in the field &quot;of which resections with neoadjuvant systemic therapy&quot; (cell G44) cannot be greater than &quot;Surgical expertise - number of surgical resections stomach/AEG (cell G43)&quot;" sqref="G44:I44" xr:uid="{A68DA14E-F5F2-4E6D-80A4-7F6C0BB6E48B}">
      <formula1>0</formula1>
      <formula2>G43</formula2>
    </dataValidation>
    <dataValidation type="whole" allowBlank="1" showInputMessage="1" showErrorMessage="1" errorTitle="Eingabefehler" error="Ganze Zahl zwischen 0 und 5000 eingeben." sqref="G47:I47" xr:uid="{AEEB437D-34F0-4B40-9499-E2DB4CCE16AB}">
      <formula1>0</formula1>
      <formula2>5000</formula2>
    </dataValidation>
    <dataValidation type="custom" allowBlank="1" showInputMessage="1" showErrorMessage="1" errorTitle="Input data error" error="1. Total Surgical primary cases + Primary cases with endoscopic resection cannot be greater than Primary cases stomach (Cell A31)._x000a_2. The field Primary cases stomach total (Cell A31) has not been edited._x000a_" sqref="E33:F33" xr:uid="{524307EA-F53A-4ED4-B948-D86633C626B8}">
      <formula1>IF(E33&lt;=M31,IF(SUM(E32,E33,G31)&lt;=M31,TRUE,FALSE),FALSE)</formula1>
    </dataValidation>
    <dataValidation type="custom" allowBlank="1" showInputMessage="1" showErrorMessage="1" errorTitle="Input data error" error="1. Total Surgical primary cases + Primary cases with endoscopic resection cannot be greater than Primary cases oesophagus (Cell A39)._x000a_2. The field Primary cases oesophagus total (Cell A39) has not been edited._x000a_" sqref="E41:F41" xr:uid="{1F39D4CA-3D8C-49A4-BF47-C2F0F522A66A}">
      <formula1>IF(E41&lt;=M39,IF(SUM(E40,E41,G39)&lt;=M39,TRUE,FALSE),FALSE)</formula1>
    </dataValidation>
    <dataValidation type="whole" allowBlank="1" showInputMessage="1" showErrorMessage="1" errorTitle="Input data error" error="Whole number between 0 and 5000." sqref="G35:I35 G43:I43 G46:I46" xr:uid="{4851EE5F-2523-456F-B689-7351D00231ED}">
      <formula1>0</formula1>
      <formula2>5000</formula2>
    </dataValidation>
    <dataValidation type="whole" allowBlank="1" showInputMessage="1" showErrorMessage="1" errorTitle="Input data error" error="The Institution identification (II) number must be a 9-digit sequence of numbers beginning with 26." sqref="B14:D14" xr:uid="{5FC42BC5-95BD-44D8-B28C-0E42D5ADA08E}">
      <formula1>260000000</formula1>
      <formula2>269999999</formula2>
    </dataValidation>
    <dataValidation type="whole" allowBlank="1" showInputMessage="1" showErrorMessage="1" errorTitle="Input data error" error="The Clinical sites number must be a 9-digit sequence of numbers beginning with 77." sqref="B16:D16" xr:uid="{B51A6165-AB8A-4F3B-9205-AD10A281AB6B}">
      <formula1>770000000</formula1>
      <formula2>779999999</formula2>
    </dataValidation>
  </dataValidations>
  <pageMargins left="0.75" right="0.25" top="0.75" bottom="0.75" header="0.3" footer="0.3"/>
  <pageSetup paperSize="9" scale="68" orientation="portrait" r:id="rId1"/>
  <headerFooter>
    <oddFooter xml:space="preserve">&amp;L&amp;"Arial,Regular"&amp;7&amp;F&amp;C&amp;"Arial,Regular"&amp;7
© DKG  All rights reserved&amp;R&amp;"Arial,Regular"&amp;7&amp;P   </oddFooter>
  </headerFooter>
  <rowBreaks count="1" manualBreakCount="1">
    <brk id="48" max="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errorTitle="Input data error" error="Only values from the drop-down list are allowed. " xr:uid="{F34612DF-3D44-427E-A549-22211AD8D4CD}">
          <x14:formula1>
            <xm:f>Datenquelle!$A$113:$A$308</xm:f>
          </x14:formula1>
          <xm:sqref>A24:D24</xm:sqref>
        </x14:dataValidation>
        <x14:dataValidation type="list" allowBlank="1" showInputMessage="1" showErrorMessage="1" errorTitle="Input data error" error="Only values from the drop-down list are allowed. " xr:uid="{D9797AF5-E0DF-4D57-A3AB-1DE861D37328}">
          <x14:formula1>
            <xm:f>Datenquelle!$C$92:$C$93</xm:f>
          </x14:formula1>
          <xm:sqref>B6:I6</xm:sqref>
        </x14:dataValidation>
        <x14:dataValidation type="list" allowBlank="1" showInputMessage="1" showErrorMessage="1" errorTitle="Input data error. " error="Only values from the drop-down list are allowed. " xr:uid="{D625AA2E-6EC1-4551-BD7D-68A3AE7CC623}">
          <x14:formula1>
            <xm:f>Datenquelle!$B$1:$B$53</xm:f>
          </x14:formula1>
          <xm:sqref>E27:I27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3:O98"/>
  <sheetViews>
    <sheetView topLeftCell="B1" workbookViewId="0">
      <selection activeCell="B9" sqref="B9"/>
    </sheetView>
  </sheetViews>
  <sheetFormatPr defaultColWidth="9.140625" defaultRowHeight="11.25" x14ac:dyDescent="0.2"/>
  <cols>
    <col min="1" max="5" width="9.140625" style="7" customWidth="1"/>
    <col min="6" max="6" width="15.5703125" style="7" customWidth="1"/>
    <col min="7" max="7" width="20.7109375" style="7" customWidth="1"/>
    <col min="8" max="8" width="22.42578125" style="7" bestFit="1" customWidth="1"/>
    <col min="9" max="9" width="9.140625" style="7" customWidth="1"/>
    <col min="10" max="10" width="11.5703125" style="7" customWidth="1"/>
    <col min="11" max="11" width="18.7109375" style="7" bestFit="1" customWidth="1"/>
    <col min="12" max="16384" width="9.140625" style="7"/>
  </cols>
  <sheetData>
    <row r="3" spans="2:11" x14ac:dyDescent="0.2">
      <c r="C3" s="27" t="s">
        <v>192</v>
      </c>
    </row>
    <row r="4" spans="2:11" ht="22.5" x14ac:dyDescent="0.2">
      <c r="D4" s="32" t="s">
        <v>161</v>
      </c>
    </row>
    <row r="5" spans="2:11" ht="33.75" x14ac:dyDescent="0.2">
      <c r="C5" s="33" t="s">
        <v>498</v>
      </c>
      <c r="D5" s="33" t="s">
        <v>499</v>
      </c>
      <c r="E5" s="33" t="s">
        <v>500</v>
      </c>
      <c r="F5" s="33" t="s">
        <v>501</v>
      </c>
      <c r="G5" s="33" t="s">
        <v>502</v>
      </c>
      <c r="H5" s="7" t="s">
        <v>503</v>
      </c>
      <c r="I5" s="33" t="s">
        <v>504</v>
      </c>
      <c r="K5" s="7" t="s">
        <v>220</v>
      </c>
    </row>
    <row r="6" spans="2:11" x14ac:dyDescent="0.2">
      <c r="C6" s="7">
        <f>COUNTIF('Indicator sheet_(IS)'!$P$9:$P$74,C5)</f>
        <v>0</v>
      </c>
      <c r="D6" s="7">
        <f>COUNTIF('Indicator sheet_(IS)'!$P$9:$P$74,D5)</f>
        <v>0</v>
      </c>
      <c r="E6" s="7">
        <f>COUNTIF('Indicator sheet_(IS)'!$P$9:$P$74,E5)</f>
        <v>0</v>
      </c>
      <c r="F6" s="7">
        <f>COUNTIF('Indicator sheet_(IS)'!$P$9:$P$74,F5)</f>
        <v>21</v>
      </c>
      <c r="G6" s="7">
        <f>COUNTIF('Indicator sheet_(IS)'!$P$9:$P$74,G5)</f>
        <v>0</v>
      </c>
      <c r="H6" s="7">
        <f>COUNTIF('Indicator sheet_(IS)'!$P$9:$P$74,H5)</f>
        <v>0</v>
      </c>
      <c r="I6" s="7">
        <f t="shared" ref="I6:I9" si="0">SUM(C6:H6)</f>
        <v>21</v>
      </c>
      <c r="K6" s="7">
        <f>D6+H6</f>
        <v>0</v>
      </c>
    </row>
    <row r="7" spans="2:11" x14ac:dyDescent="0.2">
      <c r="D7" s="7">
        <f>C6+D6+H6</f>
        <v>0</v>
      </c>
      <c r="E7" s="7">
        <f>E6</f>
        <v>0</v>
      </c>
      <c r="G7" s="7">
        <f>F6+G6</f>
        <v>21</v>
      </c>
      <c r="I7" s="7">
        <f>SUM(C7:G7)</f>
        <v>21</v>
      </c>
    </row>
    <row r="8" spans="2:11" x14ac:dyDescent="0.2">
      <c r="E8" s="7">
        <f>E7+D7</f>
        <v>0</v>
      </c>
      <c r="G8" s="7">
        <f>G7</f>
        <v>21</v>
      </c>
      <c r="I8" s="7">
        <f>SUM(C8:H8)</f>
        <v>21</v>
      </c>
    </row>
    <row r="9" spans="2:11" x14ac:dyDescent="0.2">
      <c r="B9" s="90">
        <v>21</v>
      </c>
      <c r="C9" s="37">
        <f>ROUND(C6/$B$9,4)</f>
        <v>0</v>
      </c>
      <c r="D9" s="37">
        <f>ROUND(D6/$B$9,4)</f>
        <v>0</v>
      </c>
      <c r="E9" s="37">
        <f>ROUND(E6/$B$9,4)</f>
        <v>0</v>
      </c>
      <c r="F9" s="37">
        <f t="shared" ref="F9:G9" si="1">ROUND(F6/$B$9,4)</f>
        <v>1</v>
      </c>
      <c r="G9" s="37">
        <f t="shared" si="1"/>
        <v>0</v>
      </c>
      <c r="H9" s="37">
        <f>ROUND(H6/$B$9,4)</f>
        <v>0</v>
      </c>
      <c r="I9" s="37">
        <f t="shared" si="0"/>
        <v>1</v>
      </c>
      <c r="K9" s="37">
        <f>D9+H9</f>
        <v>0</v>
      </c>
    </row>
    <row r="10" spans="2:11" x14ac:dyDescent="0.2">
      <c r="D10" s="37">
        <f>ROUND((C6+D6+H6)/$B$9,4)</f>
        <v>0</v>
      </c>
      <c r="E10" s="37">
        <f>ROUND(E6/$B$9,4)</f>
        <v>0</v>
      </c>
      <c r="G10" s="37">
        <f>ROUND((F6+G6)/$B$9,4)</f>
        <v>1</v>
      </c>
      <c r="H10" s="37">
        <f>ROUND((H6+D6+C6)/$B$9,4)</f>
        <v>0</v>
      </c>
      <c r="I10" s="37">
        <f>SUM(C10:G10)</f>
        <v>1</v>
      </c>
      <c r="K10" s="37"/>
    </row>
    <row r="11" spans="2:11" x14ac:dyDescent="0.2">
      <c r="E11" s="37">
        <f>ROUND((C6+D6+E6+H6)/$B$9,4)</f>
        <v>0</v>
      </c>
      <c r="G11" s="37">
        <f>G10</f>
        <v>1</v>
      </c>
      <c r="I11" s="37">
        <f>SUM(C11:H11)</f>
        <v>1</v>
      </c>
    </row>
    <row r="16" spans="2:11" x14ac:dyDescent="0.2">
      <c r="C16" s="27" t="s">
        <v>193</v>
      </c>
    </row>
    <row r="17" spans="2:15" ht="45" x14ac:dyDescent="0.2">
      <c r="C17" s="23" t="s">
        <v>505</v>
      </c>
      <c r="D17" s="23" t="s">
        <v>506</v>
      </c>
      <c r="E17" s="23" t="s">
        <v>507</v>
      </c>
      <c r="F17" s="23" t="s">
        <v>508</v>
      </c>
      <c r="G17" s="23" t="s">
        <v>509</v>
      </c>
      <c r="H17" s="7" t="s">
        <v>510</v>
      </c>
    </row>
    <row r="22" spans="2:15" ht="15" x14ac:dyDescent="0.25">
      <c r="C22" s="4" t="s">
        <v>194</v>
      </c>
    </row>
    <row r="24" spans="2:15" x14ac:dyDescent="0.2">
      <c r="C24" s="35" t="s">
        <v>195</v>
      </c>
      <c r="D24" s="35" t="s">
        <v>196</v>
      </c>
      <c r="E24" s="35" t="s">
        <v>197</v>
      </c>
      <c r="F24" s="35" t="s">
        <v>198</v>
      </c>
      <c r="G24" s="35" t="s">
        <v>199</v>
      </c>
      <c r="H24" s="35" t="s">
        <v>200</v>
      </c>
      <c r="I24" s="35"/>
      <c r="J24" s="35" t="s">
        <v>201</v>
      </c>
      <c r="K24" s="35" t="s">
        <v>202</v>
      </c>
      <c r="L24" s="35" t="s">
        <v>203</v>
      </c>
      <c r="M24" s="35" t="s">
        <v>204</v>
      </c>
      <c r="N24" s="35" t="s">
        <v>205</v>
      </c>
      <c r="O24" s="35" t="s">
        <v>206</v>
      </c>
    </row>
    <row r="25" spans="2:15" x14ac:dyDescent="0.2">
      <c r="C25" s="34"/>
      <c r="D25" s="34"/>
      <c r="E25" s="34"/>
      <c r="F25" s="34"/>
      <c r="G25" s="34"/>
      <c r="H25" s="34"/>
      <c r="I25" s="34"/>
      <c r="J25" s="34"/>
      <c r="K25" s="34"/>
      <c r="L25" s="34"/>
      <c r="M25" s="41"/>
      <c r="N25" s="41"/>
      <c r="O25" s="41"/>
    </row>
    <row r="26" spans="2:15" x14ac:dyDescent="0.2">
      <c r="C26" s="34"/>
      <c r="D26" s="34"/>
      <c r="E26" s="34"/>
      <c r="F26" s="34"/>
      <c r="G26" s="34"/>
      <c r="H26" s="34"/>
      <c r="I26" s="34"/>
      <c r="J26" s="34"/>
      <c r="K26" s="34"/>
      <c r="L26" s="34"/>
      <c r="M26" s="41"/>
      <c r="N26" s="41"/>
      <c r="O26" s="41"/>
    </row>
    <row r="27" spans="2:15" x14ac:dyDescent="0.2">
      <c r="C27" s="74" t="s">
        <v>239</v>
      </c>
      <c r="D27" s="75">
        <v>0</v>
      </c>
      <c r="E27" s="76">
        <v>0</v>
      </c>
      <c r="F27" s="76">
        <v>1000000000000</v>
      </c>
      <c r="G27" s="77">
        <v>30</v>
      </c>
      <c r="H27" s="76">
        <v>1000000000000</v>
      </c>
      <c r="I27" s="76"/>
      <c r="J27" s="76">
        <v>-10000</v>
      </c>
      <c r="K27" s="76">
        <v>10000</v>
      </c>
      <c r="L27" s="79">
        <f>'Indicator sheet_(IS)'!O9</f>
        <v>0</v>
      </c>
      <c r="M27" s="79">
        <f>IF('Indicator sheet_(IS)'!P9=Berechnung1!$G$5,1,IF('Indicator sheet_(IS)'!P9=Berechnung1!$F$5,1,IF('Indicator sheet_(IS)'!P9=Berechnung1!$E$5,2,IF('Indicator sheet_(IS)'!P9=Berechnung1!$D$5,3,IF('Indicator sheet_(IS)'!P9=Berechnung1!$C$5,4,"")))))</f>
        <v>1</v>
      </c>
      <c r="N27" s="79">
        <f>IF(M27&gt;1,M27+3,M27)</f>
        <v>1</v>
      </c>
      <c r="O27" s="79">
        <f>IF('Indicator sheet_(IS)'!R9="",0,1)</f>
        <v>0</v>
      </c>
    </row>
    <row r="28" spans="2:15" x14ac:dyDescent="0.2">
      <c r="C28" s="34"/>
      <c r="D28" s="34"/>
      <c r="E28" s="34"/>
      <c r="F28" s="34"/>
      <c r="G28" s="34"/>
      <c r="H28" s="34"/>
      <c r="I28" s="34"/>
      <c r="J28" s="34"/>
      <c r="K28" s="34"/>
      <c r="L28" s="42"/>
      <c r="M28" s="41" t="str">
        <f>IF('Indicator sheet_(IS)'!P10=Berechnung1!$G$5,1,IF('Indicator sheet_(IS)'!P10=Berechnung1!$F$5,1,IF('Indicator sheet_(IS)'!P10=Berechnung1!$E$5,2,IF('Indicator sheet_(IS)'!P10=Berechnung1!$D$5,3,IF('Indicator sheet_(IS)'!P10=Berechnung1!$C$5,4,"")))))</f>
        <v/>
      </c>
      <c r="N28" s="41"/>
      <c r="O28" s="41"/>
    </row>
    <row r="29" spans="2:15" x14ac:dyDescent="0.2">
      <c r="C29" s="34"/>
      <c r="D29" s="34"/>
      <c r="E29" s="34"/>
      <c r="F29" s="34"/>
      <c r="G29" s="34"/>
      <c r="H29" s="34"/>
      <c r="I29" s="34"/>
      <c r="J29" s="34"/>
      <c r="K29" s="34"/>
      <c r="L29" s="42"/>
      <c r="M29" s="41" t="str">
        <f>IF('Indicator sheet_(IS)'!P11=Berechnung1!$G$5,1,IF('Indicator sheet_(IS)'!P11=Berechnung1!$F$5,1,IF('Indicator sheet_(IS)'!P11=Berechnung1!$E$5,2,IF('Indicator sheet_(IS)'!P11=Berechnung1!$D$5,3,IF('Indicator sheet_(IS)'!P11=Berechnung1!$C$5,4,"")))))</f>
        <v/>
      </c>
      <c r="N29" s="41"/>
      <c r="O29" s="41"/>
    </row>
    <row r="30" spans="2:15" x14ac:dyDescent="0.2">
      <c r="B30" s="7" t="s">
        <v>232</v>
      </c>
      <c r="C30" s="80" t="s">
        <v>240</v>
      </c>
      <c r="D30" s="81">
        <v>0</v>
      </c>
      <c r="E30" s="82">
        <v>0</v>
      </c>
      <c r="F30" s="82">
        <v>1000000000000</v>
      </c>
      <c r="G30" s="121">
        <v>-10000</v>
      </c>
      <c r="H30" s="82">
        <v>1000000000000</v>
      </c>
      <c r="I30" s="82"/>
      <c r="J30" s="82">
        <v>-10000</v>
      </c>
      <c r="K30" s="82">
        <v>10000</v>
      </c>
      <c r="L30" s="84">
        <f>'Indicator sheet_(IS)'!O12</f>
        <v>0</v>
      </c>
      <c r="M30" s="84">
        <f>IF('Indicator sheet_(IS)'!P12=Berechnung1!$H$5,5,IF('Indicator sheet_(IS)'!P12=Berechnung1!$G$5,1,IF('Indicator sheet_(IS)'!P12=Berechnung1!$F$5,1,IF('Indicator sheet_(IS)'!P12=Berechnung1!$E$5,2,IF('Indicator sheet_(IS)'!P12=Berechnung1!$D$5,3,IF('Indicator sheet_(IS)'!P12=Berechnung1!$C$5,4,""))))))</f>
        <v>1</v>
      </c>
      <c r="N30" s="84">
        <f>IF(M30&gt;1,M30+3,M30)</f>
        <v>1</v>
      </c>
      <c r="O30" s="84">
        <f>IF('Indicator sheet_(IS)'!R12="",0,1)</f>
        <v>0</v>
      </c>
    </row>
    <row r="31" spans="2:15" x14ac:dyDescent="0.2">
      <c r="C31" s="34"/>
      <c r="D31" s="34"/>
      <c r="E31" s="34"/>
      <c r="F31" s="34"/>
      <c r="G31" s="34"/>
      <c r="H31" s="34"/>
      <c r="I31" s="34"/>
      <c r="J31" s="34"/>
      <c r="K31" s="34"/>
      <c r="L31" s="42"/>
      <c r="M31" s="41"/>
      <c r="N31" s="41"/>
      <c r="O31" s="41"/>
    </row>
    <row r="32" spans="2:15" x14ac:dyDescent="0.2">
      <c r="C32" s="34"/>
      <c r="D32" s="34"/>
      <c r="E32" s="34"/>
      <c r="F32" s="34"/>
      <c r="G32" s="34"/>
      <c r="H32" s="34"/>
      <c r="I32" s="34"/>
      <c r="J32" s="34"/>
      <c r="K32" s="34"/>
      <c r="L32" s="42"/>
      <c r="M32" s="41"/>
      <c r="N32" s="41"/>
      <c r="O32" s="41"/>
    </row>
    <row r="33" spans="2:15" x14ac:dyDescent="0.2">
      <c r="C33" s="74">
        <v>2</v>
      </c>
      <c r="D33" s="75" t="s">
        <v>207</v>
      </c>
      <c r="E33" s="76">
        <v>0</v>
      </c>
      <c r="F33" s="76">
        <v>1</v>
      </c>
      <c r="G33" s="76">
        <v>0.95</v>
      </c>
      <c r="H33" s="76">
        <v>10000</v>
      </c>
      <c r="I33" s="76"/>
      <c r="J33" s="76">
        <v>-10000</v>
      </c>
      <c r="K33" s="76">
        <v>10000</v>
      </c>
      <c r="L33" s="78" t="str">
        <f>'Indicator sheet_(IS)'!O17</f>
        <v>n.d.</v>
      </c>
      <c r="M33" s="79">
        <f>IF('Indicator sheet_(IS)'!P15=Berechnung1!$G$5,1,IF('Indicator sheet_(IS)'!P15=Berechnung1!$F$5,1,IF('Indicator sheet_(IS)'!P15=Berechnung1!$E$5,2,IF('Indicator sheet_(IS)'!P15=Berechnung1!$D$5,3,IF('Indicator sheet_(IS)'!P15=Berechnung1!$C$5,4,"")))))</f>
        <v>1</v>
      </c>
      <c r="N33" s="79">
        <f>IF(M33&gt;1,M33+3,M33)</f>
        <v>1</v>
      </c>
      <c r="O33" s="79">
        <f>IF('Indicator sheet_(IS)'!R15="",0,1)</f>
        <v>0</v>
      </c>
    </row>
    <row r="34" spans="2:15" x14ac:dyDescent="0.2">
      <c r="C34" s="34"/>
      <c r="D34" s="34"/>
      <c r="E34" s="34"/>
      <c r="F34" s="34"/>
      <c r="G34" s="34"/>
      <c r="H34" s="34"/>
      <c r="I34" s="34"/>
      <c r="J34" s="34"/>
      <c r="K34" s="34"/>
      <c r="L34" s="42"/>
      <c r="M34" s="41"/>
      <c r="N34" s="41"/>
      <c r="O34" s="41"/>
    </row>
    <row r="35" spans="2:15" x14ac:dyDescent="0.2">
      <c r="C35" s="34"/>
      <c r="D35" s="34"/>
      <c r="E35" s="34"/>
      <c r="F35" s="34"/>
      <c r="G35" s="34"/>
      <c r="H35" s="34"/>
      <c r="I35" s="34"/>
      <c r="J35" s="34"/>
      <c r="K35" s="34"/>
      <c r="L35" s="42"/>
      <c r="M35" s="41"/>
      <c r="N35" s="41"/>
      <c r="O35" s="41"/>
    </row>
    <row r="36" spans="2:15" x14ac:dyDescent="0.2">
      <c r="B36" s="7" t="s">
        <v>232</v>
      </c>
      <c r="C36" s="80">
        <v>3</v>
      </c>
      <c r="D36" s="81" t="s">
        <v>207</v>
      </c>
      <c r="E36" s="82">
        <v>0</v>
      </c>
      <c r="F36" s="82">
        <v>1</v>
      </c>
      <c r="G36" s="82">
        <v>0.95</v>
      </c>
      <c r="H36" s="82">
        <v>10000</v>
      </c>
      <c r="I36" s="82"/>
      <c r="J36" s="82">
        <v>-10000</v>
      </c>
      <c r="K36" s="82">
        <v>1000000</v>
      </c>
      <c r="L36" s="83" t="str">
        <f>'Indicator sheet_(IS)'!O20</f>
        <v>n.d.</v>
      </c>
      <c r="M36" s="84">
        <f>IF('Indicator sheet_(IS)'!P18=Berechnung1!$H$5,5,IF('Indicator sheet_(IS)'!P18=Berechnung1!$G$5,1,IF('Indicator sheet_(IS)'!P18=Berechnung1!$F$5,1,IF('Indicator sheet_(IS)'!P18=Berechnung1!$E$5,2,IF(AND('Indicator sheet_(IS)'!P18=Berechnung1!$D$5,'Indicator sheet_(IS)'!O18=0,'Indicator sheet_(IS)'!O19=0),5,IF('Indicator sheet_(IS)'!P18=Berechnung1!$D$5,3,IF('Indicator sheet_(IS)'!P18=Berechnung1!$C$5,4,"")))))))</f>
        <v>1</v>
      </c>
      <c r="N36" s="84">
        <f>IF(M36&gt;1,M36+3,M36)</f>
        <v>1</v>
      </c>
      <c r="O36" s="84">
        <f>IF('Indicator sheet_(IS)'!R18="",0,1)</f>
        <v>0</v>
      </c>
    </row>
    <row r="37" spans="2:15" x14ac:dyDescent="0.2">
      <c r="C37" s="34"/>
      <c r="D37" s="34"/>
      <c r="E37" s="34"/>
      <c r="F37" s="34"/>
      <c r="G37" s="34"/>
      <c r="H37" s="34"/>
      <c r="I37" s="34"/>
      <c r="J37" s="34"/>
      <c r="K37" s="34"/>
      <c r="L37" s="42"/>
      <c r="M37" s="41"/>
      <c r="N37" s="41"/>
      <c r="O37" s="41"/>
    </row>
    <row r="38" spans="2:15" x14ac:dyDescent="0.2">
      <c r="C38" s="34"/>
      <c r="D38" s="34"/>
      <c r="E38" s="34"/>
      <c r="F38" s="34"/>
      <c r="G38" s="34"/>
      <c r="H38" s="34"/>
      <c r="I38" s="34"/>
      <c r="J38" s="34"/>
      <c r="K38" s="34"/>
      <c r="L38" s="42"/>
      <c r="M38" s="41"/>
      <c r="N38" s="41"/>
      <c r="O38" s="41"/>
    </row>
    <row r="39" spans="2:15" x14ac:dyDescent="0.2">
      <c r="C39" s="75">
        <v>4</v>
      </c>
      <c r="D39" s="75" t="s">
        <v>207</v>
      </c>
      <c r="E39" s="76">
        <v>0</v>
      </c>
      <c r="F39" s="76">
        <v>1</v>
      </c>
      <c r="G39" s="76">
        <v>0.95</v>
      </c>
      <c r="H39" s="76">
        <v>10000</v>
      </c>
      <c r="I39" s="76"/>
      <c r="J39" s="76">
        <v>-10000</v>
      </c>
      <c r="K39" s="76">
        <v>1000000</v>
      </c>
      <c r="L39" s="78" t="str">
        <f>'Indicator sheet_(IS)'!O23</f>
        <v>n.d.</v>
      </c>
      <c r="M39" s="79">
        <f>IF('Indicator sheet_(IS)'!P21=Berechnung1!$G$5,1,IF('Indicator sheet_(IS)'!P21=Berechnung1!$F$5,1,IF('Indicator sheet_(IS)'!P21=Berechnung1!$E$5,2,IF('Indicator sheet_(IS)'!P21=Berechnung1!$D$5,3,IF('Indicator sheet_(IS)'!P21=Berechnung1!$C$5,4,"")))))</f>
        <v>1</v>
      </c>
      <c r="N39" s="79">
        <f>IF(M39&gt;1,M39+3,M39)</f>
        <v>1</v>
      </c>
      <c r="O39" s="79">
        <f>IF('Indicator sheet_(IS)'!R21="",0,1)</f>
        <v>0</v>
      </c>
    </row>
    <row r="40" spans="2:15" x14ac:dyDescent="0.2">
      <c r="C40" s="34"/>
      <c r="D40" s="34"/>
      <c r="E40" s="34"/>
      <c r="F40" s="34"/>
      <c r="G40" s="34"/>
      <c r="H40" s="34"/>
      <c r="I40" s="34"/>
      <c r="J40" s="34"/>
      <c r="K40" s="34"/>
      <c r="L40" s="42"/>
      <c r="M40" s="41"/>
      <c r="N40" s="41"/>
      <c r="O40" s="41"/>
    </row>
    <row r="41" spans="2:15" x14ac:dyDescent="0.2">
      <c r="C41" s="34"/>
      <c r="D41" s="34"/>
      <c r="E41" s="34"/>
      <c r="F41" s="34"/>
      <c r="G41" s="34"/>
      <c r="H41" s="34"/>
      <c r="I41" s="34"/>
      <c r="J41" s="34"/>
      <c r="K41" s="34"/>
      <c r="L41" s="42"/>
      <c r="M41" s="41"/>
      <c r="N41" s="41"/>
      <c r="O41" s="41"/>
    </row>
    <row r="42" spans="2:15" x14ac:dyDescent="0.2">
      <c r="C42" s="75">
        <v>5</v>
      </c>
      <c r="D42" s="75" t="s">
        <v>207</v>
      </c>
      <c r="E42" s="76">
        <v>0</v>
      </c>
      <c r="F42" s="76">
        <v>1</v>
      </c>
      <c r="G42" s="76">
        <v>0.65</v>
      </c>
      <c r="H42" s="76">
        <v>10000</v>
      </c>
      <c r="I42" s="76"/>
      <c r="J42" s="76">
        <v>-10000</v>
      </c>
      <c r="K42" s="76">
        <v>1000000</v>
      </c>
      <c r="L42" s="78" t="str">
        <f>'Indicator sheet_(IS)'!O26</f>
        <v>n.d.</v>
      </c>
      <c r="M42" s="79">
        <f>IF('Indicator sheet_(IS)'!P24=Berechnung1!$G$5,1,IF('Indicator sheet_(IS)'!P24=Berechnung1!$F$5,1,IF('Indicator sheet_(IS)'!P24=Berechnung1!$E$5,2,IF('Indicator sheet_(IS)'!P24=Berechnung1!$D$5,3,IF('Indicator sheet_(IS)'!P24=Berechnung1!$C$5,4,"")))))</f>
        <v>1</v>
      </c>
      <c r="N42" s="79">
        <f>IF(M42&gt;1,M42+3,M42)</f>
        <v>1</v>
      </c>
      <c r="O42" s="79">
        <f>IF('Indicator sheet_(IS)'!R24="",0,1)</f>
        <v>0</v>
      </c>
    </row>
    <row r="43" spans="2:15" x14ac:dyDescent="0.2">
      <c r="C43" s="34"/>
      <c r="D43" s="34"/>
      <c r="E43" s="34"/>
      <c r="F43" s="34"/>
      <c r="G43" s="34"/>
      <c r="H43" s="34"/>
      <c r="I43" s="34"/>
      <c r="J43" s="34"/>
      <c r="K43" s="34"/>
      <c r="L43" s="42"/>
      <c r="M43" s="41" t="str">
        <f>IF('Indicator sheet_(IS)'!P25=Berechnung1!$G$5,1,IF('Indicator sheet_(IS)'!P25=Berechnung1!$F$5,1,IF('Indicator sheet_(IS)'!P25=Berechnung1!$E$5,2,IF('Indicator sheet_(IS)'!P25=Berechnung1!$D$5,3,IF('Indicator sheet_(IS)'!P25=Berechnung1!$C$5,4,"")))))</f>
        <v/>
      </c>
      <c r="N43" s="41"/>
      <c r="O43" s="41"/>
    </row>
    <row r="44" spans="2:15" x14ac:dyDescent="0.2">
      <c r="C44" s="34"/>
      <c r="D44" s="34"/>
      <c r="E44" s="34"/>
      <c r="F44" s="34"/>
      <c r="G44" s="34"/>
      <c r="H44" s="34"/>
      <c r="I44" s="34"/>
      <c r="J44" s="34"/>
      <c r="K44" s="34"/>
      <c r="L44" s="42"/>
      <c r="M44" s="41" t="str">
        <f>IF('Indicator sheet_(IS)'!P26=Berechnung1!$G$5,1,IF('Indicator sheet_(IS)'!P26=Berechnung1!$F$5,1,IF('Indicator sheet_(IS)'!P26=Berechnung1!$E$5,2,IF('Indicator sheet_(IS)'!P26=Berechnung1!$D$5,3,IF('Indicator sheet_(IS)'!P26=Berechnung1!$C$5,4,"")))))</f>
        <v/>
      </c>
      <c r="N44" s="41"/>
      <c r="O44" s="41"/>
    </row>
    <row r="45" spans="2:15" x14ac:dyDescent="0.2">
      <c r="C45" s="75">
        <v>6</v>
      </c>
      <c r="D45" s="75" t="s">
        <v>207</v>
      </c>
      <c r="E45" s="76">
        <v>0</v>
      </c>
      <c r="F45" s="76">
        <v>1</v>
      </c>
      <c r="G45" s="76">
        <v>-10000</v>
      </c>
      <c r="H45" s="76">
        <v>10000</v>
      </c>
      <c r="I45" s="76"/>
      <c r="J45" s="76">
        <v>0.3</v>
      </c>
      <c r="K45" s="76">
        <v>1000000</v>
      </c>
      <c r="L45" s="78" t="str">
        <f>'Indicator sheet_(IS)'!O29</f>
        <v>n.d.</v>
      </c>
      <c r="M45" s="79">
        <f>IF('Indicator sheet_(IS)'!P27=Berechnung1!$G$5,1,IF('Indicator sheet_(IS)'!P27=Berechnung1!$F$5,1,IF('Indicator sheet_(IS)'!P27=Berechnung1!$E$5,2,IF('Indicator sheet_(IS)'!P27=Berechnung1!$D$5,3,IF('Indicator sheet_(IS)'!P27=Berechnung1!$C$5,4,"")))))</f>
        <v>1</v>
      </c>
      <c r="N45" s="79">
        <f>IF(M45&gt;1,M45+3,M45)</f>
        <v>1</v>
      </c>
      <c r="O45" s="79">
        <f>IF('Indicator sheet_(IS)'!R27="",0,1)</f>
        <v>0</v>
      </c>
    </row>
    <row r="46" spans="2:15" x14ac:dyDescent="0.2">
      <c r="C46" s="110"/>
      <c r="D46" s="110"/>
      <c r="E46" s="111"/>
      <c r="F46" s="111"/>
      <c r="G46" s="111"/>
      <c r="H46" s="111"/>
      <c r="I46" s="111"/>
      <c r="J46" s="111"/>
      <c r="K46" s="111"/>
      <c r="L46" s="42"/>
      <c r="M46" s="41"/>
      <c r="N46" s="41"/>
      <c r="O46" s="41"/>
    </row>
    <row r="47" spans="2:15" x14ac:dyDescent="0.2">
      <c r="C47" s="110"/>
      <c r="D47" s="110"/>
      <c r="E47" s="111"/>
      <c r="F47" s="111"/>
      <c r="G47" s="111"/>
      <c r="H47" s="111"/>
      <c r="I47" s="111"/>
      <c r="J47" s="111"/>
      <c r="K47" s="111"/>
      <c r="L47" s="42"/>
      <c r="M47" s="41"/>
      <c r="N47" s="41"/>
      <c r="O47" s="41"/>
    </row>
    <row r="48" spans="2:15" x14ac:dyDescent="0.2">
      <c r="C48" s="75">
        <v>7</v>
      </c>
      <c r="D48" s="75" t="s">
        <v>207</v>
      </c>
      <c r="E48" s="76">
        <v>0</v>
      </c>
      <c r="F48" s="76">
        <v>100000000</v>
      </c>
      <c r="G48" s="76">
        <v>0.05</v>
      </c>
      <c r="H48" s="76">
        <v>10000</v>
      </c>
      <c r="I48" s="76"/>
      <c r="J48" s="76">
        <v>-10000</v>
      </c>
      <c r="K48" s="76">
        <v>1000000</v>
      </c>
      <c r="L48" s="78" t="str">
        <f>'Indicator sheet_(IS)'!O32</f>
        <v>n.d.</v>
      </c>
      <c r="M48" s="79">
        <f>IF('Indicator sheet_(IS)'!P30=Berechnung1!$G$5,1,IF('Indicator sheet_(IS)'!P30=Berechnung1!$F$5,1,IF('Indicator sheet_(IS)'!P30=Berechnung1!$E$5,2,IF('Indicator sheet_(IS)'!P30=Berechnung1!$D$5,3,IF('Indicator sheet_(IS)'!P30=Berechnung1!$C$5,4,"")))))</f>
        <v>1</v>
      </c>
      <c r="N48" s="79">
        <f t="shared" ref="N48:N90" si="2">IF(M48&gt;1,M48+3,M48)</f>
        <v>1</v>
      </c>
      <c r="O48" s="79">
        <f>IF('Indicator sheet_(IS)'!R30="",0,1)</f>
        <v>0</v>
      </c>
    </row>
    <row r="49" spans="2:15" x14ac:dyDescent="0.2">
      <c r="C49" s="110"/>
      <c r="D49" s="110"/>
      <c r="E49" s="111"/>
      <c r="F49" s="111"/>
      <c r="G49" s="111"/>
      <c r="H49" s="111"/>
      <c r="I49" s="111"/>
      <c r="J49" s="111"/>
      <c r="K49" s="111"/>
      <c r="L49" s="42"/>
      <c r="M49" s="41"/>
      <c r="N49" s="41"/>
      <c r="O49" s="41"/>
    </row>
    <row r="50" spans="2:15" x14ac:dyDescent="0.2">
      <c r="C50" s="110"/>
      <c r="D50" s="110"/>
      <c r="E50" s="111"/>
      <c r="F50" s="111"/>
      <c r="G50" s="111"/>
      <c r="H50" s="111"/>
      <c r="I50" s="111"/>
      <c r="J50" s="111"/>
      <c r="K50" s="111"/>
      <c r="L50" s="42"/>
      <c r="M50" s="41"/>
      <c r="N50" s="41"/>
      <c r="O50" s="41"/>
    </row>
    <row r="51" spans="2:15" x14ac:dyDescent="0.2">
      <c r="B51" s="7" t="s">
        <v>232</v>
      </c>
      <c r="C51" s="81">
        <v>8</v>
      </c>
      <c r="D51" s="81" t="s">
        <v>207</v>
      </c>
      <c r="E51" s="82">
        <v>0</v>
      </c>
      <c r="F51" s="82">
        <v>1</v>
      </c>
      <c r="G51" s="82">
        <v>0.6</v>
      </c>
      <c r="H51" s="82">
        <v>10000</v>
      </c>
      <c r="I51" s="82"/>
      <c r="J51" s="82">
        <v>-10000</v>
      </c>
      <c r="K51" s="82">
        <v>1000000</v>
      </c>
      <c r="L51" s="83" t="str">
        <f>'Indicator sheet_(IS)'!O35</f>
        <v>n.d.</v>
      </c>
      <c r="M51" s="84">
        <f>IF('Indicator sheet_(IS)'!P33=Berechnung1!$H$5,5,IF('Indicator sheet_(IS)'!P33=Berechnung1!$G$5,1,IF('Indicator sheet_(IS)'!P33=Berechnung1!$F$5,1,IF('Indicator sheet_(IS)'!P33=Berechnung1!$E$5,2,IF('Indicator sheet_(IS)'!P33=Berechnung1!$D$5,3,IF('Indicator sheet_(IS)'!P33=Berechnung1!$C$5,4,""))))))</f>
        <v>1</v>
      </c>
      <c r="N51" s="84">
        <f t="shared" si="2"/>
        <v>1</v>
      </c>
      <c r="O51" s="84">
        <f>IF('Indicator sheet_(IS)'!R33="",0,1)</f>
        <v>0</v>
      </c>
    </row>
    <row r="52" spans="2:15" x14ac:dyDescent="0.2">
      <c r="C52" s="110"/>
      <c r="D52" s="110"/>
      <c r="E52" s="111"/>
      <c r="F52" s="111"/>
      <c r="G52" s="111"/>
      <c r="H52" s="111"/>
      <c r="I52" s="111"/>
      <c r="J52" s="111"/>
      <c r="K52" s="111"/>
      <c r="L52" s="42"/>
      <c r="M52" s="41"/>
      <c r="N52" s="41"/>
      <c r="O52" s="41"/>
    </row>
    <row r="53" spans="2:15" x14ac:dyDescent="0.2">
      <c r="C53" s="110"/>
      <c r="D53" s="110"/>
      <c r="E53" s="111"/>
      <c r="F53" s="111"/>
      <c r="G53" s="111"/>
      <c r="H53" s="111"/>
      <c r="I53" s="111"/>
      <c r="J53" s="111"/>
      <c r="K53" s="111"/>
      <c r="L53" s="42"/>
      <c r="M53" s="41"/>
      <c r="N53" s="41"/>
      <c r="O53" s="41"/>
    </row>
    <row r="54" spans="2:15" x14ac:dyDescent="0.2">
      <c r="B54" s="7" t="s">
        <v>232</v>
      </c>
      <c r="C54" s="81">
        <v>9</v>
      </c>
      <c r="D54" s="81" t="s">
        <v>207</v>
      </c>
      <c r="E54" s="82">
        <v>0</v>
      </c>
      <c r="F54" s="82">
        <v>1</v>
      </c>
      <c r="G54" s="82">
        <v>-10000</v>
      </c>
      <c r="H54" s="82">
        <v>0.1</v>
      </c>
      <c r="I54" s="82"/>
      <c r="J54" s="82">
        <v>-10000</v>
      </c>
      <c r="K54" s="82">
        <v>1000000</v>
      </c>
      <c r="L54" s="83" t="str">
        <f>'Indicator sheet_(IS)'!O38</f>
        <v>n.d.</v>
      </c>
      <c r="M54" s="84">
        <f>IF('Indicator sheet_(IS)'!P36=Berechnung1!$H$5,5,IF('Indicator sheet_(IS)'!P36=Berechnung1!$G$5,1,IF('Indicator sheet_(IS)'!P36=Berechnung1!$F$5,1,IF('Indicator sheet_(IS)'!P36=Berechnung1!$E$5,2,IF('Indicator sheet_(IS)'!P36=Berechnung1!$D$5,3,IF('Indicator sheet_(IS)'!P36=Berechnung1!$C$5,4,""))))))</f>
        <v>1</v>
      </c>
      <c r="N54" s="84">
        <f t="shared" si="2"/>
        <v>1</v>
      </c>
      <c r="O54" s="84">
        <f>IF('Indicator sheet_(IS)'!R36="",0,1)</f>
        <v>0</v>
      </c>
    </row>
    <row r="55" spans="2:15" x14ac:dyDescent="0.2">
      <c r="C55" s="110"/>
      <c r="D55" s="110"/>
      <c r="E55" s="111"/>
      <c r="F55" s="111"/>
      <c r="G55" s="111"/>
      <c r="H55" s="111"/>
      <c r="I55" s="111"/>
      <c r="J55" s="111"/>
      <c r="K55" s="111"/>
      <c r="L55" s="42"/>
      <c r="M55" s="41"/>
      <c r="N55" s="41"/>
      <c r="O55" s="41"/>
    </row>
    <row r="56" spans="2:15" x14ac:dyDescent="0.2">
      <c r="C56" s="110"/>
      <c r="D56" s="110"/>
      <c r="E56" s="111"/>
      <c r="F56" s="111"/>
      <c r="G56" s="111"/>
      <c r="H56" s="111"/>
      <c r="I56" s="111"/>
      <c r="J56" s="111"/>
      <c r="K56" s="111"/>
      <c r="L56" s="42"/>
      <c r="M56" s="41"/>
      <c r="N56" s="41"/>
      <c r="O56" s="41"/>
    </row>
    <row r="57" spans="2:15" x14ac:dyDescent="0.2">
      <c r="B57" s="7" t="s">
        <v>232</v>
      </c>
      <c r="C57" s="81">
        <v>10</v>
      </c>
      <c r="D57" s="81" t="s">
        <v>207</v>
      </c>
      <c r="E57" s="82">
        <v>0</v>
      </c>
      <c r="F57" s="82">
        <v>1</v>
      </c>
      <c r="G57" s="82">
        <v>0.6</v>
      </c>
      <c r="H57" s="82">
        <v>10000</v>
      </c>
      <c r="I57" s="82"/>
      <c r="J57" s="82">
        <v>-10000</v>
      </c>
      <c r="K57" s="82">
        <v>1000000</v>
      </c>
      <c r="L57" s="83" t="str">
        <f>'Indicator sheet_(IS)'!O41</f>
        <v>n.d.</v>
      </c>
      <c r="M57" s="84">
        <f>IF('Indicator sheet_(IS)'!P33=Berechnung1!$H$5,5,IF('Indicator sheet_(IS)'!P39=Berechnung1!$G$5,1,IF('Indicator sheet_(IS)'!P39=Berechnung1!$F$5,1,IF('Indicator sheet_(IS)'!P39=Berechnung1!$E$5,2,IF('Indicator sheet_(IS)'!P39=Berechnung1!$D$5,3,IF('Indicator sheet_(IS)'!P39=Berechnung1!$C$5,4,""))))))</f>
        <v>1</v>
      </c>
      <c r="N57" s="84">
        <f t="shared" si="2"/>
        <v>1</v>
      </c>
      <c r="O57" s="84">
        <f>IF('Indicator sheet_(IS)'!R39="",0,1)</f>
        <v>0</v>
      </c>
    </row>
    <row r="58" spans="2:15" x14ac:dyDescent="0.2">
      <c r="C58" s="110"/>
      <c r="D58" s="110"/>
      <c r="E58" s="111"/>
      <c r="F58" s="111"/>
      <c r="G58" s="111"/>
      <c r="H58" s="111"/>
      <c r="I58" s="111"/>
      <c r="J58" s="111"/>
      <c r="K58" s="111"/>
      <c r="L58" s="42"/>
      <c r="M58" s="41"/>
      <c r="N58" s="41"/>
      <c r="O58" s="41"/>
    </row>
    <row r="59" spans="2:15" x14ac:dyDescent="0.2">
      <c r="C59" s="110"/>
      <c r="D59" s="110"/>
      <c r="E59" s="111"/>
      <c r="F59" s="111"/>
      <c r="G59" s="111"/>
      <c r="H59" s="111"/>
      <c r="I59" s="111"/>
      <c r="J59" s="111"/>
      <c r="K59" s="111"/>
      <c r="L59" s="42"/>
      <c r="M59" s="41"/>
      <c r="N59" s="41"/>
      <c r="O59" s="41"/>
    </row>
    <row r="60" spans="2:15" x14ac:dyDescent="0.2">
      <c r="C60" s="75">
        <v>11</v>
      </c>
      <c r="D60" s="75" t="s">
        <v>207</v>
      </c>
      <c r="E60" s="76">
        <v>0</v>
      </c>
      <c r="F60" s="76">
        <v>1000000000000</v>
      </c>
      <c r="G60" s="112">
        <v>20</v>
      </c>
      <c r="H60" s="76">
        <v>10000</v>
      </c>
      <c r="I60" s="76"/>
      <c r="J60" s="76">
        <v>-10000</v>
      </c>
      <c r="K60" s="76">
        <v>1000000</v>
      </c>
      <c r="L60" s="79">
        <f>'Indicator sheet_(IS)'!O42</f>
        <v>0</v>
      </c>
      <c r="M60" s="79">
        <f>IF('Indicator sheet_(IS)'!P42=Berechnung1!$G$5,1,IF('Indicator sheet_(IS)'!P42=Berechnung1!$F$5,1,IF('Indicator sheet_(IS)'!P42=Berechnung1!$E$5,2,IF('Indicator sheet_(IS)'!P42=Berechnung1!$D$5,3,IF('Indicator sheet_(IS)'!P42=Berechnung1!$C$5,4,"")))))</f>
        <v>1</v>
      </c>
      <c r="N60" s="79">
        <f t="shared" si="2"/>
        <v>1</v>
      </c>
      <c r="O60" s="79">
        <f>IF('Indicator sheet_(IS)'!R42="",0,1)</f>
        <v>0</v>
      </c>
    </row>
    <row r="61" spans="2:15" x14ac:dyDescent="0.2">
      <c r="C61" s="110"/>
      <c r="D61" s="110"/>
      <c r="E61" s="111"/>
      <c r="F61" s="111"/>
      <c r="G61" s="111"/>
      <c r="H61" s="111"/>
      <c r="I61" s="111"/>
      <c r="J61" s="111"/>
      <c r="K61" s="111"/>
      <c r="L61" s="42"/>
      <c r="M61" s="41"/>
      <c r="N61" s="41"/>
      <c r="O61" s="41"/>
    </row>
    <row r="62" spans="2:15" x14ac:dyDescent="0.2">
      <c r="C62" s="110"/>
      <c r="D62" s="110"/>
      <c r="E62" s="111"/>
      <c r="F62" s="111"/>
      <c r="G62" s="111"/>
      <c r="H62" s="111"/>
      <c r="I62" s="111"/>
      <c r="J62" s="111"/>
      <c r="K62" s="111"/>
      <c r="L62" s="42"/>
      <c r="M62" s="41"/>
      <c r="N62" s="41"/>
      <c r="O62" s="41"/>
    </row>
    <row r="63" spans="2:15" x14ac:dyDescent="0.2">
      <c r="B63" s="7" t="s">
        <v>232</v>
      </c>
      <c r="C63" s="81">
        <v>12</v>
      </c>
      <c r="D63" s="81" t="s">
        <v>207</v>
      </c>
      <c r="E63" s="82">
        <v>0</v>
      </c>
      <c r="F63" s="82">
        <v>1</v>
      </c>
      <c r="G63" s="82">
        <v>-10000</v>
      </c>
      <c r="H63" s="82">
        <v>0.15</v>
      </c>
      <c r="I63" s="82"/>
      <c r="J63" s="82">
        <v>-10000</v>
      </c>
      <c r="K63" s="82">
        <v>1000000</v>
      </c>
      <c r="L63" s="83" t="str">
        <f>'Indicator sheet_(IS)'!O47</f>
        <v>n.d.</v>
      </c>
      <c r="M63" s="84">
        <f>IF('Indicator sheet_(IS)'!P45=Berechnung1!$H$5,5,IF('Indicator sheet_(IS)'!P45=Berechnung1!$G$5,1,IF('Indicator sheet_(IS)'!P45=Berechnung1!$F$5,1,IF('Indicator sheet_(IS)'!P45=Berechnung1!$E$5,2,IF('Indicator sheet_(IS)'!P45=Berechnung1!$D$5,3,IF('Indicator sheet_(IS)'!P45=Berechnung1!$C$5,4,""))))))</f>
        <v>1</v>
      </c>
      <c r="N63" s="84">
        <f t="shared" si="2"/>
        <v>1</v>
      </c>
      <c r="O63" s="84">
        <f>IF('Indicator sheet_(IS)'!R45="",0,1)</f>
        <v>0</v>
      </c>
    </row>
    <row r="64" spans="2:15" x14ac:dyDescent="0.2">
      <c r="C64" s="110"/>
      <c r="D64" s="110"/>
      <c r="E64" s="111"/>
      <c r="F64" s="111"/>
      <c r="G64" s="111"/>
      <c r="H64" s="111"/>
      <c r="I64" s="111"/>
      <c r="J64" s="111"/>
      <c r="K64" s="111"/>
      <c r="L64" s="42"/>
      <c r="M64" s="41"/>
      <c r="N64" s="41"/>
      <c r="O64" s="41"/>
    </row>
    <row r="65" spans="2:15" x14ac:dyDescent="0.2">
      <c r="C65" s="110"/>
      <c r="D65" s="110"/>
      <c r="E65" s="111"/>
      <c r="F65" s="111"/>
      <c r="G65" s="111"/>
      <c r="H65" s="111"/>
      <c r="I65" s="111"/>
      <c r="J65" s="111"/>
      <c r="K65" s="111"/>
      <c r="L65" s="42"/>
      <c r="M65" s="41"/>
      <c r="N65" s="41"/>
      <c r="O65" s="41"/>
    </row>
    <row r="66" spans="2:15" x14ac:dyDescent="0.2">
      <c r="C66" s="75">
        <v>13</v>
      </c>
      <c r="D66" s="75" t="s">
        <v>207</v>
      </c>
      <c r="E66" s="76">
        <v>0</v>
      </c>
      <c r="F66" s="76">
        <v>1</v>
      </c>
      <c r="G66" s="76">
        <v>-10000</v>
      </c>
      <c r="H66" s="76">
        <v>0.1</v>
      </c>
      <c r="I66" s="76"/>
      <c r="J66" s="76">
        <v>-10000</v>
      </c>
      <c r="K66" s="76">
        <v>1000000</v>
      </c>
      <c r="L66" s="78" t="str">
        <f>'Indicator sheet_(IS)'!O50</f>
        <v>n.d.</v>
      </c>
      <c r="M66" s="79">
        <f>IF('Indicator sheet_(IS)'!P48=Berechnung1!$G$5,1,IF('Indicator sheet_(IS)'!P48=Berechnung1!$F$5,1,IF('Indicator sheet_(IS)'!P48=Berechnung1!$E$5,2,IF('Indicator sheet_(IS)'!P48=Berechnung1!$D$5,3,IF('Indicator sheet_(IS)'!P48=Berechnung1!$C$5,4,"")))))</f>
        <v>1</v>
      </c>
      <c r="N66" s="79">
        <f t="shared" si="2"/>
        <v>1</v>
      </c>
      <c r="O66" s="79">
        <f>IF('Indicator sheet_(IS)'!R48="",0,1)</f>
        <v>0</v>
      </c>
    </row>
    <row r="67" spans="2:15" x14ac:dyDescent="0.2">
      <c r="C67" s="110"/>
      <c r="D67" s="110"/>
      <c r="E67" s="111"/>
      <c r="F67" s="111"/>
      <c r="G67" s="111"/>
      <c r="H67" s="111"/>
      <c r="I67" s="111"/>
      <c r="J67" s="111"/>
      <c r="K67" s="111"/>
      <c r="L67" s="42"/>
      <c r="M67" s="41"/>
      <c r="N67" s="41"/>
      <c r="O67" s="41"/>
    </row>
    <row r="68" spans="2:15" x14ac:dyDescent="0.2">
      <c r="C68" s="110"/>
      <c r="D68" s="110"/>
      <c r="E68" s="111"/>
      <c r="F68" s="111"/>
      <c r="G68" s="111"/>
      <c r="H68" s="111"/>
      <c r="I68" s="111"/>
      <c r="J68" s="111"/>
      <c r="K68" s="111"/>
      <c r="L68" s="42"/>
      <c r="M68" s="41"/>
      <c r="N68" s="41"/>
      <c r="O68" s="41"/>
    </row>
    <row r="69" spans="2:15" x14ac:dyDescent="0.2">
      <c r="C69" s="75" t="s">
        <v>645</v>
      </c>
      <c r="D69" s="75" t="s">
        <v>207</v>
      </c>
      <c r="E69" s="76">
        <v>0</v>
      </c>
      <c r="F69" s="76">
        <v>1</v>
      </c>
      <c r="G69" s="76">
        <v>-10000</v>
      </c>
      <c r="H69" s="76">
        <v>0.1</v>
      </c>
      <c r="I69" s="76"/>
      <c r="J69" s="76">
        <v>-10000</v>
      </c>
      <c r="K69" s="76">
        <v>1000000</v>
      </c>
      <c r="L69" s="78" t="str">
        <f>'Indicator sheet_(IS)'!O53</f>
        <v>n.d.</v>
      </c>
      <c r="M69" s="79">
        <f>IF('Indicator sheet_(IS)'!P51=Berechnung1!$G$5,1,IF('Indicator sheet_(IS)'!P51=Berechnung1!$F$5,1,IF('Indicator sheet_(IS)'!P51=Berechnung1!$E$5,2,IF('Indicator sheet_(IS)'!P51=Berechnung1!$D$5,3,IF('Indicator sheet_(IS)'!P51=Berechnung1!$C$5,4,"")))))</f>
        <v>1</v>
      </c>
      <c r="N69" s="79">
        <f t="shared" ref="N69" si="3">IF(M69&gt;1,M69+3,M69)</f>
        <v>1</v>
      </c>
      <c r="O69" s="79">
        <f>IF('Indicator sheet_(IS)'!R51="",0,1)</f>
        <v>0</v>
      </c>
    </row>
    <row r="70" spans="2:15" x14ac:dyDescent="0.2">
      <c r="C70" s="110"/>
      <c r="D70" s="110"/>
      <c r="E70" s="111"/>
      <c r="F70" s="111"/>
      <c r="G70" s="111"/>
      <c r="H70" s="111"/>
      <c r="I70" s="111"/>
      <c r="J70" s="111"/>
      <c r="K70" s="111"/>
      <c r="L70" s="42"/>
      <c r="M70" s="41"/>
      <c r="N70" s="41"/>
      <c r="O70" s="41"/>
    </row>
    <row r="71" spans="2:15" x14ac:dyDescent="0.2">
      <c r="C71" s="110"/>
      <c r="D71" s="110"/>
      <c r="E71" s="111"/>
      <c r="F71" s="111"/>
      <c r="G71" s="111"/>
      <c r="H71" s="111"/>
      <c r="I71" s="111"/>
      <c r="J71" s="111"/>
      <c r="K71" s="111"/>
      <c r="L71" s="42"/>
      <c r="M71" s="41"/>
      <c r="N71" s="41"/>
      <c r="O71" s="41"/>
    </row>
    <row r="72" spans="2:15" x14ac:dyDescent="0.2">
      <c r="B72" s="7" t="s">
        <v>232</v>
      </c>
      <c r="C72" s="81" t="s">
        <v>646</v>
      </c>
      <c r="D72" s="81" t="s">
        <v>207</v>
      </c>
      <c r="E72" s="82">
        <v>0</v>
      </c>
      <c r="F72" s="82">
        <v>1</v>
      </c>
      <c r="G72" s="82">
        <v>-10000</v>
      </c>
      <c r="H72" s="82">
        <v>10000</v>
      </c>
      <c r="I72" s="82"/>
      <c r="J72" s="82">
        <v>-10000</v>
      </c>
      <c r="K72" s="82">
        <v>1000000</v>
      </c>
      <c r="L72" s="83" t="str">
        <f>'Indicator sheet_(IS)'!O56</f>
        <v>n.d.</v>
      </c>
      <c r="M72" s="84">
        <f>IF('Indicator sheet_(IS)'!P54=Berechnung1!$H$17,5,IF('Indicator sheet_(IS)'!P54=Berechnung1!$G$17,1,IF('Indicator sheet_(IS)'!P54=Berechnung1!$F$17,1,IF('Indicator sheet_(IS)'!P54=Berechnung1!$E$17,2,IF('Indicator sheet_(IS)'!P54=Berechnung1!$D$17,3,IF('Indicator sheet_(IS)'!P54=Berechnung1!$C$17,4,""))))))</f>
        <v>1</v>
      </c>
      <c r="N72" s="84">
        <f t="shared" ref="N72" si="4">IF(M72&gt;1,M72+3,M72)</f>
        <v>1</v>
      </c>
      <c r="O72" s="84">
        <f>IF('Indicator sheet_(IS)'!R54="",0,1)</f>
        <v>0</v>
      </c>
    </row>
    <row r="73" spans="2:15" x14ac:dyDescent="0.2">
      <c r="C73" s="110"/>
      <c r="D73" s="110"/>
      <c r="E73" s="111"/>
      <c r="F73" s="111"/>
      <c r="G73" s="111"/>
      <c r="H73" s="111"/>
      <c r="I73" s="111"/>
      <c r="J73" s="111"/>
      <c r="K73" s="111"/>
      <c r="L73" s="42"/>
      <c r="M73" s="41"/>
      <c r="N73" s="41"/>
      <c r="O73" s="41"/>
    </row>
    <row r="74" spans="2:15" x14ac:dyDescent="0.2">
      <c r="C74" s="110"/>
      <c r="D74" s="110"/>
      <c r="E74" s="111"/>
      <c r="F74" s="111"/>
      <c r="G74" s="111"/>
      <c r="H74" s="111"/>
      <c r="I74" s="111"/>
      <c r="J74" s="111"/>
      <c r="K74" s="111"/>
      <c r="L74" s="42"/>
      <c r="M74" s="41"/>
      <c r="N74" s="41"/>
      <c r="O74" s="41"/>
    </row>
    <row r="75" spans="2:15" x14ac:dyDescent="0.2">
      <c r="C75" s="75">
        <v>15</v>
      </c>
      <c r="D75" s="75" t="s">
        <v>207</v>
      </c>
      <c r="E75" s="76">
        <v>0</v>
      </c>
      <c r="F75" s="76">
        <v>1</v>
      </c>
      <c r="G75" s="76">
        <v>0.9</v>
      </c>
      <c r="H75" s="76">
        <v>10000</v>
      </c>
      <c r="I75" s="76"/>
      <c r="J75" s="76">
        <v>-10000</v>
      </c>
      <c r="K75" s="76">
        <v>1000000</v>
      </c>
      <c r="L75" s="78" t="str">
        <f>'Indicator sheet_(IS)'!O59</f>
        <v>n.d.</v>
      </c>
      <c r="M75" s="79">
        <f>IF('Indicator sheet_(IS)'!P57=Berechnung1!$G$5,1,IF('Indicator sheet_(IS)'!P57=Berechnung1!$F$5,1,IF('Indicator sheet_(IS)'!P57=Berechnung1!$E$5,2,IF('Indicator sheet_(IS)'!P57=Berechnung1!$D$5,3,IF('Indicator sheet_(IS)'!P57=Berechnung1!$C$5,4,"")))))</f>
        <v>1</v>
      </c>
      <c r="N75" s="79">
        <f t="shared" si="2"/>
        <v>1</v>
      </c>
      <c r="O75" s="79">
        <f>IF('Indicator sheet_(IS)'!R57="",0,1)</f>
        <v>0</v>
      </c>
    </row>
    <row r="76" spans="2:15" x14ac:dyDescent="0.2">
      <c r="C76" s="110"/>
      <c r="D76" s="110"/>
      <c r="E76" s="111"/>
      <c r="F76" s="111"/>
      <c r="G76" s="111"/>
      <c r="H76" s="111"/>
      <c r="I76" s="111"/>
      <c r="J76" s="111"/>
      <c r="K76" s="111"/>
      <c r="L76" s="42"/>
      <c r="M76" s="41"/>
      <c r="N76" s="41"/>
      <c r="O76" s="41"/>
    </row>
    <row r="77" spans="2:15" x14ac:dyDescent="0.2">
      <c r="C77" s="110"/>
      <c r="D77" s="110"/>
      <c r="E77" s="111"/>
      <c r="F77" s="111"/>
      <c r="G77" s="111"/>
      <c r="H77" s="111"/>
      <c r="I77" s="111"/>
      <c r="J77" s="111"/>
      <c r="K77" s="111"/>
      <c r="L77" s="42"/>
      <c r="M77" s="41"/>
      <c r="N77" s="41"/>
      <c r="O77" s="41"/>
    </row>
    <row r="78" spans="2:15" x14ac:dyDescent="0.2">
      <c r="C78" s="75">
        <v>16</v>
      </c>
      <c r="D78" s="75" t="s">
        <v>207</v>
      </c>
      <c r="E78" s="76">
        <v>0</v>
      </c>
      <c r="F78" s="76">
        <v>1</v>
      </c>
      <c r="G78" s="76">
        <v>0.5</v>
      </c>
      <c r="H78" s="76">
        <v>10000</v>
      </c>
      <c r="I78" s="76"/>
      <c r="J78" s="76">
        <v>-10000</v>
      </c>
      <c r="K78" s="76">
        <v>1000000</v>
      </c>
      <c r="L78" s="78" t="str">
        <f>'Indicator sheet_(IS)'!O62</f>
        <v>n.d.</v>
      </c>
      <c r="M78" s="79">
        <f>IF('Indicator sheet_(IS)'!P60=Berechnung1!$G$5,1,IF('Indicator sheet_(IS)'!P60=Berechnung1!$F$5,1,IF('Indicator sheet_(IS)'!P60=Berechnung1!$E$5,2,IF('Indicator sheet_(IS)'!P60=Berechnung1!$D$5,3,IF('Indicator sheet_(IS)'!P60=Berechnung1!$C$5,4,"")))))</f>
        <v>1</v>
      </c>
      <c r="N78" s="79">
        <f t="shared" si="2"/>
        <v>1</v>
      </c>
      <c r="O78" s="79">
        <f>IF('Indicator sheet_(IS)'!R60="",0,1)</f>
        <v>0</v>
      </c>
    </row>
    <row r="79" spans="2:15" x14ac:dyDescent="0.2">
      <c r="C79" s="110"/>
      <c r="D79" s="110"/>
      <c r="E79" s="111"/>
      <c r="F79" s="111"/>
      <c r="G79" s="111"/>
      <c r="H79" s="111"/>
      <c r="I79" s="111"/>
      <c r="J79" s="111"/>
      <c r="K79" s="111"/>
      <c r="L79" s="42"/>
      <c r="M79" s="41"/>
      <c r="N79" s="41"/>
      <c r="O79" s="41"/>
    </row>
    <row r="80" spans="2:15" x14ac:dyDescent="0.2">
      <c r="C80" s="110"/>
      <c r="D80" s="110"/>
      <c r="E80" s="111"/>
      <c r="F80" s="111"/>
      <c r="G80" s="111"/>
      <c r="H80" s="111"/>
      <c r="I80" s="111"/>
      <c r="J80" s="111"/>
      <c r="K80" s="111"/>
      <c r="L80" s="42"/>
      <c r="M80" s="41"/>
      <c r="N80" s="41"/>
      <c r="O80" s="41"/>
    </row>
    <row r="81" spans="2:15" x14ac:dyDescent="0.2">
      <c r="B81" s="7" t="s">
        <v>232</v>
      </c>
      <c r="C81" s="81">
        <v>17</v>
      </c>
      <c r="D81" s="81" t="s">
        <v>207</v>
      </c>
      <c r="E81" s="82">
        <v>0</v>
      </c>
      <c r="F81" s="82">
        <v>1</v>
      </c>
      <c r="G81" s="82">
        <v>0.8</v>
      </c>
      <c r="H81" s="82">
        <v>10000</v>
      </c>
      <c r="I81" s="82"/>
      <c r="J81" s="82">
        <v>-10000</v>
      </c>
      <c r="K81" s="82">
        <v>1000000</v>
      </c>
      <c r="L81" s="83" t="str">
        <f>'Indicator sheet_(IS)'!O65</f>
        <v>n.d.</v>
      </c>
      <c r="M81" s="84">
        <f>IF('Indicator sheet_(IS)'!P63=Berechnung1!$H$5,5,IF('Indicator sheet_(IS)'!P63=Berechnung1!$G$5,1,IF('Indicator sheet_(IS)'!P63=Berechnung1!$F$5,1,IF('Indicator sheet_(IS)'!P63=Berechnung1!$E$5,2,IF('Indicator sheet_(IS)'!P63=Berechnung1!$D$5,3,IF('Indicator sheet_(IS)'!P63=Berechnung1!$C$5,4,""))))))</f>
        <v>1</v>
      </c>
      <c r="N81" s="84">
        <f t="shared" si="2"/>
        <v>1</v>
      </c>
      <c r="O81" s="84">
        <f>IF('Indicator sheet_(IS)'!R63="",0,1)</f>
        <v>0</v>
      </c>
    </row>
    <row r="82" spans="2:15" x14ac:dyDescent="0.2">
      <c r="C82" s="110"/>
      <c r="D82" s="110"/>
      <c r="E82" s="111"/>
      <c r="F82" s="111"/>
      <c r="G82" s="111"/>
      <c r="H82" s="111"/>
      <c r="I82" s="111"/>
      <c r="J82" s="111"/>
      <c r="K82" s="111"/>
      <c r="L82" s="42"/>
      <c r="M82" s="41"/>
      <c r="N82" s="41"/>
      <c r="O82" s="41"/>
    </row>
    <row r="83" spans="2:15" x14ac:dyDescent="0.2">
      <c r="C83" s="110"/>
      <c r="D83" s="110"/>
      <c r="E83" s="111"/>
      <c r="F83" s="111"/>
      <c r="G83" s="111"/>
      <c r="H83" s="111"/>
      <c r="I83" s="111"/>
      <c r="J83" s="111"/>
      <c r="K83" s="111"/>
      <c r="L83" s="42"/>
      <c r="M83" s="41"/>
      <c r="N83" s="41"/>
      <c r="O83" s="41"/>
    </row>
    <row r="84" spans="2:15" x14ac:dyDescent="0.2">
      <c r="B84" s="7" t="s">
        <v>232</v>
      </c>
      <c r="C84" s="81">
        <v>18</v>
      </c>
      <c r="D84" s="81" t="s">
        <v>207</v>
      </c>
      <c r="E84" s="82">
        <v>0</v>
      </c>
      <c r="F84" s="82">
        <v>1</v>
      </c>
      <c r="G84" s="82">
        <v>-10000</v>
      </c>
      <c r="H84" s="82">
        <v>10000</v>
      </c>
      <c r="I84" s="82"/>
      <c r="J84" s="82">
        <v>0.8</v>
      </c>
      <c r="K84" s="82">
        <v>1000000</v>
      </c>
      <c r="L84" s="83" t="str">
        <f>'Indicator sheet_(IS)'!O68</f>
        <v>n.d.</v>
      </c>
      <c r="M84" s="84">
        <f>IF('Indicator sheet_(IS)'!P66=Berechnung1!$H$5,5,IF('Indicator sheet_(IS)'!P66=Berechnung1!$G$5,1,IF('Indicator sheet_(IS)'!P66=Berechnung1!$F$5,1,IF('Indicator sheet_(IS)'!P66=Berechnung1!$E$5,2,IF('Indicator sheet_(IS)'!P66=Berechnung1!$D$5,3,IF('Indicator sheet_(IS)'!P66=Berechnung1!$C$5,4,""))))))</f>
        <v>1</v>
      </c>
      <c r="N84" s="84">
        <f t="shared" si="2"/>
        <v>1</v>
      </c>
      <c r="O84" s="84">
        <f>IF('Indicator sheet_(IS)'!R66="",0,1)</f>
        <v>0</v>
      </c>
    </row>
    <row r="85" spans="2:15" x14ac:dyDescent="0.2">
      <c r="C85" s="110"/>
      <c r="D85" s="110"/>
      <c r="E85" s="111"/>
      <c r="F85" s="111"/>
      <c r="G85" s="111"/>
      <c r="H85" s="111"/>
      <c r="I85" s="111"/>
      <c r="J85" s="111"/>
      <c r="K85" s="111"/>
      <c r="L85" s="42"/>
      <c r="M85" s="41"/>
      <c r="N85" s="41"/>
      <c r="O85" s="41"/>
    </row>
    <row r="86" spans="2:15" x14ac:dyDescent="0.2">
      <c r="C86" s="110"/>
      <c r="D86" s="110"/>
      <c r="E86" s="111"/>
      <c r="F86" s="111"/>
      <c r="G86" s="111"/>
      <c r="H86" s="111"/>
      <c r="I86" s="111"/>
      <c r="J86" s="111"/>
      <c r="K86" s="111"/>
      <c r="L86" s="42"/>
      <c r="M86" s="41"/>
      <c r="N86" s="41"/>
      <c r="O86" s="41"/>
    </row>
    <row r="87" spans="2:15" x14ac:dyDescent="0.2">
      <c r="B87" s="7" t="s">
        <v>232</v>
      </c>
      <c r="C87" s="81">
        <v>19</v>
      </c>
      <c r="D87" s="81" t="s">
        <v>207</v>
      </c>
      <c r="E87" s="82">
        <v>0</v>
      </c>
      <c r="F87" s="82">
        <v>1</v>
      </c>
      <c r="G87" s="82">
        <v>-10000</v>
      </c>
      <c r="H87" s="82">
        <v>10000</v>
      </c>
      <c r="I87" s="82"/>
      <c r="J87" s="82">
        <v>0.8</v>
      </c>
      <c r="K87" s="82">
        <v>1000000</v>
      </c>
      <c r="L87" s="83" t="str">
        <f>'Indicator sheet_(IS)'!O71</f>
        <v>n.d.</v>
      </c>
      <c r="M87" s="84">
        <f>IF('Indicator sheet_(IS)'!P69=Berechnung1!$H$5,5,IF('Indicator sheet_(IS)'!P69=Berechnung1!$G$5,1,IF('Indicator sheet_(IS)'!P69=Berechnung1!$F$5,1,IF('Indicator sheet_(IS)'!P69=Berechnung1!$E$5,2,IF('Indicator sheet_(IS)'!P69=Berechnung1!$D$5,3,IF('Indicator sheet_(IS)'!P69=Berechnung1!$C$5,4,""))))))</f>
        <v>1</v>
      </c>
      <c r="N87" s="84">
        <f t="shared" si="2"/>
        <v>1</v>
      </c>
      <c r="O87" s="84">
        <f>IF('Indicator sheet_(IS)'!R69="",0,1)</f>
        <v>0</v>
      </c>
    </row>
    <row r="88" spans="2:15" x14ac:dyDescent="0.2">
      <c r="C88" s="110"/>
      <c r="D88" s="110"/>
      <c r="E88" s="111"/>
      <c r="F88" s="111"/>
      <c r="G88" s="111"/>
      <c r="H88" s="111"/>
      <c r="I88" s="111"/>
      <c r="J88" s="111"/>
      <c r="K88" s="111"/>
      <c r="L88" s="42"/>
      <c r="M88" s="41"/>
      <c r="N88" s="41"/>
      <c r="O88" s="41"/>
    </row>
    <row r="89" spans="2:15" x14ac:dyDescent="0.2">
      <c r="C89" s="110"/>
      <c r="D89" s="110"/>
      <c r="E89" s="111"/>
      <c r="F89" s="111"/>
      <c r="G89" s="111"/>
      <c r="H89" s="111"/>
      <c r="I89" s="111"/>
      <c r="J89" s="111"/>
      <c r="K89" s="111"/>
      <c r="L89" s="42"/>
      <c r="M89" s="41"/>
      <c r="N89" s="41"/>
      <c r="O89" s="41"/>
    </row>
    <row r="90" spans="2:15" x14ac:dyDescent="0.2">
      <c r="B90" s="7" t="s">
        <v>232</v>
      </c>
      <c r="C90" s="81">
        <v>20</v>
      </c>
      <c r="D90" s="81" t="s">
        <v>207</v>
      </c>
      <c r="E90" s="82">
        <v>0</v>
      </c>
      <c r="F90" s="82">
        <v>1</v>
      </c>
      <c r="G90" s="82">
        <v>-10000</v>
      </c>
      <c r="H90" s="82">
        <v>10000</v>
      </c>
      <c r="I90" s="82"/>
      <c r="J90" s="82">
        <v>0.8</v>
      </c>
      <c r="K90" s="82">
        <v>1000000</v>
      </c>
      <c r="L90" s="83" t="str">
        <f>'Indicator sheet_(IS)'!O74</f>
        <v>n.d.</v>
      </c>
      <c r="M90" s="84">
        <f>IF('Indicator sheet_(IS)'!P72=Berechnung1!$H$5,5,IF('Indicator sheet_(IS)'!P72=Berechnung1!$G$5,1,IF('Indicator sheet_(IS)'!P72=Berechnung1!$F$5,1,IF('Indicator sheet_(IS)'!P72=Berechnung1!$E$5,2,IF('Indicator sheet_(IS)'!P72=Berechnung1!$D$5,3,IF('Indicator sheet_(IS)'!P72=Berechnung1!$C$5,4,""))))))</f>
        <v>1</v>
      </c>
      <c r="N90" s="84">
        <f t="shared" si="2"/>
        <v>1</v>
      </c>
      <c r="O90" s="84">
        <f>IF('Indicator sheet_(IS)'!R72="",0,1)</f>
        <v>0</v>
      </c>
    </row>
    <row r="91" spans="2:15" x14ac:dyDescent="0.2">
      <c r="C91" s="110"/>
      <c r="D91" s="110"/>
      <c r="E91" s="111"/>
      <c r="F91" s="111"/>
      <c r="G91" s="111"/>
      <c r="H91" s="111"/>
      <c r="I91" s="111"/>
      <c r="J91" s="111"/>
      <c r="K91" s="111"/>
      <c r="L91" s="42"/>
      <c r="M91" s="41"/>
      <c r="N91" s="41"/>
      <c r="O91" s="41"/>
    </row>
    <row r="92" spans="2:15" x14ac:dyDescent="0.2">
      <c r="C92" s="110"/>
      <c r="D92" s="110"/>
      <c r="E92" s="111"/>
      <c r="F92" s="111"/>
      <c r="G92" s="111"/>
      <c r="H92" s="111"/>
      <c r="I92" s="111"/>
      <c r="J92" s="111"/>
      <c r="K92" s="111"/>
      <c r="L92" s="42"/>
      <c r="M92" s="41"/>
      <c r="N92" s="41"/>
      <c r="O92" s="41"/>
    </row>
    <row r="93" spans="2:15" x14ac:dyDescent="0.2">
      <c r="B93" s="7" t="s">
        <v>232</v>
      </c>
      <c r="C93" s="81">
        <v>21</v>
      </c>
      <c r="D93" s="81" t="s">
        <v>207</v>
      </c>
      <c r="E93" s="82">
        <v>0</v>
      </c>
      <c r="F93" s="82">
        <v>1</v>
      </c>
      <c r="G93" s="82">
        <v>-10000</v>
      </c>
      <c r="H93" s="82">
        <v>10000</v>
      </c>
      <c r="I93" s="82"/>
      <c r="J93" s="82">
        <v>-10000</v>
      </c>
      <c r="K93" s="82">
        <v>1000000</v>
      </c>
      <c r="L93" s="83" t="str">
        <f>'Indicator sheet_(IS)'!O77</f>
        <v>n.d.</v>
      </c>
      <c r="M93" s="84">
        <f>IF('Indicator sheet_(IS)'!P75=Berechnung1!$H$17,5,IF('Indicator sheet_(IS)'!P75=Berechnung1!$G$17,1,IF('Indicator sheet_(IS)'!P75=Berechnung1!$F$17,1,IF('Indicator sheet_(IS)'!P75=Berechnung1!$E$17,2,IF('Indicator sheet_(IS)'!P75=Berechnung1!$D$17,3,IF('Indicator sheet_(IS)'!P75=Berechnung1!$C$17,4,""))))))</f>
        <v>1</v>
      </c>
      <c r="N93" s="84">
        <f t="shared" ref="N93:N96" si="5">IF(M93&gt;1,M93+3,M93)</f>
        <v>1</v>
      </c>
      <c r="O93" s="84">
        <f>IF('Indicator sheet_(IS)'!R75="",0,1)</f>
        <v>0</v>
      </c>
    </row>
    <row r="94" spans="2:15" x14ac:dyDescent="0.2">
      <c r="C94" s="110"/>
      <c r="D94" s="110"/>
      <c r="E94" s="111"/>
      <c r="F94" s="111"/>
      <c r="G94" s="111"/>
      <c r="H94" s="111"/>
      <c r="I94" s="111"/>
      <c r="J94" s="111"/>
      <c r="K94" s="111"/>
      <c r="L94" s="42"/>
      <c r="M94" s="41"/>
      <c r="N94" s="41"/>
      <c r="O94" s="41"/>
    </row>
    <row r="95" spans="2:15" x14ac:dyDescent="0.2">
      <c r="C95" s="110"/>
      <c r="D95" s="110"/>
      <c r="E95" s="111"/>
      <c r="F95" s="111"/>
      <c r="G95" s="111"/>
      <c r="H95" s="111"/>
      <c r="I95" s="111"/>
      <c r="J95" s="111"/>
      <c r="K95" s="111"/>
      <c r="L95" s="42"/>
      <c r="M95" s="41"/>
      <c r="N95" s="41"/>
      <c r="O95" s="41"/>
    </row>
    <row r="96" spans="2:15" x14ac:dyDescent="0.2">
      <c r="C96" s="75">
        <v>22</v>
      </c>
      <c r="D96" s="75" t="s">
        <v>207</v>
      </c>
      <c r="E96" s="76">
        <v>0</v>
      </c>
      <c r="F96" s="76">
        <v>1</v>
      </c>
      <c r="G96" s="76">
        <v>-10000</v>
      </c>
      <c r="H96" s="76">
        <v>10000</v>
      </c>
      <c r="I96" s="76"/>
      <c r="J96" s="76">
        <v>-10000</v>
      </c>
      <c r="K96" s="76">
        <v>0.25</v>
      </c>
      <c r="L96" s="78" t="str">
        <f>'Indicator sheet_(IS)'!O80</f>
        <v>n.d.</v>
      </c>
      <c r="M96" s="79">
        <f>IF('Indicator sheet_(IS)'!P78=Berechnung1!$H$17,5,IF('Indicator sheet_(IS)'!P78=Berechnung1!$G$17,1,IF('Indicator sheet_(IS)'!P78=Berechnung1!$F$17,1,IF('Indicator sheet_(IS)'!P78=Berechnung1!$E$17,2,IF('Indicator sheet_(IS)'!P78=Berechnung1!$D$17,3,IF('Indicator sheet_(IS)'!P78=Berechnung1!$C$17,4,""))))))</f>
        <v>1</v>
      </c>
      <c r="N96" s="79">
        <f t="shared" si="5"/>
        <v>1</v>
      </c>
      <c r="O96" s="79">
        <f>IF('Indicator sheet_(IS)'!R78="",0,1)</f>
        <v>0</v>
      </c>
    </row>
    <row r="97" spans="3:15" x14ac:dyDescent="0.2">
      <c r="C97" s="110"/>
      <c r="D97" s="110"/>
      <c r="E97" s="111"/>
      <c r="F97" s="111"/>
      <c r="G97" s="111"/>
      <c r="H97" s="111"/>
      <c r="I97" s="111"/>
      <c r="J97" s="111"/>
      <c r="K97" s="111"/>
      <c r="L97" s="42"/>
      <c r="M97" s="41"/>
      <c r="N97" s="41"/>
      <c r="O97" s="41"/>
    </row>
    <row r="98" spans="3:15" x14ac:dyDescent="0.2">
      <c r="C98" s="110"/>
      <c r="D98" s="110"/>
      <c r="E98" s="111"/>
      <c r="F98" s="111"/>
      <c r="G98" s="111"/>
      <c r="H98" s="111"/>
      <c r="I98" s="111"/>
      <c r="J98" s="111"/>
      <c r="K98" s="111"/>
      <c r="L98" s="42"/>
      <c r="M98" s="41"/>
      <c r="N98" s="41"/>
      <c r="O98" s="41"/>
    </row>
  </sheetData>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K35"/>
  <sheetViews>
    <sheetView workbookViewId="0">
      <selection activeCell="B1" sqref="B1"/>
    </sheetView>
  </sheetViews>
  <sheetFormatPr defaultColWidth="9.140625" defaultRowHeight="15" x14ac:dyDescent="0.25"/>
  <cols>
    <col min="1" max="1" width="23" style="68" customWidth="1"/>
    <col min="2" max="2" width="23.140625" style="68" customWidth="1"/>
    <col min="3" max="5" width="20.7109375" style="68" customWidth="1"/>
    <col min="6" max="6" width="39.140625" style="68" customWidth="1"/>
    <col min="7" max="7" width="42.42578125" style="68" customWidth="1"/>
    <col min="8" max="8" width="9.140625" style="68" customWidth="1"/>
    <col min="9" max="11" width="23" style="68" customWidth="1"/>
    <col min="12" max="16384" width="9.140625" style="68"/>
  </cols>
  <sheetData>
    <row r="1" spans="1:11" x14ac:dyDescent="0.25">
      <c r="A1" s="28" t="s">
        <v>175</v>
      </c>
      <c r="B1" s="213"/>
    </row>
    <row r="2" spans="1:11" x14ac:dyDescent="0.25">
      <c r="A2" s="28" t="s">
        <v>7</v>
      </c>
      <c r="B2" s="69" t="str">
        <f>IF('Basic Data'!B8=0,"",'Basic Data'!B8)</f>
        <v>Not listed</v>
      </c>
    </row>
    <row r="3" spans="1:11" x14ac:dyDescent="0.25">
      <c r="A3" s="28" t="s">
        <v>3</v>
      </c>
      <c r="B3" s="72" t="str">
        <f>IF('Basic Data'!I14=0,"",'Basic Data'!I14)</f>
        <v/>
      </c>
    </row>
    <row r="5" spans="1:11" x14ac:dyDescent="0.25">
      <c r="A5" s="30" t="s">
        <v>176</v>
      </c>
      <c r="B5" s="29"/>
    </row>
    <row r="6" spans="1:11" x14ac:dyDescent="0.25">
      <c r="A6" s="30" t="s">
        <v>177</v>
      </c>
      <c r="B6" s="29"/>
    </row>
    <row r="7" spans="1:11" x14ac:dyDescent="0.25">
      <c r="A7" s="30" t="s">
        <v>178</v>
      </c>
      <c r="B7" s="29"/>
    </row>
    <row r="8" spans="1:11" x14ac:dyDescent="0.25">
      <c r="A8" s="30" t="s">
        <v>179</v>
      </c>
      <c r="B8" s="29"/>
    </row>
    <row r="9" spans="1:11" x14ac:dyDescent="0.25">
      <c r="A9" s="30" t="s">
        <v>180</v>
      </c>
      <c r="B9" s="29"/>
    </row>
    <row r="11" spans="1:11" x14ac:dyDescent="0.25">
      <c r="A11" s="31" t="s">
        <v>181</v>
      </c>
      <c r="B11" s="31" t="s">
        <v>182</v>
      </c>
      <c r="C11" s="31" t="s">
        <v>168</v>
      </c>
      <c r="D11" s="31" t="s">
        <v>183</v>
      </c>
      <c r="E11" s="31" t="s">
        <v>184</v>
      </c>
      <c r="F11" s="31" t="s">
        <v>185</v>
      </c>
      <c r="G11" s="31" t="s">
        <v>186</v>
      </c>
      <c r="H11" s="31" t="s">
        <v>187</v>
      </c>
      <c r="I11" s="31" t="s">
        <v>188</v>
      </c>
      <c r="J11" s="31" t="s">
        <v>189</v>
      </c>
      <c r="K11" s="31" t="s">
        <v>190</v>
      </c>
    </row>
    <row r="12" spans="1:11" x14ac:dyDescent="0.25">
      <c r="A12" s="67" t="s">
        <v>239</v>
      </c>
      <c r="B12" s="59" t="str">
        <f>IF('Indicator sheet_(IS)'!O9 = 0, "n.d.", 'Indicator sheet_(IS)'!O9)</f>
        <v>n.d.</v>
      </c>
      <c r="C12" s="60"/>
      <c r="D12" s="60"/>
      <c r="E12" s="59">
        <f>Berechnung1!N27</f>
        <v>1</v>
      </c>
      <c r="F12" s="66" t="str">
        <f>IF('Indicator sheet_(IS)'!Q9=0,"",'Indicator sheet_(IS)'!Q9)</f>
        <v/>
      </c>
      <c r="G12" s="66" t="str">
        <f>IF('Indicator sheet_(IS)'!R9=0,"",'Indicator sheet_(IS)'!R9)</f>
        <v/>
      </c>
      <c r="H12" s="59">
        <f>Berechnung1!O27</f>
        <v>0</v>
      </c>
      <c r="I12" s="66"/>
      <c r="J12" s="66"/>
      <c r="K12" s="66"/>
    </row>
    <row r="13" spans="1:11" x14ac:dyDescent="0.25">
      <c r="A13" s="67" t="s">
        <v>240</v>
      </c>
      <c r="B13" s="122" t="str">
        <f>IF('Indicator sheet_(IS)'!O12=0,"n.d.",IF('Indicator sheet_(IS)'!O12="","n.d.",'Indicator sheet_(IS)'!O12))</f>
        <v>n.d.</v>
      </c>
      <c r="C13" s="60"/>
      <c r="D13" s="60"/>
      <c r="E13" s="59">
        <f>Berechnung1!N30</f>
        <v>1</v>
      </c>
      <c r="F13" s="66" t="str">
        <f>IF('Indicator sheet_(IS)'!Q12=0,"",'Indicator sheet_(IS)'!Q12)</f>
        <v/>
      </c>
      <c r="G13" s="66" t="str">
        <f>IF('Indicator sheet_(IS)'!R12=0,"",'Indicator sheet_(IS)'!R12)</f>
        <v/>
      </c>
      <c r="H13" s="59">
        <f>Berechnung1!O30</f>
        <v>0</v>
      </c>
      <c r="I13" s="66"/>
      <c r="J13" s="66"/>
      <c r="K13" s="66"/>
    </row>
    <row r="14" spans="1:11" ht="15.75" customHeight="1" x14ac:dyDescent="0.25">
      <c r="A14" s="67">
        <v>2</v>
      </c>
      <c r="B14" s="59" t="str">
        <f>IF('Indicator sheet_(IS)'!O15 = "", "",'Indicator sheet_(IS)'!O15)</f>
        <v/>
      </c>
      <c r="C14" s="59">
        <f>IF('Indicator sheet_(IS)'!O16="","",'Indicator sheet_(IS)'!O16)</f>
        <v>0</v>
      </c>
      <c r="D14" s="87" t="str">
        <f>IF('Indicator sheet_(IS)'!O17="n.d.","n.d.",'Indicator sheet_(IS)'!O17*100)</f>
        <v>n.d.</v>
      </c>
      <c r="E14" s="59">
        <f>Berechnung1!N33</f>
        <v>1</v>
      </c>
      <c r="F14" s="66" t="str">
        <f>IF('Indicator sheet_(IS)'!Q15=0,"",'Indicator sheet_(IS)'!Q15)</f>
        <v/>
      </c>
      <c r="G14" s="66" t="str">
        <f>IF('Indicator sheet_(IS)'!R15=0,"",'Indicator sheet_(IS)'!R15)</f>
        <v/>
      </c>
      <c r="H14" s="59">
        <f>Berechnung1!O33</f>
        <v>0</v>
      </c>
      <c r="I14" s="66"/>
      <c r="J14" s="66"/>
      <c r="K14" s="66"/>
    </row>
    <row r="15" spans="1:11" x14ac:dyDescent="0.25">
      <c r="A15" s="67">
        <v>3</v>
      </c>
      <c r="B15" s="59" t="str">
        <f>IF('Indicator sheet_(IS)'!O18 = "", "",'Indicator sheet_(IS)'!O18)</f>
        <v/>
      </c>
      <c r="C15" s="59">
        <f>IF('Indicator sheet_(IS)'!O19="","",'Indicator sheet_(IS)'!O19)</f>
        <v>0</v>
      </c>
      <c r="D15" s="89" t="str">
        <f>IF('Indicator sheet_(IS)'!O20="n.d.","n.d.",IF('Indicator sheet_(IS)'!O20="","n.d.",'Indicator sheet_(IS)'!O20*100))</f>
        <v>n.d.</v>
      </c>
      <c r="E15" s="59">
        <f>Berechnung1!N36</f>
        <v>1</v>
      </c>
      <c r="F15" s="66" t="str">
        <f>IF('Indicator sheet_(IS)'!Q18=0,"",'Indicator sheet_(IS)'!Q18)</f>
        <v/>
      </c>
      <c r="G15" s="66" t="str">
        <f>IF('Indicator sheet_(IS)'!R18=0,"",'Indicator sheet_(IS)'!R18)</f>
        <v/>
      </c>
      <c r="H15" s="59">
        <f>Berechnung1!O36</f>
        <v>0</v>
      </c>
      <c r="I15" s="66"/>
      <c r="J15" s="66"/>
      <c r="K15" s="66"/>
    </row>
    <row r="16" spans="1:11" x14ac:dyDescent="0.25">
      <c r="A16" s="67">
        <v>4</v>
      </c>
      <c r="B16" s="59" t="str">
        <f>IF('Indicator sheet_(IS)'!O21 = "", "",'Indicator sheet_(IS)'!O21)</f>
        <v/>
      </c>
      <c r="C16" s="59">
        <f>IF('Indicator sheet_(IS)'!O22="","",'Indicator sheet_(IS)'!O22)</f>
        <v>0</v>
      </c>
      <c r="D16" s="87" t="str">
        <f>IF('Indicator sheet_(IS)'!O23="n.d.","n.d.",'Indicator sheet_(IS)'!O23*100)</f>
        <v>n.d.</v>
      </c>
      <c r="E16" s="59">
        <f>Berechnung1!N39</f>
        <v>1</v>
      </c>
      <c r="F16" s="66" t="str">
        <f>IF('Indicator sheet_(IS)'!Q21=0,"",'Indicator sheet_(IS)'!Q21)</f>
        <v/>
      </c>
      <c r="G16" s="66" t="str">
        <f>IF('Indicator sheet_(IS)'!R21=0,"",'Indicator sheet_(IS)'!R21)</f>
        <v/>
      </c>
      <c r="H16" s="59">
        <f>Berechnung1!O39</f>
        <v>0</v>
      </c>
      <c r="I16" s="66"/>
      <c r="J16" s="66"/>
      <c r="K16" s="66"/>
    </row>
    <row r="17" spans="1:11" x14ac:dyDescent="0.25">
      <c r="A17" s="67">
        <v>5</v>
      </c>
      <c r="B17" s="59" t="str">
        <f>IF('Indicator sheet_(IS)'!O24 = "", "",'Indicator sheet_(IS)'!O24)</f>
        <v/>
      </c>
      <c r="C17" s="59">
        <f>IF('Indicator sheet_(IS)'!O25="","",'Indicator sheet_(IS)'!O25)</f>
        <v>0</v>
      </c>
      <c r="D17" s="87" t="str">
        <f>IF('Indicator sheet_(IS)'!O26="n.d.","n.d.",'Indicator sheet_(IS)'!O26*100)</f>
        <v>n.d.</v>
      </c>
      <c r="E17" s="59">
        <f>Berechnung1!N42</f>
        <v>1</v>
      </c>
      <c r="F17" s="66" t="str">
        <f>IF('Indicator sheet_(IS)'!Q24=0,"",'Indicator sheet_(IS)'!Q24)</f>
        <v/>
      </c>
      <c r="G17" s="66" t="str">
        <f>IF('Indicator sheet_(IS)'!R24=0,"",'Indicator sheet_(IS)'!R24)</f>
        <v/>
      </c>
      <c r="H17" s="59">
        <f>Berechnung1!O42</f>
        <v>0</v>
      </c>
      <c r="I17" s="66"/>
      <c r="J17" s="66"/>
      <c r="K17" s="66"/>
    </row>
    <row r="18" spans="1:11" x14ac:dyDescent="0.25">
      <c r="A18" s="67">
        <v>6</v>
      </c>
      <c r="B18" s="59" t="str">
        <f>IF('Indicator sheet_(IS)'!O27 = "", "",'Indicator sheet_(IS)'!O27)</f>
        <v/>
      </c>
      <c r="C18" s="59">
        <f>IF('Indicator sheet_(IS)'!O28="","",'Indicator sheet_(IS)'!O28)</f>
        <v>0</v>
      </c>
      <c r="D18" s="87" t="str">
        <f>IF('Indicator sheet_(IS)'!O29="n.d.","n.d.",'Indicator sheet_(IS)'!O29*100)</f>
        <v>n.d.</v>
      </c>
      <c r="E18" s="59">
        <f>Berechnung1!N45</f>
        <v>1</v>
      </c>
      <c r="F18" s="66" t="str">
        <f>IF('Indicator sheet_(IS)'!Q27=0,"",'Indicator sheet_(IS)'!Q27)</f>
        <v/>
      </c>
      <c r="G18" s="66" t="str">
        <f>IF('Indicator sheet_(IS)'!R27=0,"",'Indicator sheet_(IS)'!R27)</f>
        <v/>
      </c>
      <c r="H18" s="59">
        <f>Berechnung1!O45</f>
        <v>0</v>
      </c>
      <c r="I18" s="66"/>
      <c r="J18" s="66"/>
      <c r="K18" s="66"/>
    </row>
    <row r="19" spans="1:11" x14ac:dyDescent="0.25">
      <c r="A19" s="67">
        <v>7</v>
      </c>
      <c r="B19" s="59">
        <f>IF('Indicator sheet_(IS)'!O30 = "", "",'Indicator sheet_(IS)'!O30)</f>
        <v>0</v>
      </c>
      <c r="C19" s="59">
        <f>IF('Indicator sheet_(IS)'!O31="","",'Indicator sheet_(IS)'!O31)</f>
        <v>0</v>
      </c>
      <c r="D19" s="87" t="str">
        <f>IF('Indicator sheet_(IS)'!O32="n.d.","n.d.",'Indicator sheet_(IS)'!O32*100)</f>
        <v>n.d.</v>
      </c>
      <c r="E19" s="59">
        <f>Berechnung1!N48</f>
        <v>1</v>
      </c>
      <c r="F19" s="66" t="str">
        <f>IF('Indicator sheet_(IS)'!Q30=0,"",'Indicator sheet_(IS)'!Q30)</f>
        <v/>
      </c>
      <c r="G19" s="66" t="str">
        <f>IF('Indicator sheet_(IS)'!R30=0,"",'Indicator sheet_(IS)'!R30)</f>
        <v/>
      </c>
      <c r="H19" s="59">
        <f>Berechnung1!O48</f>
        <v>0</v>
      </c>
      <c r="I19" s="66"/>
      <c r="J19" s="66"/>
      <c r="K19" s="66"/>
    </row>
    <row r="20" spans="1:11" x14ac:dyDescent="0.25">
      <c r="A20" s="67">
        <v>8</v>
      </c>
      <c r="B20" s="59" t="str">
        <f>IF('Indicator sheet_(IS)'!O33 = "", "",'Indicator sheet_(IS)'!O33)</f>
        <v/>
      </c>
      <c r="C20" s="59" t="str">
        <f>IF('Indicator sheet_(IS)'!O34="","",'Indicator sheet_(IS)'!O34)</f>
        <v/>
      </c>
      <c r="D20" s="89" t="str">
        <f>IF('Indicator sheet_(IS)'!O35="n.d.","n.d.",IF('Indicator sheet_(IS)'!O35="","n.d.",'Indicator sheet_(IS)'!O35*100))</f>
        <v>n.d.</v>
      </c>
      <c r="E20" s="59">
        <f>Berechnung1!N51</f>
        <v>1</v>
      </c>
      <c r="F20" s="66" t="str">
        <f>IF('Indicator sheet_(IS)'!Q33=0,"",'Indicator sheet_(IS)'!Q33)</f>
        <v/>
      </c>
      <c r="G20" s="66" t="str">
        <f>IF('Indicator sheet_(IS)'!R33=0,"",'Indicator sheet_(IS)'!R33)</f>
        <v/>
      </c>
      <c r="H20" s="59">
        <f>Berechnung1!O51</f>
        <v>0</v>
      </c>
      <c r="I20" s="66"/>
      <c r="J20" s="66"/>
      <c r="K20" s="66"/>
    </row>
    <row r="21" spans="1:11" x14ac:dyDescent="0.25">
      <c r="A21" s="67">
        <v>9</v>
      </c>
      <c r="B21" s="59" t="str">
        <f>IF('Indicator sheet_(IS)'!O36 = "", "",'Indicator sheet_(IS)'!O36)</f>
        <v/>
      </c>
      <c r="C21" s="59">
        <f>IF('Indicator sheet_(IS)'!O37="","",'Indicator sheet_(IS)'!O37)</f>
        <v>0</v>
      </c>
      <c r="D21" s="89" t="str">
        <f>IF('Indicator sheet_(IS)'!O38="n.d.","n.d.",IF('Indicator sheet_(IS)'!O38="","n.d.",'Indicator sheet_(IS)'!O38*100))</f>
        <v>n.d.</v>
      </c>
      <c r="E21" s="59">
        <f>Berechnung1!N54</f>
        <v>1</v>
      </c>
      <c r="F21" s="66" t="str">
        <f>IF('Indicator sheet_(IS)'!Q36=0,"",'Indicator sheet_(IS)'!Q36)</f>
        <v/>
      </c>
      <c r="G21" s="66" t="str">
        <f>IF('Indicator sheet_(IS)'!R36=0,"",'Indicator sheet_(IS)'!R36)</f>
        <v/>
      </c>
      <c r="H21" s="59">
        <f>Berechnung1!O54</f>
        <v>0</v>
      </c>
      <c r="I21" s="66"/>
      <c r="J21" s="66"/>
      <c r="K21" s="66"/>
    </row>
    <row r="22" spans="1:11" x14ac:dyDescent="0.25">
      <c r="A22" s="67">
        <v>10</v>
      </c>
      <c r="B22" s="59" t="str">
        <f>IF('Indicator sheet_(IS)'!O39 = "", "", 'Indicator sheet_(IS)'!O39)</f>
        <v/>
      </c>
      <c r="C22" s="59">
        <f>IF('Indicator sheet_(IS)'!O40="","",'Indicator sheet_(IS)'!O40)</f>
        <v>0</v>
      </c>
      <c r="D22" s="89" t="str">
        <f>IF('Indicator sheet_(IS)'!O41="n.d.","n.d.",IF('Indicator sheet_(IS)'!O41="","n.d.",'Indicator sheet_(IS)'!O41*100))</f>
        <v>n.d.</v>
      </c>
      <c r="E22" s="59">
        <f>Berechnung1!N57</f>
        <v>1</v>
      </c>
      <c r="F22" s="66" t="str">
        <f>IF('Indicator sheet_(IS)'!Q39=0,"",'Indicator sheet_(IS)'!Q39)</f>
        <v/>
      </c>
      <c r="G22" s="66" t="str">
        <f>IF('Indicator sheet_(IS)'!R39=0,"",'Indicator sheet_(IS)'!R39)</f>
        <v/>
      </c>
      <c r="H22" s="59">
        <f>Berechnung1!O57</f>
        <v>0</v>
      </c>
      <c r="I22" s="66"/>
      <c r="J22" s="66"/>
      <c r="K22" s="66"/>
    </row>
    <row r="23" spans="1:11" x14ac:dyDescent="0.25">
      <c r="A23" s="67">
        <v>11</v>
      </c>
      <c r="B23" s="59" t="str">
        <f>IF('Indicator sheet_(IS)'!O42 = 0, "n.d.",'Indicator sheet_(IS)'!O42)</f>
        <v>n.d.</v>
      </c>
      <c r="C23" s="60"/>
      <c r="D23" s="88"/>
      <c r="E23" s="59">
        <f>Berechnung1!N60</f>
        <v>1</v>
      </c>
      <c r="F23" s="66" t="str">
        <f>IF('Indicator sheet_(IS)'!Q42=0,"",'Indicator sheet_(IS)'!Q42)</f>
        <v/>
      </c>
      <c r="G23" s="66" t="str">
        <f>IF('Indicator sheet_(IS)'!R42=0,"",'Indicator sheet_(IS)'!R42)</f>
        <v/>
      </c>
      <c r="H23" s="59">
        <f>Berechnung1!O60</f>
        <v>0</v>
      </c>
      <c r="I23" s="66"/>
      <c r="J23" s="66"/>
      <c r="K23" s="66"/>
    </row>
    <row r="24" spans="1:11" x14ac:dyDescent="0.25">
      <c r="A24" s="67">
        <v>12</v>
      </c>
      <c r="B24" s="59" t="str">
        <f>IF('Indicator sheet_(IS)'!O45 = "", "", 'Indicator sheet_(IS)'!O45)</f>
        <v/>
      </c>
      <c r="C24" s="59" t="str">
        <f>IF('Indicator sheet_(IS)'!O46="","",'Indicator sheet_(IS)'!O46)</f>
        <v/>
      </c>
      <c r="D24" s="89" t="str">
        <f>IF('Indicator sheet_(IS)'!O47="n.d.","n.d.",IF('Indicator sheet_(IS)'!O47="","n.d.",'Indicator sheet_(IS)'!O47*100))</f>
        <v>n.d.</v>
      </c>
      <c r="E24" s="59">
        <f>Berechnung1!N63</f>
        <v>1</v>
      </c>
      <c r="F24" s="66" t="str">
        <f>IF('Indicator sheet_(IS)'!Q45=0,"",'Indicator sheet_(IS)'!Q45)</f>
        <v/>
      </c>
      <c r="G24" s="66" t="str">
        <f>IF('Indicator sheet_(IS)'!R45=0,"",'Indicator sheet_(IS)'!R45)</f>
        <v/>
      </c>
      <c r="H24" s="59">
        <f>Berechnung1!O63</f>
        <v>0</v>
      </c>
      <c r="I24" s="66"/>
      <c r="J24" s="66"/>
      <c r="K24" s="66"/>
    </row>
    <row r="25" spans="1:11" x14ac:dyDescent="0.25">
      <c r="A25" s="67">
        <v>13</v>
      </c>
      <c r="B25" s="59" t="str">
        <f>IF('Indicator sheet_(IS)'!O48 = "", "", 'Indicator sheet_(IS)'!O48)</f>
        <v/>
      </c>
      <c r="C25" s="59">
        <f>IF('Indicator sheet_(IS)'!O49="","",'Indicator sheet_(IS)'!O49)</f>
        <v>0</v>
      </c>
      <c r="D25" s="87" t="str">
        <f>IF('Indicator sheet_(IS)'!O50="n.d.","n.d.",'Indicator sheet_(IS)'!O50*100)</f>
        <v>n.d.</v>
      </c>
      <c r="E25" s="59">
        <f>Berechnung1!N66</f>
        <v>1</v>
      </c>
      <c r="F25" s="66" t="str">
        <f>IF('Indicator sheet_(IS)'!Q48=0,"",'Indicator sheet_(IS)'!Q48)</f>
        <v/>
      </c>
      <c r="G25" s="66" t="str">
        <f>IF('Indicator sheet_(IS)'!R48=0,"",'Indicator sheet_(IS)'!R48)</f>
        <v/>
      </c>
      <c r="H25" s="59">
        <f>Berechnung1!O66</f>
        <v>0</v>
      </c>
      <c r="I25" s="66"/>
      <c r="J25" s="66"/>
      <c r="K25" s="66"/>
    </row>
    <row r="26" spans="1:11" x14ac:dyDescent="0.25">
      <c r="A26" s="67" t="s">
        <v>645</v>
      </c>
      <c r="B26" s="59" t="str">
        <f>IF('Indicator sheet_(IS)'!O51 = "", "", 'Indicator sheet_(IS)'!O51)</f>
        <v/>
      </c>
      <c r="C26" s="59">
        <f>IF('Indicator sheet_(IS)'!O52="","",'Indicator sheet_(IS)'!O52)</f>
        <v>0</v>
      </c>
      <c r="D26" s="87" t="str">
        <f>IF('Indicator sheet_(IS)'!O53="n.d.","n.d.",'Indicator sheet_(IS)'!O53*100)</f>
        <v>n.d.</v>
      </c>
      <c r="E26" s="59">
        <f>Berechnung1!N69</f>
        <v>1</v>
      </c>
      <c r="F26" s="66" t="str">
        <f>IF('Indicator sheet_(IS)'!Q51=0,"",'Indicator sheet_(IS)'!Q51)</f>
        <v/>
      </c>
      <c r="G26" s="66" t="str">
        <f>IF('Indicator sheet_(IS)'!R51=0,"",'Indicator sheet_(IS)'!R51)</f>
        <v/>
      </c>
      <c r="H26" s="59">
        <f>Berechnung1!O69</f>
        <v>0</v>
      </c>
      <c r="I26" s="66"/>
      <c r="J26" s="66"/>
      <c r="K26" s="66"/>
    </row>
    <row r="27" spans="1:11" x14ac:dyDescent="0.25">
      <c r="A27" s="67" t="s">
        <v>646</v>
      </c>
      <c r="B27" s="59" t="str">
        <f>IF('Indicator sheet_(IS)'!O54 = "", "", 'Indicator sheet_(IS)'!O54)</f>
        <v/>
      </c>
      <c r="C27" s="59" t="str">
        <f>IF('Indicator sheet_(IS)'!O55="","",'Indicator sheet_(IS)'!O55)</f>
        <v/>
      </c>
      <c r="D27" s="87" t="str">
        <f>IF('Indicator sheet_(IS)'!O56="n.d.","n.d.",'Indicator sheet_(IS)'!O56*100)</f>
        <v>n.d.</v>
      </c>
      <c r="E27" s="59">
        <f>Berechnung1!N72</f>
        <v>1</v>
      </c>
      <c r="F27" s="66" t="str">
        <f>IF('Indicator sheet_(IS)'!Q54=0,"",'Indicator sheet_(IS)'!Q54)</f>
        <v/>
      </c>
      <c r="G27" s="66" t="str">
        <f>IF('Indicator sheet_(IS)'!R54=0,"",'Indicator sheet_(IS)'!R54)</f>
        <v/>
      </c>
      <c r="H27" s="59">
        <f>Berechnung1!O72</f>
        <v>0</v>
      </c>
      <c r="I27" s="66"/>
      <c r="J27" s="66"/>
      <c r="K27" s="66"/>
    </row>
    <row r="28" spans="1:11" x14ac:dyDescent="0.25">
      <c r="A28" s="67">
        <v>15</v>
      </c>
      <c r="B28" s="59" t="str">
        <f>IF('Indicator sheet_(IS)'!O57 = "", "", 'Indicator sheet_(IS)'!O57)</f>
        <v/>
      </c>
      <c r="C28" s="59">
        <f>IF('Indicator sheet_(IS)'!O58="","",'Indicator sheet_(IS)'!O58)</f>
        <v>0</v>
      </c>
      <c r="D28" s="87" t="str">
        <f>IF('Indicator sheet_(IS)'!O59="n.d.","n.d.",'Indicator sheet_(IS)'!O59*100)</f>
        <v>n.d.</v>
      </c>
      <c r="E28" s="59">
        <f>Berechnung1!N75</f>
        <v>1</v>
      </c>
      <c r="F28" s="66" t="str">
        <f>IF('Indicator sheet_(IS)'!Q57=0,"",'Indicator sheet_(IS)'!Q57)</f>
        <v/>
      </c>
      <c r="G28" s="66" t="str">
        <f>IF('Indicator sheet_(IS)'!R57=0,"",'Indicator sheet_(IS)'!R57)</f>
        <v/>
      </c>
      <c r="H28" s="59">
        <f>Berechnung1!O75</f>
        <v>0</v>
      </c>
      <c r="I28" s="66"/>
      <c r="J28" s="66"/>
      <c r="K28" s="66"/>
    </row>
    <row r="29" spans="1:11" x14ac:dyDescent="0.25">
      <c r="A29" s="67">
        <v>16</v>
      </c>
      <c r="B29" s="59" t="str">
        <f>IF('Indicator sheet_(IS)'!O60 = "", "", 'Indicator sheet_(IS)'!O60)</f>
        <v/>
      </c>
      <c r="C29" s="59">
        <f>IF('Indicator sheet_(IS)'!O61="","",'Indicator sheet_(IS)'!O61)</f>
        <v>0</v>
      </c>
      <c r="D29" s="87" t="str">
        <f>IF('Indicator sheet_(IS)'!O62="n.d.","n.d.",'Indicator sheet_(IS)'!O62*100)</f>
        <v>n.d.</v>
      </c>
      <c r="E29" s="59">
        <f>Berechnung1!N78</f>
        <v>1</v>
      </c>
      <c r="F29" s="66" t="str">
        <f>IF('Indicator sheet_(IS)'!Q60=0,"",'Indicator sheet_(IS)'!Q60)</f>
        <v/>
      </c>
      <c r="G29" s="66" t="str">
        <f>IF('Indicator sheet_(IS)'!R60=0,"",'Indicator sheet_(IS)'!R60)</f>
        <v/>
      </c>
      <c r="H29" s="59">
        <f>Berechnung1!O78</f>
        <v>0</v>
      </c>
      <c r="I29" s="66"/>
      <c r="J29" s="66"/>
      <c r="K29" s="66"/>
    </row>
    <row r="30" spans="1:11" x14ac:dyDescent="0.25">
      <c r="A30" s="67">
        <v>17</v>
      </c>
      <c r="B30" s="59" t="str">
        <f>IF('Indicator sheet_(IS)'!O63 = "", "", 'Indicator sheet_(IS)'!O63)</f>
        <v/>
      </c>
      <c r="C30" s="59" t="str">
        <f>IF('Indicator sheet_(IS)'!O64="","",'Indicator sheet_(IS)'!O64)</f>
        <v/>
      </c>
      <c r="D30" s="89" t="str">
        <f>IF('Indicator sheet_(IS)'!O65="n.d.","n.d.",IF('Indicator sheet_(IS)'!O65="","n.d.",'Indicator sheet_(IS)'!O65*100))</f>
        <v>n.d.</v>
      </c>
      <c r="E30" s="59">
        <f>Berechnung1!N81</f>
        <v>1</v>
      </c>
      <c r="F30" s="66" t="str">
        <f>IF('Indicator sheet_(IS)'!Q63=0,"",'Indicator sheet_(IS)'!Q63)</f>
        <v/>
      </c>
      <c r="G30" s="66" t="str">
        <f>IF('Indicator sheet_(IS)'!R63=0,"",'Indicator sheet_(IS)'!R63)</f>
        <v/>
      </c>
      <c r="H30" s="59">
        <f>Berechnung1!O81</f>
        <v>0</v>
      </c>
      <c r="I30" s="66"/>
      <c r="J30" s="66"/>
      <c r="K30" s="66"/>
    </row>
    <row r="31" spans="1:11" x14ac:dyDescent="0.25">
      <c r="A31" s="67">
        <v>18</v>
      </c>
      <c r="B31" s="59" t="str">
        <f>IF('Indicator sheet_(IS)'!O66 = "", "", 'Indicator sheet_(IS)'!O66)</f>
        <v/>
      </c>
      <c r="C31" s="59" t="str">
        <f>IF('Indicator sheet_(IS)'!O67="","",'Indicator sheet_(IS)'!O67)</f>
        <v/>
      </c>
      <c r="D31" s="89" t="str">
        <f>IF('Indicator sheet_(IS)'!O68="n.d.","n.d.",IF('Indicator sheet_(IS)'!O68="","n.d.",'Indicator sheet_(IS)'!O68*100))</f>
        <v>n.d.</v>
      </c>
      <c r="E31" s="59">
        <f>Berechnung1!N84</f>
        <v>1</v>
      </c>
      <c r="F31" s="66" t="str">
        <f>IF('Indicator sheet_(IS)'!Q66=0,"",'Indicator sheet_(IS)'!Q66)</f>
        <v/>
      </c>
      <c r="G31" s="66" t="str">
        <f>IF('Indicator sheet_(IS)'!R66=0,"",'Indicator sheet_(IS)'!R66)</f>
        <v/>
      </c>
      <c r="H31" s="59">
        <f>Berechnung1!O84</f>
        <v>0</v>
      </c>
      <c r="I31" s="66"/>
      <c r="J31" s="66"/>
      <c r="K31" s="66"/>
    </row>
    <row r="32" spans="1:11" x14ac:dyDescent="0.25">
      <c r="A32" s="67">
        <v>19</v>
      </c>
      <c r="B32" s="59" t="str">
        <f>IF('Indicator sheet_(IS)'!O69 = "", "", 'Indicator sheet_(IS)'!O69)</f>
        <v/>
      </c>
      <c r="C32" s="59" t="str">
        <f>IF('Indicator sheet_(IS)'!O70="","",'Indicator sheet_(IS)'!O70)</f>
        <v/>
      </c>
      <c r="D32" s="89" t="str">
        <f>IF('Indicator sheet_(IS)'!O71="n.d.","n.d.",IF('Indicator sheet_(IS)'!O71="","n.d.",'Indicator sheet_(IS)'!O71*100))</f>
        <v>n.d.</v>
      </c>
      <c r="E32" s="59">
        <f>Berechnung1!N87</f>
        <v>1</v>
      </c>
      <c r="F32" s="66" t="str">
        <f>IF('Indicator sheet_(IS)'!Q69=0,"",'Indicator sheet_(IS)'!Q69)</f>
        <v/>
      </c>
      <c r="G32" s="66" t="str">
        <f>IF('Indicator sheet_(IS)'!R69=0,"",'Indicator sheet_(IS)'!R69)</f>
        <v/>
      </c>
      <c r="H32" s="59">
        <f>Berechnung1!O87</f>
        <v>0</v>
      </c>
      <c r="I32" s="66"/>
      <c r="J32" s="66"/>
      <c r="K32" s="66"/>
    </row>
    <row r="33" spans="1:11" x14ac:dyDescent="0.25">
      <c r="A33" s="67">
        <v>20</v>
      </c>
      <c r="B33" s="59" t="str">
        <f>IF('Indicator sheet_(IS)'!O72 = "", "", 'Indicator sheet_(IS)'!O72)</f>
        <v/>
      </c>
      <c r="C33" s="59" t="str">
        <f>IF('Indicator sheet_(IS)'!O73="","",'Indicator sheet_(IS)'!O73)</f>
        <v/>
      </c>
      <c r="D33" s="89" t="str">
        <f>IF('Indicator sheet_(IS)'!O74="n.d.","n.d.",IF('Indicator sheet_(IS)'!O74="","n.d.",'Indicator sheet_(IS)'!O74*100))</f>
        <v>n.d.</v>
      </c>
      <c r="E33" s="59">
        <f>Berechnung1!N90</f>
        <v>1</v>
      </c>
      <c r="F33" s="66" t="str">
        <f>IF('Indicator sheet_(IS)'!Q72=0,"",'Indicator sheet_(IS)'!Q72)</f>
        <v/>
      </c>
      <c r="G33" s="66" t="str">
        <f>IF('Indicator sheet_(IS)'!R72=0,"",'Indicator sheet_(IS)'!R72)</f>
        <v/>
      </c>
      <c r="H33" s="59">
        <f>Berechnung1!O90</f>
        <v>0</v>
      </c>
      <c r="I33" s="66"/>
      <c r="J33" s="66"/>
      <c r="K33" s="66"/>
    </row>
    <row r="34" spans="1:11" x14ac:dyDescent="0.25">
      <c r="A34" s="67">
        <v>21</v>
      </c>
      <c r="B34" s="59" t="str">
        <f>IF('Indicator sheet_(IS)'!O75 = "", "", 'Indicator sheet_(IS)'!O75)</f>
        <v/>
      </c>
      <c r="C34" s="59" t="str">
        <f>IF('Indicator sheet_(IS)'!O76="","",'Indicator sheet_(IS)'!O76)</f>
        <v/>
      </c>
      <c r="D34" s="89" t="str">
        <f>IF('Indicator sheet_(IS)'!O77="n.d.","n.d.",IF('Indicator sheet_(IS)'!O77="","n.d.",'Indicator sheet_(IS)'!O77*100))</f>
        <v>n.d.</v>
      </c>
      <c r="E34" s="59">
        <f>Berechnung1!N93</f>
        <v>1</v>
      </c>
      <c r="F34" s="66" t="str">
        <f>IF('Indicator sheet_(IS)'!Q75=0,"",'Indicator sheet_(IS)'!Q75)</f>
        <v/>
      </c>
      <c r="G34" s="66" t="str">
        <f>IF('Indicator sheet_(IS)'!R75=0,"",'Indicator sheet_(IS)'!R75)</f>
        <v/>
      </c>
      <c r="H34" s="59">
        <f>Berechnung1!O93</f>
        <v>0</v>
      </c>
      <c r="I34" s="66"/>
      <c r="J34" s="66"/>
      <c r="K34" s="66"/>
    </row>
    <row r="35" spans="1:11" x14ac:dyDescent="0.25">
      <c r="A35" s="67">
        <v>22</v>
      </c>
      <c r="B35" s="59" t="str">
        <f>IF('Indicator sheet_(IS)'!O78 = "", "", 'Indicator sheet_(IS)'!O78)</f>
        <v/>
      </c>
      <c r="C35" s="59">
        <f>IF('Indicator sheet_(IS)'!O79="","",'Indicator sheet_(IS)'!O79)</f>
        <v>0</v>
      </c>
      <c r="D35" s="89" t="str">
        <f>IF('Indicator sheet_(IS)'!O80="n.d.","n.d.",IF('Indicator sheet_(IS)'!O80="","n.d.",'Indicator sheet_(IS)'!O80*100))</f>
        <v>n.d.</v>
      </c>
      <c r="E35" s="59">
        <f>Berechnung1!N96</f>
        <v>1</v>
      </c>
      <c r="F35" s="66" t="str">
        <f>IF('Indicator sheet_(IS)'!Q78=0,"",'Indicator sheet_(IS)'!Q78)</f>
        <v/>
      </c>
      <c r="G35" s="66" t="str">
        <f>IF('Indicator sheet_(IS)'!R78=0,"",'Indicator sheet_(IS)'!R78)</f>
        <v/>
      </c>
      <c r="H35" s="59">
        <f>Berechnung1!O96</f>
        <v>0</v>
      </c>
      <c r="I35" s="66"/>
      <c r="J35" s="66"/>
      <c r="K35" s="66"/>
    </row>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M34"/>
  <sheetViews>
    <sheetView showGridLines="0" topLeftCell="A2" zoomScaleNormal="100" workbookViewId="0">
      <selection activeCell="N20" sqref="N20"/>
    </sheetView>
  </sheetViews>
  <sheetFormatPr defaultColWidth="9.140625" defaultRowHeight="14.25" x14ac:dyDescent="0.2"/>
  <cols>
    <col min="1" max="1" width="2.85546875" style="1" customWidth="1"/>
    <col min="2" max="2" width="18.5703125" style="1" customWidth="1"/>
    <col min="3" max="3" width="6.5703125" style="1" customWidth="1"/>
    <col min="4" max="4" width="8.85546875" style="1" customWidth="1"/>
    <col min="5" max="5" width="6.85546875" style="1" customWidth="1"/>
    <col min="6" max="6" width="6.28515625" style="1" customWidth="1"/>
    <col min="7" max="7" width="6.42578125" style="1" customWidth="1"/>
    <col min="8" max="8" width="7" style="1" customWidth="1"/>
    <col min="9" max="9" width="10" style="1" customWidth="1"/>
    <col min="10" max="10" width="29.85546875" style="1" customWidth="1"/>
    <col min="11" max="11" width="32.5703125" style="1" customWidth="1"/>
    <col min="12" max="12" width="1.42578125" style="1" customWidth="1"/>
    <col min="13" max="13" width="13.7109375" style="1" hidden="1" customWidth="1"/>
    <col min="14" max="16384" width="9.140625" style="1"/>
  </cols>
  <sheetData>
    <row r="1" spans="1:13" hidden="1" x14ac:dyDescent="0.2">
      <c r="B1" s="1" t="e">
        <f ca="1">IF(M11=TRUE,"A1:L15",CONCATENATE("A1:L",MATCH(0,A:A,-1)))</f>
        <v>#REF!</v>
      </c>
    </row>
    <row r="2" spans="1:13" ht="21" customHeight="1" x14ac:dyDescent="0.2">
      <c r="A2" s="94" t="s">
        <v>256</v>
      </c>
    </row>
    <row r="3" spans="1:13" ht="16.5" customHeight="1" x14ac:dyDescent="0.25">
      <c r="A3" s="61" t="s">
        <v>191</v>
      </c>
    </row>
    <row r="4" spans="1:13" ht="14.25" customHeight="1" x14ac:dyDescent="0.2"/>
    <row r="5" spans="1:13" ht="9" customHeight="1" x14ac:dyDescent="0.2"/>
    <row r="6" spans="1:13" ht="15" customHeight="1" x14ac:dyDescent="0.2">
      <c r="B6" s="5" t="s">
        <v>1</v>
      </c>
      <c r="C6" s="297" t="str">
        <f>IF('Basic Data'!B10=0,"",'Basic Data'!B10)</f>
        <v/>
      </c>
      <c r="D6" s="433"/>
      <c r="E6" s="433"/>
      <c r="F6" s="433"/>
      <c r="G6" s="433"/>
      <c r="H6" s="433"/>
      <c r="I6" s="433"/>
      <c r="J6" s="298"/>
    </row>
    <row r="7" spans="1:13" ht="6.75" customHeight="1" x14ac:dyDescent="0.2"/>
    <row r="8" spans="1:13" x14ac:dyDescent="0.2">
      <c r="B8" s="5" t="s">
        <v>0</v>
      </c>
      <c r="C8" s="297" t="str">
        <f>IF('Basic Data'!B8=0,"",'Basic Data'!B8)</f>
        <v>Not listed</v>
      </c>
      <c r="D8" s="433"/>
      <c r="E8" s="298"/>
      <c r="H8" s="434" t="s">
        <v>3</v>
      </c>
      <c r="I8" s="434"/>
      <c r="J8" s="55" t="str">
        <f>IF('Basic Data'!I14=0,"",'Basic Data'!I14)</f>
        <v/>
      </c>
    </row>
    <row r="9" spans="1:13" ht="10.5" customHeight="1" x14ac:dyDescent="0.2"/>
    <row r="10" spans="1:13" ht="13.5" customHeight="1" x14ac:dyDescent="0.25">
      <c r="B10" s="4" t="e">
        <f ca="1">IF($M$11=TRUE,"Kein Datendefizit vorhanden","")</f>
        <v>#REF!</v>
      </c>
      <c r="M10" s="46" t="s">
        <v>216</v>
      </c>
    </row>
    <row r="11" spans="1:13" ht="15.75" customHeight="1" x14ac:dyDescent="0.2">
      <c r="B11" s="47" t="e">
        <f ca="1">IF($M$11=TRUE,"","Übertragung erfolgt automatisch aus Kennzahlenbogen (Ist-Werte, Begründungen und Aktionen)")</f>
        <v>#REF!</v>
      </c>
      <c r="M11" s="39" t="e">
        <f t="array" aca="1" ref="M11" ca="1">A14:K34=""</f>
        <v>#REF!</v>
      </c>
    </row>
    <row r="12" spans="1:13" ht="15.75" customHeight="1" x14ac:dyDescent="0.2">
      <c r="A12" s="435" t="e">
        <f ca="1">IF($M$11=TRUE,"","KN")</f>
        <v>#REF!</v>
      </c>
      <c r="B12" s="436" t="e">
        <f ca="1">IF($M$11=TRUE,"","Kennzahlendefinition")</f>
        <v>#REF!</v>
      </c>
      <c r="C12" s="435" t="e">
        <f ca="1">IF($M$11=TRUE,"","Vorgaben Datenqualität")</f>
        <v>#REF!</v>
      </c>
      <c r="D12" s="435"/>
      <c r="E12" s="435"/>
      <c r="F12" s="435" t="e">
        <f ca="1">IF($M$11=TRUE,"","Ist-Werte")</f>
        <v>#REF!</v>
      </c>
      <c r="G12" s="435"/>
      <c r="H12" s="435"/>
      <c r="I12" s="435" t="e">
        <f ca="1">IF($M$11=TRUE,"","Daten-qualität")</f>
        <v>#REF!</v>
      </c>
      <c r="J12" s="435" t="e">
        <f ca="1">IF($M$11=TRUE,"","Verifizierung Zentrum")</f>
        <v>#REF!</v>
      </c>
      <c r="K12" s="435"/>
    </row>
    <row r="13" spans="1:13" ht="21" customHeight="1" x14ac:dyDescent="0.2">
      <c r="A13" s="435"/>
      <c r="B13" s="436"/>
      <c r="C13" s="52" t="e">
        <f ca="1">IF($M$11=TRUE,"","Plausi unklar")</f>
        <v>#REF!</v>
      </c>
      <c r="D13" s="52" t="e">
        <f ca="1">IF($M$11=TRUE,"","Sollvorgabe")</f>
        <v>#REF!</v>
      </c>
      <c r="E13" s="52" t="e">
        <f ca="1">IF($M$11=TRUE,"","Plausi unklar")</f>
        <v>#REF!</v>
      </c>
      <c r="F13" s="52" t="e">
        <f ca="1">IF($M$11=TRUE,"","Zähler / Anzahl")</f>
        <v>#REF!</v>
      </c>
      <c r="G13" s="52" t="e">
        <f ca="1">IF($M$11=TRUE,"","Nenner")</f>
        <v>#REF!</v>
      </c>
      <c r="H13" s="52" t="e">
        <f ca="1">IF($M$11=TRUE,"","Quote")</f>
        <v>#REF!</v>
      </c>
      <c r="I13" s="435"/>
      <c r="J13" s="52" t="e">
        <f ca="1">IF($M$11=TRUE,"","Begründung / Ursache")</f>
        <v>#REF!</v>
      </c>
      <c r="K13" s="52" t="e">
        <f ca="1">IF($M$11=TRUE,"","Eingeleitete / geplante Aktionen")</f>
        <v>#REF!</v>
      </c>
    </row>
    <row r="14" spans="1:13" ht="155.25" customHeight="1" x14ac:dyDescent="0.2">
      <c r="A14" s="52" t="e">
        <f ca="1">'Hilfstabelle DatendefKB'!O2</f>
        <v>#REF!</v>
      </c>
      <c r="B14" s="53" t="e">
        <f ca="1">'Hilfstabelle DatendefKB'!P2</f>
        <v>#REF!</v>
      </c>
      <c r="C14" s="71" t="e">
        <f ca="1">'Hilfstabelle DatendefKB'!Q2</f>
        <v>#REF!</v>
      </c>
      <c r="D14" s="52" t="e">
        <f ca="1">'Hilfstabelle DatendefKB'!R2</f>
        <v>#REF!</v>
      </c>
      <c r="E14" s="71" t="e">
        <f ca="1">'Hilfstabelle DatendefKB'!S2</f>
        <v>#REF!</v>
      </c>
      <c r="F14" s="52" t="e">
        <f ca="1">'Hilfstabelle DatendefKB'!T2</f>
        <v>#REF!</v>
      </c>
      <c r="G14" s="52" t="e">
        <f ca="1">'Hilfstabelle DatendefKB'!U2</f>
        <v>#REF!</v>
      </c>
      <c r="H14" s="54" t="e">
        <f ca="1">'Hilfstabelle DatendefKB'!V2</f>
        <v>#REF!</v>
      </c>
      <c r="I14" s="52" t="e">
        <f ca="1">'Hilfstabelle DatendefKB'!W2</f>
        <v>#REF!</v>
      </c>
      <c r="J14" s="53" t="e">
        <f ca="1">'Hilfstabelle DatendefKB'!X2</f>
        <v>#REF!</v>
      </c>
      <c r="K14" s="53" t="e">
        <f ca="1">'Hilfstabelle DatendefKB'!Y2</f>
        <v>#REF!</v>
      </c>
    </row>
    <row r="15" spans="1:13" ht="155.25" customHeight="1" x14ac:dyDescent="0.2">
      <c r="A15" s="52" t="e">
        <f ca="1">'Hilfstabelle DatendefKB'!O3</f>
        <v>#REF!</v>
      </c>
      <c r="B15" s="53" t="e">
        <f ca="1">'Hilfstabelle DatendefKB'!P3</f>
        <v>#REF!</v>
      </c>
      <c r="C15" s="71" t="e">
        <f ca="1">'Hilfstabelle DatendefKB'!Q3</f>
        <v>#REF!</v>
      </c>
      <c r="D15" s="52" t="e">
        <f ca="1">'Hilfstabelle DatendefKB'!R3</f>
        <v>#REF!</v>
      </c>
      <c r="E15" s="71" t="e">
        <f ca="1">'Hilfstabelle DatendefKB'!S3</f>
        <v>#REF!</v>
      </c>
      <c r="F15" s="52" t="e">
        <f ca="1">'Hilfstabelle DatendefKB'!T3</f>
        <v>#REF!</v>
      </c>
      <c r="G15" s="52" t="e">
        <f ca="1">'Hilfstabelle DatendefKB'!U3</f>
        <v>#REF!</v>
      </c>
      <c r="H15" s="54" t="e">
        <f ca="1">'Hilfstabelle DatendefKB'!V3</f>
        <v>#REF!</v>
      </c>
      <c r="I15" s="52" t="e">
        <f ca="1">'Hilfstabelle DatendefKB'!W3</f>
        <v>#REF!</v>
      </c>
      <c r="J15" s="53" t="e">
        <f ca="1">'Hilfstabelle DatendefKB'!X3</f>
        <v>#REF!</v>
      </c>
      <c r="K15" s="53" t="e">
        <f ca="1">'Hilfstabelle DatendefKB'!Y3</f>
        <v>#REF!</v>
      </c>
    </row>
    <row r="16" spans="1:13" ht="155.25" customHeight="1" x14ac:dyDescent="0.2">
      <c r="A16" s="56" t="e">
        <f ca="1">'Hilfstabelle DatendefKB'!O4</f>
        <v>#REF!</v>
      </c>
      <c r="B16" s="53" t="e">
        <f ca="1">'Hilfstabelle DatendefKB'!P4</f>
        <v>#REF!</v>
      </c>
      <c r="C16" s="71" t="e">
        <f ca="1">'Hilfstabelle DatendefKB'!Q4</f>
        <v>#REF!</v>
      </c>
      <c r="D16" s="52" t="e">
        <f ca="1">'Hilfstabelle DatendefKB'!R4</f>
        <v>#REF!</v>
      </c>
      <c r="E16" s="71" t="e">
        <f ca="1">'Hilfstabelle DatendefKB'!S4</f>
        <v>#REF!</v>
      </c>
      <c r="F16" s="52" t="e">
        <f ca="1">'Hilfstabelle DatendefKB'!T4</f>
        <v>#REF!</v>
      </c>
      <c r="G16" s="52" t="e">
        <f ca="1">'Hilfstabelle DatendefKB'!U4</f>
        <v>#REF!</v>
      </c>
      <c r="H16" s="54" t="e">
        <f ca="1">'Hilfstabelle DatendefKB'!V4</f>
        <v>#REF!</v>
      </c>
      <c r="I16" s="52" t="e">
        <f ca="1">'Hilfstabelle DatendefKB'!W4</f>
        <v>#REF!</v>
      </c>
      <c r="J16" s="53" t="e">
        <f ca="1">'Hilfstabelle DatendefKB'!X4</f>
        <v>#REF!</v>
      </c>
      <c r="K16" s="53" t="e">
        <f ca="1">'Hilfstabelle DatendefKB'!Y4</f>
        <v>#REF!</v>
      </c>
    </row>
    <row r="17" spans="1:11" ht="155.25" customHeight="1" x14ac:dyDescent="0.2">
      <c r="A17" s="52" t="e">
        <f ca="1">'Hilfstabelle DatendefKB'!O5</f>
        <v>#REF!</v>
      </c>
      <c r="B17" s="53" t="e">
        <f ca="1">'Hilfstabelle DatendefKB'!P5</f>
        <v>#REF!</v>
      </c>
      <c r="C17" s="71" t="e">
        <f ca="1">'Hilfstabelle DatendefKB'!Q5</f>
        <v>#REF!</v>
      </c>
      <c r="D17" s="52" t="e">
        <f ca="1">'Hilfstabelle DatendefKB'!R5</f>
        <v>#REF!</v>
      </c>
      <c r="E17" s="71" t="e">
        <f ca="1">'Hilfstabelle DatendefKB'!S5</f>
        <v>#REF!</v>
      </c>
      <c r="F17" s="52" t="e">
        <f ca="1">'Hilfstabelle DatendefKB'!T5</f>
        <v>#REF!</v>
      </c>
      <c r="G17" s="52" t="e">
        <f ca="1">'Hilfstabelle DatendefKB'!U5</f>
        <v>#REF!</v>
      </c>
      <c r="H17" s="54" t="e">
        <f ca="1">'Hilfstabelle DatendefKB'!V5</f>
        <v>#REF!</v>
      </c>
      <c r="I17" s="52" t="e">
        <f ca="1">'Hilfstabelle DatendefKB'!W5</f>
        <v>#REF!</v>
      </c>
      <c r="J17" s="53" t="e">
        <f ca="1">'Hilfstabelle DatendefKB'!X5</f>
        <v>#REF!</v>
      </c>
      <c r="K17" s="53" t="e">
        <f ca="1">'Hilfstabelle DatendefKB'!Y5</f>
        <v>#REF!</v>
      </c>
    </row>
    <row r="18" spans="1:11" ht="155.25" customHeight="1" x14ac:dyDescent="0.2">
      <c r="A18" s="52" t="e">
        <f ca="1">'Hilfstabelle DatendefKB'!O6</f>
        <v>#REF!</v>
      </c>
      <c r="B18" s="53" t="e">
        <f ca="1">'Hilfstabelle DatendefKB'!P6</f>
        <v>#REF!</v>
      </c>
      <c r="C18" s="71" t="e">
        <f ca="1">'Hilfstabelle DatendefKB'!Q6</f>
        <v>#REF!</v>
      </c>
      <c r="D18" s="52" t="e">
        <f ca="1">'Hilfstabelle DatendefKB'!R6</f>
        <v>#REF!</v>
      </c>
      <c r="E18" s="71" t="e">
        <f ca="1">'Hilfstabelle DatendefKB'!S6</f>
        <v>#REF!</v>
      </c>
      <c r="F18" s="52" t="e">
        <f ca="1">'Hilfstabelle DatendefKB'!T6</f>
        <v>#REF!</v>
      </c>
      <c r="G18" s="52" t="e">
        <f ca="1">'Hilfstabelle DatendefKB'!U6</f>
        <v>#REF!</v>
      </c>
      <c r="H18" s="54" t="e">
        <f ca="1">'Hilfstabelle DatendefKB'!V6</f>
        <v>#REF!</v>
      </c>
      <c r="I18" s="52" t="e">
        <f ca="1">'Hilfstabelle DatendefKB'!W6</f>
        <v>#REF!</v>
      </c>
      <c r="J18" s="53" t="e">
        <f ca="1">'Hilfstabelle DatendefKB'!X6</f>
        <v>#REF!</v>
      </c>
      <c r="K18" s="53" t="e">
        <f ca="1">'Hilfstabelle DatendefKB'!Y6</f>
        <v>#REF!</v>
      </c>
    </row>
    <row r="19" spans="1:11" ht="155.25" customHeight="1" x14ac:dyDescent="0.2">
      <c r="A19" s="52" t="e">
        <f ca="1">'Hilfstabelle DatendefKB'!O7</f>
        <v>#REF!</v>
      </c>
      <c r="B19" s="53" t="e">
        <f ca="1">'Hilfstabelle DatendefKB'!P7</f>
        <v>#REF!</v>
      </c>
      <c r="C19" s="71" t="e">
        <f ca="1">'Hilfstabelle DatendefKB'!Q7</f>
        <v>#REF!</v>
      </c>
      <c r="D19" s="52" t="e">
        <f ca="1">'Hilfstabelle DatendefKB'!R7</f>
        <v>#REF!</v>
      </c>
      <c r="E19" s="71" t="e">
        <f ca="1">'Hilfstabelle DatendefKB'!S7</f>
        <v>#REF!</v>
      </c>
      <c r="F19" s="52" t="e">
        <f ca="1">'Hilfstabelle DatendefKB'!T7</f>
        <v>#REF!</v>
      </c>
      <c r="G19" s="52" t="e">
        <f ca="1">'Hilfstabelle DatendefKB'!U7</f>
        <v>#REF!</v>
      </c>
      <c r="H19" s="54" t="e">
        <f ca="1">'Hilfstabelle DatendefKB'!V7</f>
        <v>#REF!</v>
      </c>
      <c r="I19" s="52" t="e">
        <f ca="1">'Hilfstabelle DatendefKB'!W7</f>
        <v>#REF!</v>
      </c>
      <c r="J19" s="53" t="e">
        <f ca="1">'Hilfstabelle DatendefKB'!X7</f>
        <v>#REF!</v>
      </c>
      <c r="K19" s="53" t="e">
        <f ca="1">'Hilfstabelle DatendefKB'!Y7</f>
        <v>#REF!</v>
      </c>
    </row>
    <row r="20" spans="1:11" ht="155.25" customHeight="1" x14ac:dyDescent="0.2">
      <c r="A20" s="52" t="e">
        <f ca="1">'Hilfstabelle DatendefKB'!O8</f>
        <v>#REF!</v>
      </c>
      <c r="B20" s="53" t="e">
        <f ca="1">'Hilfstabelle DatendefKB'!P8</f>
        <v>#REF!</v>
      </c>
      <c r="C20" s="71" t="e">
        <f ca="1">'Hilfstabelle DatendefKB'!Q8</f>
        <v>#REF!</v>
      </c>
      <c r="D20" s="52" t="e">
        <f ca="1">'Hilfstabelle DatendefKB'!R8</f>
        <v>#REF!</v>
      </c>
      <c r="E20" s="71" t="e">
        <f ca="1">'Hilfstabelle DatendefKB'!S8</f>
        <v>#REF!</v>
      </c>
      <c r="F20" s="52" t="e">
        <f ca="1">'Hilfstabelle DatendefKB'!T8</f>
        <v>#REF!</v>
      </c>
      <c r="G20" s="52" t="e">
        <f ca="1">'Hilfstabelle DatendefKB'!U8</f>
        <v>#REF!</v>
      </c>
      <c r="H20" s="54" t="e">
        <f ca="1">'Hilfstabelle DatendefKB'!V8</f>
        <v>#REF!</v>
      </c>
      <c r="I20" s="52" t="e">
        <f ca="1">'Hilfstabelle DatendefKB'!W8</f>
        <v>#REF!</v>
      </c>
      <c r="J20" s="53" t="e">
        <f ca="1">'Hilfstabelle DatendefKB'!X8</f>
        <v>#REF!</v>
      </c>
      <c r="K20" s="53" t="e">
        <f ca="1">'Hilfstabelle DatendefKB'!Y8</f>
        <v>#REF!</v>
      </c>
    </row>
    <row r="21" spans="1:11" ht="155.25" customHeight="1" x14ac:dyDescent="0.2">
      <c r="A21" s="52" t="e">
        <f ca="1">'Hilfstabelle DatendefKB'!O9</f>
        <v>#REF!</v>
      </c>
      <c r="B21" s="53" t="e">
        <f ca="1">'Hilfstabelle DatendefKB'!P9</f>
        <v>#REF!</v>
      </c>
      <c r="C21" s="71" t="e">
        <f ca="1">'Hilfstabelle DatendefKB'!Q9</f>
        <v>#REF!</v>
      </c>
      <c r="D21" s="52" t="e">
        <f ca="1">'Hilfstabelle DatendefKB'!R9</f>
        <v>#REF!</v>
      </c>
      <c r="E21" s="71" t="e">
        <f ca="1">'Hilfstabelle DatendefKB'!S9</f>
        <v>#REF!</v>
      </c>
      <c r="F21" s="52" t="e">
        <f ca="1">'Hilfstabelle DatendefKB'!T9</f>
        <v>#REF!</v>
      </c>
      <c r="G21" s="52" t="e">
        <f ca="1">'Hilfstabelle DatendefKB'!U9</f>
        <v>#REF!</v>
      </c>
      <c r="H21" s="54" t="e">
        <f ca="1">'Hilfstabelle DatendefKB'!V9</f>
        <v>#REF!</v>
      </c>
      <c r="I21" s="52" t="e">
        <f ca="1">'Hilfstabelle DatendefKB'!W9</f>
        <v>#REF!</v>
      </c>
      <c r="J21" s="53" t="e">
        <f ca="1">'Hilfstabelle DatendefKB'!X9</f>
        <v>#REF!</v>
      </c>
      <c r="K21" s="53" t="e">
        <f ca="1">'Hilfstabelle DatendefKB'!Y9</f>
        <v>#REF!</v>
      </c>
    </row>
    <row r="22" spans="1:11" ht="155.25" customHeight="1" x14ac:dyDescent="0.2">
      <c r="A22" s="52" t="e">
        <f ca="1">'Hilfstabelle DatendefKB'!O10</f>
        <v>#REF!</v>
      </c>
      <c r="B22" s="53" t="e">
        <f ca="1">'Hilfstabelle DatendefKB'!P10</f>
        <v>#REF!</v>
      </c>
      <c r="C22" s="71" t="e">
        <f ca="1">'Hilfstabelle DatendefKB'!Q10</f>
        <v>#REF!</v>
      </c>
      <c r="D22" s="52" t="e">
        <f ca="1">'Hilfstabelle DatendefKB'!R10</f>
        <v>#REF!</v>
      </c>
      <c r="E22" s="71" t="e">
        <f ca="1">'Hilfstabelle DatendefKB'!S10</f>
        <v>#REF!</v>
      </c>
      <c r="F22" s="52" t="e">
        <f ca="1">'Hilfstabelle DatendefKB'!T10</f>
        <v>#REF!</v>
      </c>
      <c r="G22" s="52" t="e">
        <f ca="1">'Hilfstabelle DatendefKB'!U10</f>
        <v>#REF!</v>
      </c>
      <c r="H22" s="54" t="e">
        <f ca="1">'Hilfstabelle DatendefKB'!V10</f>
        <v>#REF!</v>
      </c>
      <c r="I22" s="52" t="e">
        <f ca="1">'Hilfstabelle DatendefKB'!W10</f>
        <v>#REF!</v>
      </c>
      <c r="J22" s="53" t="e">
        <f ca="1">'Hilfstabelle DatendefKB'!X10</f>
        <v>#REF!</v>
      </c>
      <c r="K22" s="53" t="e">
        <f ca="1">'Hilfstabelle DatendefKB'!Y10</f>
        <v>#REF!</v>
      </c>
    </row>
    <row r="23" spans="1:11" ht="155.25" customHeight="1" x14ac:dyDescent="0.2">
      <c r="A23" s="52" t="e">
        <f ca="1">'Hilfstabelle DatendefKB'!O11</f>
        <v>#REF!</v>
      </c>
      <c r="B23" s="53" t="e">
        <f ca="1">'Hilfstabelle DatendefKB'!P11</f>
        <v>#REF!</v>
      </c>
      <c r="C23" s="71" t="e">
        <f ca="1">'Hilfstabelle DatendefKB'!Q11</f>
        <v>#REF!</v>
      </c>
      <c r="D23" s="52" t="e">
        <f ca="1">'Hilfstabelle DatendefKB'!R11</f>
        <v>#REF!</v>
      </c>
      <c r="E23" s="71" t="e">
        <f ca="1">'Hilfstabelle DatendefKB'!S11</f>
        <v>#REF!</v>
      </c>
      <c r="F23" s="52" t="e">
        <f ca="1">'Hilfstabelle DatendefKB'!T11</f>
        <v>#REF!</v>
      </c>
      <c r="G23" s="52" t="e">
        <f ca="1">'Hilfstabelle DatendefKB'!U11</f>
        <v>#REF!</v>
      </c>
      <c r="H23" s="54" t="e">
        <f ca="1">'Hilfstabelle DatendefKB'!V11</f>
        <v>#REF!</v>
      </c>
      <c r="I23" s="52" t="e">
        <f ca="1">'Hilfstabelle DatendefKB'!W11</f>
        <v>#REF!</v>
      </c>
      <c r="J23" s="53" t="e">
        <f ca="1">'Hilfstabelle DatendefKB'!X11</f>
        <v>#REF!</v>
      </c>
      <c r="K23" s="53" t="e">
        <f ca="1">'Hilfstabelle DatendefKB'!Y11</f>
        <v>#REF!</v>
      </c>
    </row>
    <row r="24" spans="1:11" ht="155.25" customHeight="1" x14ac:dyDescent="0.2">
      <c r="A24" s="52" t="e">
        <f ca="1">'Hilfstabelle DatendefKB'!O12</f>
        <v>#REF!</v>
      </c>
      <c r="B24" s="53" t="e">
        <f ca="1">'Hilfstabelle DatendefKB'!P12</f>
        <v>#REF!</v>
      </c>
      <c r="C24" s="71" t="e">
        <f ca="1">'Hilfstabelle DatendefKB'!Q12</f>
        <v>#REF!</v>
      </c>
      <c r="D24" s="52" t="e">
        <f ca="1">'Hilfstabelle DatendefKB'!R12</f>
        <v>#REF!</v>
      </c>
      <c r="E24" s="71" t="e">
        <f ca="1">'Hilfstabelle DatendefKB'!S12</f>
        <v>#REF!</v>
      </c>
      <c r="F24" s="52" t="e">
        <f ca="1">'Hilfstabelle DatendefKB'!T12</f>
        <v>#REF!</v>
      </c>
      <c r="G24" s="52" t="e">
        <f ca="1">'Hilfstabelle DatendefKB'!U12</f>
        <v>#REF!</v>
      </c>
      <c r="H24" s="54" t="e">
        <f ca="1">'Hilfstabelle DatendefKB'!V12</f>
        <v>#REF!</v>
      </c>
      <c r="I24" s="52" t="e">
        <f ca="1">'Hilfstabelle DatendefKB'!W12</f>
        <v>#REF!</v>
      </c>
      <c r="J24" s="53" t="e">
        <f ca="1">'Hilfstabelle DatendefKB'!X12</f>
        <v>#REF!</v>
      </c>
      <c r="K24" s="53" t="e">
        <f ca="1">'Hilfstabelle DatendefKB'!Y12</f>
        <v>#REF!</v>
      </c>
    </row>
    <row r="25" spans="1:11" ht="155.25" customHeight="1" x14ac:dyDescent="0.2">
      <c r="A25" s="52" t="e">
        <f ca="1">'Hilfstabelle DatendefKB'!O13</f>
        <v>#REF!</v>
      </c>
      <c r="B25" s="53" t="e">
        <f ca="1">'Hilfstabelle DatendefKB'!P13</f>
        <v>#REF!</v>
      </c>
      <c r="C25" s="71" t="e">
        <f ca="1">'Hilfstabelle DatendefKB'!Q13</f>
        <v>#REF!</v>
      </c>
      <c r="D25" s="52" t="e">
        <f ca="1">'Hilfstabelle DatendefKB'!R13</f>
        <v>#REF!</v>
      </c>
      <c r="E25" s="71" t="e">
        <f ca="1">'Hilfstabelle DatendefKB'!S13</f>
        <v>#REF!</v>
      </c>
      <c r="F25" s="52" t="e">
        <f ca="1">'Hilfstabelle DatendefKB'!T13</f>
        <v>#REF!</v>
      </c>
      <c r="G25" s="52" t="e">
        <f ca="1">'Hilfstabelle DatendefKB'!U13</f>
        <v>#REF!</v>
      </c>
      <c r="H25" s="54" t="e">
        <f ca="1">'Hilfstabelle DatendefKB'!V13</f>
        <v>#REF!</v>
      </c>
      <c r="I25" s="52" t="e">
        <f ca="1">'Hilfstabelle DatendefKB'!W13</f>
        <v>#REF!</v>
      </c>
      <c r="J25" s="53" t="e">
        <f ca="1">'Hilfstabelle DatendefKB'!X13</f>
        <v>#REF!</v>
      </c>
      <c r="K25" s="53" t="e">
        <f ca="1">'Hilfstabelle DatendefKB'!Y13</f>
        <v>#REF!</v>
      </c>
    </row>
    <row r="26" spans="1:11" ht="155.25" customHeight="1" x14ac:dyDescent="0.2">
      <c r="A26" s="52" t="e">
        <f ca="1">'Hilfstabelle DatendefKB'!O14</f>
        <v>#REF!</v>
      </c>
      <c r="B26" s="53" t="e">
        <f ca="1">'Hilfstabelle DatendefKB'!P14</f>
        <v>#REF!</v>
      </c>
      <c r="C26" s="71" t="e">
        <f ca="1">'Hilfstabelle DatendefKB'!Q14</f>
        <v>#REF!</v>
      </c>
      <c r="D26" s="52" t="e">
        <f ca="1">'Hilfstabelle DatendefKB'!R14</f>
        <v>#REF!</v>
      </c>
      <c r="E26" s="71" t="e">
        <f ca="1">'Hilfstabelle DatendefKB'!S14</f>
        <v>#REF!</v>
      </c>
      <c r="F26" s="52" t="e">
        <f ca="1">'Hilfstabelle DatendefKB'!T14</f>
        <v>#REF!</v>
      </c>
      <c r="G26" s="52" t="e">
        <f ca="1">'Hilfstabelle DatendefKB'!U14</f>
        <v>#REF!</v>
      </c>
      <c r="H26" s="54" t="e">
        <f ca="1">'Hilfstabelle DatendefKB'!V14</f>
        <v>#REF!</v>
      </c>
      <c r="I26" s="52" t="e">
        <f ca="1">'Hilfstabelle DatendefKB'!W14</f>
        <v>#REF!</v>
      </c>
      <c r="J26" s="53" t="e">
        <f ca="1">'Hilfstabelle DatendefKB'!X14</f>
        <v>#REF!</v>
      </c>
      <c r="K26" s="53" t="e">
        <f ca="1">'Hilfstabelle DatendefKB'!Y14</f>
        <v>#REF!</v>
      </c>
    </row>
    <row r="27" spans="1:11" ht="155.25" customHeight="1" x14ac:dyDescent="0.2">
      <c r="A27" s="52" t="e">
        <f ca="1">'Hilfstabelle DatendefKB'!O15</f>
        <v>#REF!</v>
      </c>
      <c r="B27" s="53" t="e">
        <f ca="1">'Hilfstabelle DatendefKB'!P15</f>
        <v>#REF!</v>
      </c>
      <c r="C27" s="71" t="e">
        <f ca="1">'Hilfstabelle DatendefKB'!Q15</f>
        <v>#REF!</v>
      </c>
      <c r="D27" s="52" t="e">
        <f ca="1">'Hilfstabelle DatendefKB'!R15</f>
        <v>#REF!</v>
      </c>
      <c r="E27" s="71" t="e">
        <f ca="1">'Hilfstabelle DatendefKB'!S15</f>
        <v>#REF!</v>
      </c>
      <c r="F27" s="52" t="e">
        <f ca="1">'Hilfstabelle DatendefKB'!T15</f>
        <v>#REF!</v>
      </c>
      <c r="G27" s="52" t="e">
        <f ca="1">'Hilfstabelle DatendefKB'!U15</f>
        <v>#REF!</v>
      </c>
      <c r="H27" s="54" t="e">
        <f ca="1">'Hilfstabelle DatendefKB'!V15</f>
        <v>#REF!</v>
      </c>
      <c r="I27" s="52" t="e">
        <f ca="1">'Hilfstabelle DatendefKB'!W15</f>
        <v>#REF!</v>
      </c>
      <c r="J27" s="53" t="e">
        <f ca="1">'Hilfstabelle DatendefKB'!X15</f>
        <v>#REF!</v>
      </c>
      <c r="K27" s="53" t="e">
        <f ca="1">'Hilfstabelle DatendefKB'!Y15</f>
        <v>#REF!</v>
      </c>
    </row>
    <row r="28" spans="1:11" ht="155.25" customHeight="1" x14ac:dyDescent="0.2">
      <c r="A28" s="52" t="e">
        <f ca="1">'Hilfstabelle DatendefKB'!O16</f>
        <v>#REF!</v>
      </c>
      <c r="B28" s="53" t="e">
        <f ca="1">'Hilfstabelle DatendefKB'!P16</f>
        <v>#REF!</v>
      </c>
      <c r="C28" s="71" t="e">
        <f ca="1">'Hilfstabelle DatendefKB'!Q16</f>
        <v>#REF!</v>
      </c>
      <c r="D28" s="52" t="e">
        <f ca="1">'Hilfstabelle DatendefKB'!R16</f>
        <v>#REF!</v>
      </c>
      <c r="E28" s="71" t="e">
        <f ca="1">'Hilfstabelle DatendefKB'!S16</f>
        <v>#REF!</v>
      </c>
      <c r="F28" s="52" t="e">
        <f ca="1">'Hilfstabelle DatendefKB'!T16</f>
        <v>#REF!</v>
      </c>
      <c r="G28" s="52" t="e">
        <f ca="1">'Hilfstabelle DatendefKB'!U16</f>
        <v>#REF!</v>
      </c>
      <c r="H28" s="52" t="e">
        <f ca="1">'Hilfstabelle DatendefKB'!V16</f>
        <v>#REF!</v>
      </c>
      <c r="I28" s="52" t="e">
        <f ca="1">'Hilfstabelle DatendefKB'!W16</f>
        <v>#REF!</v>
      </c>
      <c r="J28" s="53" t="e">
        <f ca="1">'Hilfstabelle DatendefKB'!X16</f>
        <v>#REF!</v>
      </c>
      <c r="K28" s="53" t="e">
        <f ca="1">'Hilfstabelle DatendefKB'!Y16</f>
        <v>#REF!</v>
      </c>
    </row>
    <row r="29" spans="1:11" ht="155.25" customHeight="1" x14ac:dyDescent="0.2">
      <c r="A29" s="52" t="e">
        <f ca="1">'Hilfstabelle DatendefKB'!O17</f>
        <v>#REF!</v>
      </c>
      <c r="B29" s="53" t="e">
        <f ca="1">'Hilfstabelle DatendefKB'!P17</f>
        <v>#REF!</v>
      </c>
      <c r="C29" s="71" t="e">
        <f ca="1">'Hilfstabelle DatendefKB'!Q17</f>
        <v>#REF!</v>
      </c>
      <c r="D29" s="52" t="e">
        <f ca="1">'Hilfstabelle DatendefKB'!R17</f>
        <v>#REF!</v>
      </c>
      <c r="E29" s="71" t="e">
        <f ca="1">'Hilfstabelle DatendefKB'!S17</f>
        <v>#REF!</v>
      </c>
      <c r="F29" s="52" t="e">
        <f ca="1">'Hilfstabelle DatendefKB'!T17</f>
        <v>#REF!</v>
      </c>
      <c r="G29" s="52" t="e">
        <f ca="1">'Hilfstabelle DatendefKB'!U17</f>
        <v>#REF!</v>
      </c>
      <c r="H29" s="52" t="e">
        <f ca="1">'Hilfstabelle DatendefKB'!V17</f>
        <v>#REF!</v>
      </c>
      <c r="I29" s="52" t="e">
        <f ca="1">'Hilfstabelle DatendefKB'!W17</f>
        <v>#REF!</v>
      </c>
      <c r="J29" s="53" t="e">
        <f ca="1">'Hilfstabelle DatendefKB'!X17</f>
        <v>#REF!</v>
      </c>
      <c r="K29" s="53" t="e">
        <f ca="1">'Hilfstabelle DatendefKB'!Y17</f>
        <v>#REF!</v>
      </c>
    </row>
    <row r="30" spans="1:11" ht="155.25" customHeight="1" x14ac:dyDescent="0.2">
      <c r="A30" s="52" t="e">
        <f ca="1">'Hilfstabelle DatendefKB'!O18</f>
        <v>#REF!</v>
      </c>
      <c r="B30" s="53" t="e">
        <f ca="1">'Hilfstabelle DatendefKB'!P18</f>
        <v>#REF!</v>
      </c>
      <c r="C30" s="71" t="e">
        <f ca="1">'Hilfstabelle DatendefKB'!Q18</f>
        <v>#REF!</v>
      </c>
      <c r="D30" s="52" t="e">
        <f ca="1">'Hilfstabelle DatendefKB'!R18</f>
        <v>#REF!</v>
      </c>
      <c r="E30" s="71" t="e">
        <f ca="1">'Hilfstabelle DatendefKB'!S18</f>
        <v>#REF!</v>
      </c>
      <c r="F30" s="52" t="e">
        <f ca="1">'Hilfstabelle DatendefKB'!T18</f>
        <v>#REF!</v>
      </c>
      <c r="G30" s="52" t="e">
        <f ca="1">'Hilfstabelle DatendefKB'!U18</f>
        <v>#REF!</v>
      </c>
      <c r="H30" s="52" t="e">
        <f ca="1">'Hilfstabelle DatendefKB'!V18</f>
        <v>#REF!</v>
      </c>
      <c r="I30" s="52" t="e">
        <f ca="1">'Hilfstabelle DatendefKB'!W18</f>
        <v>#REF!</v>
      </c>
      <c r="J30" s="53" t="e">
        <f ca="1">'Hilfstabelle DatendefKB'!X18</f>
        <v>#REF!</v>
      </c>
      <c r="K30" s="53" t="e">
        <f ca="1">'Hilfstabelle DatendefKB'!Y18</f>
        <v>#REF!</v>
      </c>
    </row>
    <row r="31" spans="1:11" ht="155.25" customHeight="1" x14ac:dyDescent="0.2">
      <c r="A31" s="52" t="e">
        <f ca="1">'Hilfstabelle DatendefKB'!O19</f>
        <v>#REF!</v>
      </c>
      <c r="B31" s="53" t="e">
        <f ca="1">'Hilfstabelle DatendefKB'!P19</f>
        <v>#REF!</v>
      </c>
      <c r="C31" s="71" t="e">
        <f ca="1">'Hilfstabelle DatendefKB'!Q19</f>
        <v>#REF!</v>
      </c>
      <c r="D31" s="52" t="e">
        <f ca="1">'Hilfstabelle DatendefKB'!R19</f>
        <v>#REF!</v>
      </c>
      <c r="E31" s="71" t="e">
        <f ca="1">'Hilfstabelle DatendefKB'!S19</f>
        <v>#REF!</v>
      </c>
      <c r="F31" s="52" t="e">
        <f ca="1">'Hilfstabelle DatendefKB'!T19</f>
        <v>#REF!</v>
      </c>
      <c r="G31" s="52" t="e">
        <f ca="1">'Hilfstabelle DatendefKB'!U19</f>
        <v>#REF!</v>
      </c>
      <c r="H31" s="52" t="e">
        <f ca="1">'Hilfstabelle DatendefKB'!V19</f>
        <v>#REF!</v>
      </c>
      <c r="I31" s="52" t="e">
        <f ca="1">'Hilfstabelle DatendefKB'!W19</f>
        <v>#REF!</v>
      </c>
      <c r="J31" s="53" t="e">
        <f ca="1">'Hilfstabelle DatendefKB'!X19</f>
        <v>#REF!</v>
      </c>
      <c r="K31" s="53" t="e">
        <f ca="1">'Hilfstabelle DatendefKB'!Y19</f>
        <v>#REF!</v>
      </c>
    </row>
    <row r="32" spans="1:11" ht="155.25" customHeight="1" x14ac:dyDescent="0.2">
      <c r="A32" s="52" t="e">
        <f ca="1">'Hilfstabelle DatendefKB'!O20</f>
        <v>#REF!</v>
      </c>
      <c r="B32" s="53" t="e">
        <f ca="1">'Hilfstabelle DatendefKB'!P20</f>
        <v>#REF!</v>
      </c>
      <c r="C32" s="71" t="e">
        <f ca="1">'Hilfstabelle DatendefKB'!Q20</f>
        <v>#REF!</v>
      </c>
      <c r="D32" s="52" t="e">
        <f ca="1">'Hilfstabelle DatendefKB'!R20</f>
        <v>#REF!</v>
      </c>
      <c r="E32" s="71" t="e">
        <f ca="1">'Hilfstabelle DatendefKB'!S20</f>
        <v>#REF!</v>
      </c>
      <c r="F32" s="52" t="e">
        <f ca="1">'Hilfstabelle DatendefKB'!T20</f>
        <v>#REF!</v>
      </c>
      <c r="G32" s="52" t="e">
        <f ca="1">'Hilfstabelle DatendefKB'!U20</f>
        <v>#REF!</v>
      </c>
      <c r="H32" s="52" t="e">
        <f ca="1">'Hilfstabelle DatendefKB'!V20</f>
        <v>#REF!</v>
      </c>
      <c r="I32" s="52" t="e">
        <f ca="1">'Hilfstabelle DatendefKB'!W20</f>
        <v>#REF!</v>
      </c>
      <c r="J32" s="53" t="e">
        <f ca="1">'Hilfstabelle DatendefKB'!X20</f>
        <v>#REF!</v>
      </c>
      <c r="K32" s="53" t="e">
        <f ca="1">'Hilfstabelle DatendefKB'!Y20</f>
        <v>#REF!</v>
      </c>
    </row>
    <row r="33" spans="1:11" ht="155.25" customHeight="1" x14ac:dyDescent="0.2">
      <c r="A33" s="52" t="e">
        <f ca="1">'Hilfstabelle DatendefKB'!O21</f>
        <v>#REF!</v>
      </c>
      <c r="B33" s="53" t="e">
        <f ca="1">'Hilfstabelle DatendefKB'!P21</f>
        <v>#REF!</v>
      </c>
      <c r="C33" s="71" t="e">
        <f ca="1">'Hilfstabelle DatendefKB'!Q21</f>
        <v>#REF!</v>
      </c>
      <c r="D33" s="52" t="e">
        <f ca="1">'Hilfstabelle DatendefKB'!R21</f>
        <v>#REF!</v>
      </c>
      <c r="E33" s="71" t="e">
        <f ca="1">'Hilfstabelle DatendefKB'!S21</f>
        <v>#REF!</v>
      </c>
      <c r="F33" s="52" t="e">
        <f ca="1">'Hilfstabelle DatendefKB'!T21</f>
        <v>#REF!</v>
      </c>
      <c r="G33" s="52" t="e">
        <f ca="1">'Hilfstabelle DatendefKB'!U21</f>
        <v>#REF!</v>
      </c>
      <c r="H33" s="52" t="e">
        <f ca="1">'Hilfstabelle DatendefKB'!V21</f>
        <v>#REF!</v>
      </c>
      <c r="I33" s="52" t="e">
        <f ca="1">'Hilfstabelle DatendefKB'!W21</f>
        <v>#REF!</v>
      </c>
      <c r="J33" s="53" t="e">
        <f ca="1">'Hilfstabelle DatendefKB'!X21</f>
        <v>#REF!</v>
      </c>
      <c r="K33" s="53" t="e">
        <f ca="1">'Hilfstabelle DatendefKB'!Y21</f>
        <v>#REF!</v>
      </c>
    </row>
    <row r="34" spans="1:11" ht="155.25" customHeight="1" x14ac:dyDescent="0.2">
      <c r="A34" s="52" t="e">
        <f ca="1">'Hilfstabelle DatendefKB'!O22</f>
        <v>#REF!</v>
      </c>
      <c r="B34" s="53" t="e">
        <f ca="1">'Hilfstabelle DatendefKB'!P22</f>
        <v>#REF!</v>
      </c>
      <c r="C34" s="71" t="e">
        <f ca="1">'Hilfstabelle DatendefKB'!Q22</f>
        <v>#REF!</v>
      </c>
      <c r="D34" s="52" t="e">
        <f ca="1">'Hilfstabelle DatendefKB'!R22</f>
        <v>#REF!</v>
      </c>
      <c r="E34" s="71" t="e">
        <f ca="1">'Hilfstabelle DatendefKB'!S22</f>
        <v>#REF!</v>
      </c>
      <c r="F34" s="52" t="e">
        <f ca="1">'Hilfstabelle DatendefKB'!T22</f>
        <v>#REF!</v>
      </c>
      <c r="G34" s="52" t="e">
        <f ca="1">'Hilfstabelle DatendefKB'!U22</f>
        <v>#REF!</v>
      </c>
      <c r="H34" s="52" t="e">
        <f ca="1">'Hilfstabelle DatendefKB'!V22</f>
        <v>#REF!</v>
      </c>
      <c r="I34" s="52" t="e">
        <f ca="1">'Hilfstabelle DatendefKB'!W22</f>
        <v>#REF!</v>
      </c>
      <c r="J34" s="53" t="e">
        <f ca="1">'Hilfstabelle DatendefKB'!X22</f>
        <v>#REF!</v>
      </c>
      <c r="K34" s="53" t="e">
        <f ca="1">'Hilfstabelle DatendefKB'!Y22</f>
        <v>#REF!</v>
      </c>
    </row>
  </sheetData>
  <sheetProtection algorithmName="SHA-512" hashValue="F0JOgHwTrksdkBgjEsffaxQ13iMYuSw8INTMr3NRZ7zo/+P3/+QWtbOsRuVFSsidIW5I3hhIpUuFALlxovu3AA==" saltValue="ZJGpdOHkU0x1xTHgFIM08g==" spinCount="100000" sheet="1" objects="1" scenarios="1" selectLockedCells="1"/>
  <mergeCells count="9">
    <mergeCell ref="C6:J6"/>
    <mergeCell ref="C8:E8"/>
    <mergeCell ref="H8:I8"/>
    <mergeCell ref="A12:A13"/>
    <mergeCell ref="B12:B13"/>
    <mergeCell ref="C12:E12"/>
    <mergeCell ref="F12:H12"/>
    <mergeCell ref="I12:I13"/>
    <mergeCell ref="J12:K12"/>
  </mergeCells>
  <conditionalFormatting sqref="A12:H34 J12:K34">
    <cfRule type="notContainsBlanks" dxfId="8" priority="5" stopIfTrue="1">
      <formula>LEN(TRIM(A12))&gt;0</formula>
    </cfRule>
  </conditionalFormatting>
  <conditionalFormatting sqref="I12:I13">
    <cfRule type="notContainsBlanks" dxfId="7" priority="4" stopIfTrue="1">
      <formula>LEN(TRIM(I12))&gt;0</formula>
    </cfRule>
  </conditionalFormatting>
  <conditionalFormatting sqref="I14:I34">
    <cfRule type="expression" dxfId="6" priority="1">
      <formula>AND($I14&lt;&gt;"",$I14="Ausnahme (Plausibilität unklar)")</formula>
    </cfRule>
    <cfRule type="expression" dxfId="5" priority="13" stopIfTrue="1">
      <formula>AND($I14&lt;&gt;"",$I14="Sollvorgabe nicht erfüllt")</formula>
    </cfRule>
    <cfRule type="expression" dxfId="4" priority="14" stopIfTrue="1">
      <formula>AND($I14&lt;&gt;"",$I14="I.O. (Plausibilität unklar)")</formula>
    </cfRule>
    <cfRule type="expression" dxfId="3" priority="15" stopIfTrue="1">
      <formula>OR(AND($I14&lt;&gt;"",$I14="Unvollständig"),AND($I14&lt;&gt;"",$I14="Inkorrekt"))</formula>
    </cfRule>
  </conditionalFormatting>
  <pageMargins left="0.25" right="0.25" top="0.75" bottom="0.75" header="0.3" footer="0.3"/>
  <pageSetup paperSize="9" scale="92" orientation="landscape" r:id="rId1"/>
  <headerFooter>
    <oddFooter>&amp;L&amp;"Arial,Standard"&amp;7&amp;F&amp;C&amp;"Arial,Standard"&amp;7 © DKG  Alle Rechte vorbehalten&amp;R&amp;"Arial,Standard"&amp;7&amp;P</oddFooter>
  </headerFooter>
  <rowBreaks count="5" manualBreakCount="5">
    <brk id="15" max="10" man="1"/>
    <brk id="20" max="10" man="1"/>
    <brk id="26" max="10" man="1"/>
    <brk id="29" max="10" man="1"/>
    <brk id="32" max="10"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Y22"/>
  <sheetViews>
    <sheetView topLeftCell="G16" workbookViewId="0">
      <selection activeCell="O2" sqref="O2:Y22"/>
    </sheetView>
  </sheetViews>
  <sheetFormatPr defaultColWidth="9.140625" defaultRowHeight="15" x14ac:dyDescent="0.25"/>
  <cols>
    <col min="1" max="1" width="13.5703125" customWidth="1"/>
    <col min="2" max="2" width="3.85546875" customWidth="1"/>
    <col min="3" max="3" width="3.5703125" customWidth="1"/>
    <col min="4" max="4" width="16.5703125" customWidth="1"/>
    <col min="5" max="5" width="6.85546875" customWidth="1"/>
    <col min="6" max="6" width="11.7109375" customWidth="1"/>
    <col min="7" max="7" width="6.85546875" customWidth="1"/>
    <col min="8" max="8" width="7.140625" customWidth="1"/>
    <col min="9" max="9" width="7.5703125" customWidth="1"/>
    <col min="10" max="10" width="6.7109375" customWidth="1"/>
    <col min="11" max="11" width="14.140625" customWidth="1"/>
    <col min="12" max="12" width="33.42578125" customWidth="1"/>
    <col min="13" max="13" width="30.140625" customWidth="1"/>
    <col min="14" max="15" width="9.140625" customWidth="1"/>
    <col min="16" max="16" width="17.7109375" customWidth="1"/>
    <col min="17" max="23" width="9.140625" customWidth="1"/>
    <col min="24" max="24" width="31.42578125" customWidth="1"/>
    <col min="25" max="25" width="24" customWidth="1"/>
  </cols>
  <sheetData>
    <row r="1" spans="1:25" ht="33.75" customHeight="1" x14ac:dyDescent="0.25">
      <c r="A1" s="45" t="s">
        <v>208</v>
      </c>
      <c r="B1" s="44" t="s">
        <v>209</v>
      </c>
      <c r="C1" s="44" t="s">
        <v>162</v>
      </c>
      <c r="D1" s="44" t="s">
        <v>163</v>
      </c>
      <c r="E1" s="85" t="s">
        <v>164</v>
      </c>
      <c r="F1" s="85" t="s">
        <v>210</v>
      </c>
      <c r="G1" s="85" t="s">
        <v>164</v>
      </c>
      <c r="H1" s="44" t="s">
        <v>211</v>
      </c>
      <c r="I1" s="44" t="s">
        <v>168</v>
      </c>
      <c r="J1" s="44" t="s">
        <v>183</v>
      </c>
      <c r="K1" s="44" t="s">
        <v>212</v>
      </c>
      <c r="L1" s="44" t="s">
        <v>213</v>
      </c>
      <c r="M1" s="44" t="s">
        <v>214</v>
      </c>
      <c r="O1" s="437" t="s">
        <v>215</v>
      </c>
      <c r="P1" s="437"/>
      <c r="Q1" s="437"/>
    </row>
    <row r="2" spans="1:25" ht="54.75" customHeight="1" x14ac:dyDescent="0.25">
      <c r="A2" s="43" t="str">
        <f>IF('Indicator sheet_(IS)'!P9=0,"",'Indicator sheet_(IS)'!P9)</f>
        <v>Incomplete</v>
      </c>
      <c r="B2" s="43"/>
      <c r="C2" s="43" t="str">
        <f>IF($A2="I.O.","",'Indicator sheet_(IS)'!A9)</f>
        <v>1a</v>
      </c>
      <c r="D2" s="38" t="str">
        <f>IF($A2="I.O.","",'Indicator sheet_(IS)'!C9)</f>
        <v>Primary cases</v>
      </c>
      <c r="E2" s="43" t="str">
        <f>IF(AND('Indicator sheet_(IS)'!J9="",$A2&lt;&gt;"I.O."),"-----",IF($A2="I.O.","",'Indicator sheet_(IS)'!J9))</f>
        <v>-----</v>
      </c>
      <c r="F2" s="38" t="str">
        <f>IF($A2="I.O.","",'Indicator sheet_(IS)'!K9)</f>
        <v>≥ 30</v>
      </c>
      <c r="G2" s="43" t="str">
        <f>IF(AND('Indicator sheet_(IS)'!M9="",$A2&lt;&gt;"I.O."),"-----",IF($A2="I.O.","",'Indicator sheet_(IS)'!M9))</f>
        <v>-----</v>
      </c>
      <c r="H2" s="43">
        <f>IF($A2="I.O.","",IF('Indicator sheet_(IS)'!O9="","-----",'Indicator sheet_(IS)'!O9))</f>
        <v>0</v>
      </c>
      <c r="I2" s="43" t="str">
        <f>IF($A2="I.O.","","-----")</f>
        <v>-----</v>
      </c>
      <c r="J2" s="57" t="str">
        <f>IF($A2="I.O.","","-----")</f>
        <v>-----</v>
      </c>
      <c r="K2" s="43" t="str">
        <f>IF($A2="I.O.","",'Indicator sheet_(IS)'!P9)</f>
        <v>Incomplete</v>
      </c>
      <c r="L2" s="43" t="str">
        <f>IF(AND('Indicator sheet_(IS)'!Q9="",$A2&lt;&gt;"I.O."),"-----",IF($A2="I.O.","",'Indicator sheet_(IS)'!Q9))</f>
        <v>-----</v>
      </c>
      <c r="M2" s="43" t="str">
        <f>IF(AND('Indicator sheet_(IS)'!R9="",$A2&lt;&gt;"I.O."),"-----",IF($A2="I.O.","",'Indicator sheet_(IS)'!R9))</f>
        <v>-----</v>
      </c>
      <c r="O2" s="38" t="e">
        <f t="array" aca="1" ref="O2" ca="1">IF(ROW()-ROW($D$2:$D$22)+1&gt;ROWS($C$2:$C$22)-COUNTBLANK($C$2:$C$22),"",INDIRECT(ADDRESS(SMALL((IF($C$2:$C$22&lt;&gt;"",ROW($C$2:$C$22),ROW()+ROWS($C$2:$C$22))),ROW()-ROW($D$2:$D$22)+1),COLUMN($C$2:$C$22),4)))</f>
        <v>#REF!</v>
      </c>
      <c r="P2" s="38" t="e">
        <f t="array" aca="1" ref="P2" ca="1">IF(ROW()-ROW($E$2:$E$22)+1&gt;ROWS($D$2:$D$22)-COUNTBLANK($D$2:$D$22),"",INDIRECT(ADDRESS(SMALL((IF($D$2:$D$22&gt;"",ROW($D$2:$D$22),ROW()+ROWS($D$2:$D$22))),ROW()-ROW($E$2:$E$22)+1),COLUMN($D$2:$D$22),4)))</f>
        <v>#REF!</v>
      </c>
      <c r="Q2" s="38" t="e">
        <f t="array" aca="1" ref="Q2" ca="1">IF(ROW()-ROW($F$2:$F$22)+1&gt;ROWS($E$2:$E$22)-COUNTBLANK($E$2:$E$22),"",INDIRECT(ADDRESS(SMALL((IF($E$2:$E$22&gt;"",ROW($E$2:$E$22),ROW()+ROWS($E$2:$E$22))),ROW()-ROW($F$2:$F$22)+1),COLUMN($E$2:$E$22),4)))</f>
        <v>#REF!</v>
      </c>
      <c r="R2" s="38" t="e">
        <f t="array" aca="1" ref="R2" ca="1">IF(ROW()-ROW($G$2:$G$22)+1&gt;ROWS($F$2:$F$22)-COUNTBLANK($F$2:$F$22),"",INDIRECT(ADDRESS(SMALL((IF($F$2:$F$22&gt;"",ROW($F$2:$F$22),ROW()+ROWS($F$2:$F$22))),ROW()-ROW($G$2:$G$22)+1),COLUMN($F$2:$F$22),4)))</f>
        <v>#REF!</v>
      </c>
      <c r="S2" s="38" t="e">
        <f t="array" aca="1" ref="S2" ca="1">IF(ROW()-ROW($H$2:$H$22)+1&gt;ROWS($G$2:$G$22)-COUNTBLANK($G$2:$G$22),"",INDIRECT(ADDRESS(SMALL((IF($G$2:$G$22&lt;&gt;"",ROW($G$2:$G$22),ROW()+ROWS($G$2:$G$22))),ROW()-ROW($H$2:$H$22)+1),COLUMN($G$2:$G$22),4)))</f>
        <v>#REF!</v>
      </c>
      <c r="T2" s="38" t="e">
        <f t="array" aca="1" ref="T2" ca="1">IF(ROW()-ROW($I$2:$I$22)+1&gt;ROWS($H$2:$H$22)-COUNTBLANK($H$2:$H$22),"",INDIRECT(ADDRESS(SMALL((IF($H$2:$H$22&lt;&gt;"",ROW($H$2:$H$22),ROW()+ROWS($H$2:$H$22))),ROW()-ROW($I$2:$I$22)+1),COLUMN($H$2:$H$22),4)))</f>
        <v>#REF!</v>
      </c>
      <c r="U2" s="38" t="e">
        <f t="array" aca="1" ref="U2" ca="1">IF(ROW()-ROW($J$2:$J$22)+1&gt;ROWS($I$2:$I$22)-COUNTBLANK($I$2:$I$22),"",INDIRECT(ADDRESS(SMALL((IF($I$2:$I$22&lt;&gt;"",ROW($I$2:$I$22),ROW()+ROWS($I$2:$I$22))),ROW()-ROW($J$2:$J$22)+1),COLUMN($I$2:$I$22),4)))</f>
        <v>#REF!</v>
      </c>
      <c r="V2" s="58" t="e">
        <f t="array" aca="1" ref="V2" ca="1">IF(ROW()-ROW($K$2:$K$22)+1&gt;ROWS($J$2:$J$22)-COUNTBLANK($J$2:$J$22),"",INDIRECT(ADDRESS(SMALL((IF($J$2:$J$22&lt;&gt;"",ROW($J$2:$J$22),ROW()+ROWS($J$2:$J$22))),ROW()-ROW($K$2:$K$22)+1),COLUMN($J$2:$J$22),4)))</f>
        <v>#REF!</v>
      </c>
      <c r="W2" s="38" t="e">
        <f t="array" aca="1" ref="W2" ca="1">IF(ROW()-ROW($L$2:$L$22)+1&gt;ROWS($K$2:$K$22)-COUNTBLANK($K$2:$K$22),"",INDIRECT(ADDRESS(SMALL((IF($K$2:$K$22&lt;&gt;"",ROW($K$2:$K$22),ROW()+ROWS($K$2:$K$22))),ROW()-ROW($L$2:$L$22)+1),COLUMN($K$2:$K$22),4)))</f>
        <v>#REF!</v>
      </c>
      <c r="X2" s="38" t="e">
        <f t="array" aca="1" ref="X2" ca="1">IF(ROW()-ROW($M$2:$M$22)+1&gt;ROWS($L$2:$L$22)-COUNTBLANK($L$2:$L$22),"",INDIRECT(ADDRESS(SMALL((IF($L$2:$L$22&lt;&gt;"",ROW($L$2:$L$22),ROW()+ROWS($L$2:$L$22))),ROW()-ROW($M$2:$M$22)+1),COLUMN($L$2:$L$22),4)))</f>
        <v>#REF!</v>
      </c>
      <c r="Y2" s="38" t="e">
        <f t="array" aca="1" ref="Y2" ca="1">IF(ROW()-ROW($N$2:$N$22)+1&gt;ROWS($M$2:$M$22)-COUNTBLANK($M$2:$M$22),"",INDIRECT(ADDRESS(SMALL((IF($M$2:$M$22&lt;&gt;"",ROW($M$2:$M$22),ROW()+ROWS($M$2:$M$22))),ROW()-ROW($N$2:$N$22)+1),COLUMN($M$2:$M$22),4)))</f>
        <v>#REF!</v>
      </c>
    </row>
    <row r="3" spans="1:25" ht="54.75" customHeight="1" x14ac:dyDescent="0.25">
      <c r="A3" s="43" t="str">
        <f>IF('Indicator sheet_(IS)'!P12=0,"",'Indicator sheet_(IS)'!P12)</f>
        <v>Incomplete</v>
      </c>
      <c r="B3" s="43"/>
      <c r="C3" s="93" t="str">
        <f>IF($A3="I.O.","",'Indicator sheet_(IS)'!A12)</f>
        <v>1b</v>
      </c>
      <c r="D3" s="38" t="str">
        <f>IF($A3="I.O.","",'Indicator sheet_(IS)'!C12)</f>
        <v>Patients with new recurrence and/or distant metastases</v>
      </c>
      <c r="E3" s="43" t="str">
        <f>IF(AND('Indicator sheet_(IS)'!J12="",$A3&lt;&gt;"I.O."),"-----",IF($A3="I.O.","",'Indicator sheet_(IS)'!J12))</f>
        <v>-----</v>
      </c>
      <c r="F3" s="38" t="str">
        <f>IF($A3="I.O.","",'Indicator sheet_(IS)'!K12)</f>
        <v>No target value</v>
      </c>
      <c r="G3" s="43" t="str">
        <f>IF(AND('Indicator sheet_(IS)'!M12="",$A3&lt;&gt;"I.O."),"-----",IF($A3="I.O.","",'Indicator sheet_(IS)'!M12))</f>
        <v>-----</v>
      </c>
      <c r="H3" s="43" t="str">
        <f>IF($A3="I.O.","",IF('Indicator sheet_(IS)'!O12="","-----",'Indicator sheet_(IS)'!O12))</f>
        <v>-----</v>
      </c>
      <c r="I3" s="43" t="str">
        <f>IF($A3="I.O.","","-----")</f>
        <v>-----</v>
      </c>
      <c r="J3" s="57" t="str">
        <f>IF($A3="I.O.","","-----")</f>
        <v>-----</v>
      </c>
      <c r="K3" s="43" t="str">
        <f>IF($A3="I.O.","",'Indicator sheet_(IS)'!P12)</f>
        <v>Incomplete</v>
      </c>
      <c r="L3" s="43" t="str">
        <f>IF(AND('Indicator sheet_(IS)'!Q12="",$A3&lt;&gt;"I.O."),"-----",IF($A3="I.O.","",'Indicator sheet_(IS)'!Q12))</f>
        <v>-----</v>
      </c>
      <c r="M3" s="43" t="str">
        <f>IF(AND('Indicator sheet_(IS)'!R12="",$A3&lt;&gt;"I.O."),"-----",IF($A3="I.O.","",'Indicator sheet_(IS)'!R12))</f>
        <v>-----</v>
      </c>
      <c r="O3" s="38" t="e">
        <f t="array" aca="1" ref="O3" ca="1">IF(ROW()-ROW($D$2:$D$22)+1&gt;ROWS($C$2:$C$22)-COUNTBLANK($C$2:$C$22),"",INDIRECT(ADDRESS(SMALL((IF($C$2:$C$22&lt;&gt;"",ROW($C$2:$C$22),ROW()+ROWS($C$2:$C$22))),ROW()-ROW($D$2:$D$22)+1),COLUMN($C$2:$C$22),4)))</f>
        <v>#REF!</v>
      </c>
      <c r="P3" s="38" t="e">
        <f t="array" aca="1" ref="P3" ca="1">IF(ROW()-ROW($E$2:$E$22)+1&gt;ROWS($D$2:$D$22)-COUNTBLANK($D$2:$D$22),"",INDIRECT(ADDRESS(SMALL((IF($D$2:$D$22&gt;"",ROW($D$2:$D$22),ROW()+ROWS($D$2:$D$22))),ROW()-ROW($E$2:$E$22)+1),COLUMN($D$2:$D$22),4)))</f>
        <v>#REF!</v>
      </c>
      <c r="Q3" s="38" t="e">
        <f t="array" aca="1" ref="Q3" ca="1">IF(ROW()-ROW($F$2:$F$22)+1&gt;ROWS($E$2:$E$22)-COUNTBLANK($E$2:$E$22),"",INDIRECT(ADDRESS(SMALL((IF($E$2:$E$22&gt;"",ROW($E$2:$E$22),ROW()+ROWS($E$2:$E$22))),ROW()-ROW($F$2:$F$22)+1),COLUMN($E$2:$E$22),4)))</f>
        <v>#REF!</v>
      </c>
      <c r="R3" s="38" t="e">
        <f t="array" aca="1" ref="R3" ca="1">IF(ROW()-ROW($G$2:$G$22)+1&gt;ROWS($F$2:$F$22)-COUNTBLANK($F$2:$F$22),"",INDIRECT(ADDRESS(SMALL((IF($F$2:$F$22&gt;"",ROW($F$2:$F$22),ROW()+ROWS($F$2:$F$22))),ROW()-ROW($G$2:$G$22)+1),COLUMN($F$2:$F$22),4)))</f>
        <v>#REF!</v>
      </c>
      <c r="S3" s="38" t="e">
        <f t="array" aca="1" ref="S3" ca="1">IF(ROW()-ROW($H$2:$H$22)+1&gt;ROWS($G$2:$G$22)-COUNTBLANK($G$2:$G$22),"",INDIRECT(ADDRESS(SMALL((IF($G$2:$G$22&lt;&gt;"",ROW($G$2:$G$22),ROW()+ROWS($G$2:$G$22))),ROW()-ROW($H$2:$H$22)+1),COLUMN($G$2:$G$22),4)))</f>
        <v>#REF!</v>
      </c>
      <c r="T3" s="38" t="e">
        <f t="array" aca="1" ref="T3" ca="1">IF(ROW()-ROW($I$2:$I$22)+1&gt;ROWS($H$2:$H$22)-COUNTBLANK($H$2:$H$22),"",INDIRECT(ADDRESS(SMALL((IF($H$2:$H$22&lt;&gt;"",ROW($H$2:$H$22),ROW()+ROWS($H$2:$H$22))),ROW()-ROW($I$2:$I$22)+1),COLUMN($H$2:$H$22),4)))</f>
        <v>#REF!</v>
      </c>
      <c r="U3" s="38" t="e">
        <f t="array" aca="1" ref="U3" ca="1">IF(ROW()-ROW($J$2:$J$22)+1&gt;ROWS($I$2:$I$22)-COUNTBLANK($I$2:$I$22),"",INDIRECT(ADDRESS(SMALL((IF($I$2:$I$22&lt;&gt;"",ROW($I$2:$I$22),ROW()+ROWS($I$2:$I$22))),ROW()-ROW($J$2:$J$22)+1),COLUMN($I$2:$I$22),4)))</f>
        <v>#REF!</v>
      </c>
      <c r="V3" s="58" t="e">
        <f t="array" aca="1" ref="V3" ca="1">IF(ROW()-ROW($K$2:$K$22)+1&gt;ROWS($J$2:$J$22)-COUNTBLANK($J$2:$J$22),"",INDIRECT(ADDRESS(SMALL((IF($J$2:$J$22&lt;&gt;"",ROW($J$2:$J$22),ROW()+ROWS($J$2:$J$22))),ROW()-ROW($K$2:$K$22)+1),COLUMN($J$2:$J$22),4)))</f>
        <v>#REF!</v>
      </c>
      <c r="W3" s="38" t="e">
        <f t="array" aca="1" ref="W3" ca="1">IF(ROW()-ROW($L$2:$L$22)+1&gt;ROWS($K$2:$K$22)-COUNTBLANK($K$2:$K$22),"",INDIRECT(ADDRESS(SMALL((IF($K$2:$K$22&lt;&gt;"",ROW($K$2:$K$22),ROW()+ROWS($K$2:$K$22))),ROW()-ROW($L$2:$L$22)+1),COLUMN($K$2:$K$22),4)))</f>
        <v>#REF!</v>
      </c>
      <c r="X3" s="38" t="e">
        <f t="array" aca="1" ref="X3" ca="1">IF(ROW()-ROW($M$2:$M$22)+1&gt;ROWS($L$2:$L$22)-COUNTBLANK($L$2:$L$22),"",INDIRECT(ADDRESS(SMALL((IF($L$2:$L$22&lt;&gt;"",ROW($L$2:$L$22),ROW()+ROWS($L$2:$L$22))),ROW()-ROW($M$2:$M$22)+1),COLUMN($L$2:$L$22),4)))</f>
        <v>#REF!</v>
      </c>
      <c r="Y3" s="38" t="e">
        <f t="array" aca="1" ref="Y3" ca="1">IF(ROW()-ROW($N$2:$N$22)+1&gt;ROWS($M$2:$M$22)-COUNTBLANK($M$2:$M$22),"",INDIRECT(ADDRESS(SMALL((IF($M$2:$M$22&lt;&gt;"",ROW($M$2:$M$22),ROW()+ROWS($M$2:$M$22))),ROW()-ROW($N$2:$N$22)+1),COLUMN($M$2:$M$22),4)))</f>
        <v>#REF!</v>
      </c>
    </row>
    <row r="4" spans="1:25" ht="54.75" customHeight="1" x14ac:dyDescent="0.25">
      <c r="A4" s="43" t="str">
        <f>IF('Indicator sheet_(IS)'!P15=0,"",'Indicator sheet_(IS)'!P15)</f>
        <v>Incomplete</v>
      </c>
      <c r="B4" s="43"/>
      <c r="C4" s="43">
        <f>IF($A4="I.O.","",'Indicator sheet_(IS)'!A15)</f>
        <v>2</v>
      </c>
      <c r="D4" s="38" t="str">
        <f>IF($A4="I.O.","",'Indicator sheet_(IS)'!C15)</f>
        <v>Pretherapeutic tumour board</v>
      </c>
      <c r="E4" s="43" t="str">
        <f>IF(AND('Indicator sheet_(IS)'!J15="",$A4&lt;&gt;"I.O."),"-----",IF($A4="I.O.","",'Indicator sheet_(IS)'!J15))</f>
        <v>-----</v>
      </c>
      <c r="F4" s="38" t="str">
        <f>IF($A4="I.O.","",'Indicator sheet_(IS)'!K15)</f>
        <v>≥ 95%</v>
      </c>
      <c r="G4" s="43" t="str">
        <f>IF(AND('Indicator sheet_(IS)'!M15="",$A4&lt;&gt;"I.O."),"-----",IF($A4="I.O.","",'Indicator sheet_(IS)'!M15))</f>
        <v>-----</v>
      </c>
      <c r="H4" s="43" t="str">
        <f>IF($A4="I.O.","",IF('Indicator sheet_(IS)'!O15="","-----",'Indicator sheet_(IS)'!O15))</f>
        <v>-----</v>
      </c>
      <c r="I4" s="43">
        <f>IF($A4="I.O.","",IF('Indicator sheet_(IS)'!O16="","-----",'Indicator sheet_(IS)'!O16))</f>
        <v>0</v>
      </c>
      <c r="J4" s="57" t="str">
        <f>IF($A4="I.O.","",IF('Indicator sheet_(IS)'!O17="",0,'Indicator sheet_(IS)'!O17))</f>
        <v>n.d.</v>
      </c>
      <c r="K4" s="43" t="str">
        <f>IF($A4="I.O.","",'Indicator sheet_(IS)'!P15)</f>
        <v>Incomplete</v>
      </c>
      <c r="L4" s="43" t="str">
        <f>IF(AND('Indicator sheet_(IS)'!Q15="",$A4&lt;&gt;"I.O."),"-----",IF($A4="I.O.","",'Indicator sheet_(IS)'!Q15))</f>
        <v>-----</v>
      </c>
      <c r="M4" s="43" t="str">
        <f>IF(AND('Indicator sheet_(IS)'!R15="",$A4&lt;&gt;"I.O."),"-----",IF($A4="I.O.","",'Indicator sheet_(IS)'!R15))</f>
        <v>-----</v>
      </c>
      <c r="O4" s="38" t="e">
        <f t="array" aca="1" ref="O4" ca="1">IF(ROW()-ROW($D$2:$D$22)+1&gt;ROWS($C$2:$C$22)-COUNTBLANK($C$2:$C$22),"",INDIRECT(ADDRESS(SMALL((IF($C$2:$C$22&lt;&gt;"",ROW($C$2:$C$22),ROW()+ROWS($C$2:$C$22))),ROW()-ROW($D$2:$D$22)+1),COLUMN($C$2:$C$22),4)))</f>
        <v>#REF!</v>
      </c>
      <c r="P4" s="38" t="e">
        <f t="array" aca="1" ref="P4" ca="1">IF(ROW()-ROW($E$2:$E$22)+1&gt;ROWS($D$2:$D$22)-COUNTBLANK($D$2:$D$22),"",INDIRECT(ADDRESS(SMALL((IF($D$2:$D$22&gt;"",ROW($D$2:$D$22),ROW()+ROWS($D$2:$D$22))),ROW()-ROW($E$2:$E$22)+1),COLUMN($D$2:$D$22),4)))</f>
        <v>#REF!</v>
      </c>
      <c r="Q4" s="38" t="e">
        <f t="array" aca="1" ref="Q4" ca="1">IF(ROW()-ROW($F$2:$F$22)+1&gt;ROWS($E$2:$E$22)-COUNTBLANK($E$2:$E$22),"",INDIRECT(ADDRESS(SMALL((IF($E$2:$E$22&gt;"",ROW($E$2:$E$22),ROW()+ROWS($E$2:$E$22))),ROW()-ROW($F$2:$F$22)+1),COLUMN($E$2:$E$22),4)))</f>
        <v>#REF!</v>
      </c>
      <c r="R4" s="38" t="e">
        <f t="array" aca="1" ref="R4" ca="1">IF(ROW()-ROW($G$2:$G$22)+1&gt;ROWS($F$2:$F$22)-COUNTBLANK($F$2:$F$22),"",INDIRECT(ADDRESS(SMALL((IF($F$2:$F$22&gt;"",ROW($F$2:$F$22),ROW()+ROWS($F$2:$F$22))),ROW()-ROW($G$2:$G$22)+1),COLUMN($F$2:$F$22),4)))</f>
        <v>#REF!</v>
      </c>
      <c r="S4" s="38" t="e">
        <f t="array" aca="1" ref="S4" ca="1">IF(ROW()-ROW($H$2:$H$22)+1&gt;ROWS($G$2:$G$22)-COUNTBLANK($G$2:$G$22),"",INDIRECT(ADDRESS(SMALL((IF($G$2:$G$22&lt;&gt;"",ROW($G$2:$G$22),ROW()+ROWS($G$2:$G$22))),ROW()-ROW($H$2:$H$22)+1),COLUMN($G$2:$G$22),4)))</f>
        <v>#REF!</v>
      </c>
      <c r="T4" s="38" t="e">
        <f t="array" aca="1" ref="T4" ca="1">IF(ROW()-ROW($I$2:$I$22)+1&gt;ROWS($H$2:$H$22)-COUNTBLANK($H$2:$H$22),"",INDIRECT(ADDRESS(SMALL((IF($H$2:$H$22&lt;&gt;"",ROW($H$2:$H$22),ROW()+ROWS($H$2:$H$22))),ROW()-ROW($I$2:$I$22)+1),COLUMN($H$2:$H$22),4)))</f>
        <v>#REF!</v>
      </c>
      <c r="U4" s="38" t="e">
        <f t="array" aca="1" ref="U4" ca="1">IF(ROW()-ROW($J$2:$J$22)+1&gt;ROWS($I$2:$I$22)-COUNTBLANK($I$2:$I$22),"",INDIRECT(ADDRESS(SMALL((IF($I$2:$I$22&lt;&gt;"",ROW($I$2:$I$22),ROW()+ROWS($I$2:$I$22))),ROW()-ROW($J$2:$J$22)+1),COLUMN($I$2:$I$22),4)))</f>
        <v>#REF!</v>
      </c>
      <c r="V4" s="58" t="e">
        <f t="array" aca="1" ref="V4" ca="1">IF(ROW()-ROW($K$2:$K$22)+1&gt;ROWS($J$2:$J$22)-COUNTBLANK($J$2:$J$22),"",INDIRECT(ADDRESS(SMALL((IF($J$2:$J$22&lt;&gt;"",ROW($J$2:$J$22),ROW()+ROWS($J$2:$J$22))),ROW()-ROW($K$2:$K$22)+1),COLUMN($J$2:$J$22),4)))</f>
        <v>#REF!</v>
      </c>
      <c r="W4" s="38" t="e">
        <f t="array" aca="1" ref="W4" ca="1">IF(ROW()-ROW($L$2:$L$22)+1&gt;ROWS($K$2:$K$22)-COUNTBLANK($K$2:$K$22),"",INDIRECT(ADDRESS(SMALL((IF($K$2:$K$22&lt;&gt;"",ROW($K$2:$K$22),ROW()+ROWS($K$2:$K$22))),ROW()-ROW($L$2:$L$22)+1),COLUMN($K$2:$K$22),4)))</f>
        <v>#REF!</v>
      </c>
      <c r="X4" s="38" t="e">
        <f t="array" aca="1" ref="X4" ca="1">IF(ROW()-ROW($M$2:$M$22)+1&gt;ROWS($L$2:$L$22)-COUNTBLANK($L$2:$L$22),"",INDIRECT(ADDRESS(SMALL((IF($L$2:$L$22&lt;&gt;"",ROW($L$2:$L$22),ROW()+ROWS($L$2:$L$22))),ROW()-ROW($M$2:$M$22)+1),COLUMN($L$2:$L$22),4)))</f>
        <v>#REF!</v>
      </c>
      <c r="Y4" s="38" t="e">
        <f t="array" aca="1" ref="Y4" ca="1">IF(ROW()-ROW($N$2:$N$22)+1&gt;ROWS($M$2:$M$22)-COUNTBLANK($M$2:$M$22),"",INDIRECT(ADDRESS(SMALL((IF($M$2:$M$22&lt;&gt;"",ROW($M$2:$M$22),ROW()+ROWS($M$2:$M$22))),ROW()-ROW($N$2:$N$22)+1),COLUMN($M$2:$M$22),4)))</f>
        <v>#REF!</v>
      </c>
    </row>
    <row r="5" spans="1:25" ht="54.75" customHeight="1" x14ac:dyDescent="0.25">
      <c r="A5" s="43" t="str">
        <f>IF('Indicator sheet_(IS)'!P18=0,"",'Indicator sheet_(IS)'!P18)</f>
        <v>Incomplete</v>
      </c>
      <c r="B5" s="43"/>
      <c r="C5" s="93">
        <f>IF($A5="I.O.","",'Indicator sheet_(IS)'!A18)</f>
        <v>3</v>
      </c>
      <c r="D5" s="38" t="str">
        <f>IF($A5="I.O.","",'Indicator sheet_(IS)'!C18)</f>
        <v>Pretherapeutic tumour board recurrence/ metachronous metastases</v>
      </c>
      <c r="E5" s="43" t="str">
        <f>IF(AND('Indicator sheet_(IS)'!J18="",$A5&lt;&gt;"I.O."),"-----",IF($A5="I.O.","",'Indicator sheet_(IS)'!J18))</f>
        <v>-----</v>
      </c>
      <c r="F5" s="38" t="str">
        <f>IF($A5="I.O.","",'Indicator sheet_(IS)'!K18)</f>
        <v>≥ 95%</v>
      </c>
      <c r="G5" s="43" t="str">
        <f>IF(AND('Indicator sheet_(IS)'!M18="",$A5&lt;&gt;"I.O."),"-----",IF($A5="I.O.","",'Indicator sheet_(IS)'!M18))</f>
        <v>-----</v>
      </c>
      <c r="H5" s="43" t="str">
        <f>IF($A5="I.O.","",IF('Indicator sheet_(IS)'!O18="","-----",'Indicator sheet_(IS)'!O18))</f>
        <v>-----</v>
      </c>
      <c r="I5" s="43">
        <f>IF($A5="I.O.","",IF('Indicator sheet_(IS)'!O19="","-----",'Indicator sheet_(IS)'!O19))</f>
        <v>0</v>
      </c>
      <c r="J5" s="57" t="str">
        <f>IF($A5="I.O.","",IF('Indicator sheet_(IS)'!O20="","-----",'Indicator sheet_(IS)'!O20))</f>
        <v>n.d.</v>
      </c>
      <c r="K5" s="43" t="str">
        <f>IF($A5="I.O.","",'Indicator sheet_(IS)'!P18)</f>
        <v>Incomplete</v>
      </c>
      <c r="L5" s="43" t="str">
        <f>IF(AND('Indicator sheet_(IS)'!Q18="",$A5&lt;&gt;"I.O."),"-----",IF($A5="I.O.","",'Indicator sheet_(IS)'!Q18))</f>
        <v>-----</v>
      </c>
      <c r="M5" s="43" t="str">
        <f>IF(AND('Indicator sheet_(IS)'!R18="",$A5&lt;&gt;"I.O."),"-----",IF($A5="I.O.","",'Indicator sheet_(IS)'!R18))</f>
        <v>-----</v>
      </c>
      <c r="O5" s="38" t="e">
        <f t="array" aca="1" ref="O5" ca="1">IF(ROW()-ROW($D$2:$D$22)+1&gt;ROWS($C$2:$C$22)-COUNTBLANK($C$2:$C$22),"",INDIRECT(ADDRESS(SMALL((IF($C$2:$C$22&lt;&gt;"",ROW($C$2:$C$22),ROW()+ROWS($C$2:$C$22))),ROW()-ROW($D$2:$D$22)+1),COLUMN($C$2:$C$22),4)))</f>
        <v>#REF!</v>
      </c>
      <c r="P5" s="38" t="e">
        <f t="array" aca="1" ref="P5" ca="1">IF(ROW()-ROW($E$2:$E$22)+1&gt;ROWS($D$2:$D$22)-COUNTBLANK($D$2:$D$22),"",INDIRECT(ADDRESS(SMALL((IF($D$2:$D$22&gt;"",ROW($D$2:$D$22),ROW()+ROWS($D$2:$D$22))),ROW()-ROW($E$2:$E$22)+1),COLUMN($D$2:$D$22),4)))</f>
        <v>#REF!</v>
      </c>
      <c r="Q5" s="38" t="e">
        <f t="array" aca="1" ref="Q5" ca="1">IF(ROW()-ROW($F$2:$F$22)+1&gt;ROWS($E$2:$E$22)-COUNTBLANK($E$2:$E$22),"",INDIRECT(ADDRESS(SMALL((IF($E$2:$E$22&gt;"",ROW($E$2:$E$22),ROW()+ROWS($E$2:$E$22))),ROW()-ROW($F$2:$F$22)+1),COLUMN($E$2:$E$22),4)))</f>
        <v>#REF!</v>
      </c>
      <c r="R5" s="38" t="e">
        <f t="array" aca="1" ref="R5" ca="1">IF(ROW()-ROW($G$2:$G$22)+1&gt;ROWS($F$2:$F$22)-COUNTBLANK($F$2:$F$22),"",INDIRECT(ADDRESS(SMALL((IF($F$2:$F$22&gt;"",ROW($F$2:$F$22),ROW()+ROWS($F$2:$F$22))),ROW()-ROW($G$2:$G$22)+1),COLUMN($F$2:$F$22),4)))</f>
        <v>#REF!</v>
      </c>
      <c r="S5" s="38" t="e">
        <f t="array" aca="1" ref="S5" ca="1">IF(ROW()-ROW($H$2:$H$22)+1&gt;ROWS($G$2:$G$22)-COUNTBLANK($G$2:$G$22),"",INDIRECT(ADDRESS(SMALL((IF($G$2:$G$22&lt;&gt;"",ROW($G$2:$G$22),ROW()+ROWS($G$2:$G$22))),ROW()-ROW($H$2:$H$22)+1),COLUMN($G$2:$G$22),4)))</f>
        <v>#REF!</v>
      </c>
      <c r="T5" s="38" t="e">
        <f t="array" aca="1" ref="T5" ca="1">IF(ROW()-ROW($I$2:$I$22)+1&gt;ROWS($H$2:$H$22)-COUNTBLANK($H$2:$H$22),"",INDIRECT(ADDRESS(SMALL((IF($H$2:$H$22&lt;&gt;"",ROW($H$2:$H$22),ROW()+ROWS($H$2:$H$22))),ROW()-ROW($I$2:$I$22)+1),COLUMN($H$2:$H$22),4)))</f>
        <v>#REF!</v>
      </c>
      <c r="U5" s="38" t="e">
        <f t="array" aca="1" ref="U5" ca="1">IF(ROW()-ROW($J$2:$J$22)+1&gt;ROWS($I$2:$I$22)-COUNTBLANK($I$2:$I$22),"",INDIRECT(ADDRESS(SMALL((IF($I$2:$I$22&lt;&gt;"",ROW($I$2:$I$22),ROW()+ROWS($I$2:$I$22))),ROW()-ROW($J$2:$J$22)+1),COLUMN($I$2:$I$22),4)))</f>
        <v>#REF!</v>
      </c>
      <c r="V5" s="58" t="e">
        <f t="array" aca="1" ref="V5" ca="1">IF(ROW()-ROW($K$2:$K$22)+1&gt;ROWS($J$2:$J$22)-COUNTBLANK($J$2:$J$22),"",INDIRECT(ADDRESS(SMALL((IF($J$2:$J$22&lt;&gt;"",ROW($J$2:$J$22),ROW()+ROWS($J$2:$J$22))),ROW()-ROW($K$2:$K$22)+1),COLUMN($J$2:$J$22),4)))</f>
        <v>#REF!</v>
      </c>
      <c r="W5" s="38" t="e">
        <f t="array" aca="1" ref="W5" ca="1">IF(ROW()-ROW($L$2:$L$22)+1&gt;ROWS($K$2:$K$22)-COUNTBLANK($K$2:$K$22),"",INDIRECT(ADDRESS(SMALL((IF($K$2:$K$22&lt;&gt;"",ROW($K$2:$K$22),ROW()+ROWS($K$2:$K$22))),ROW()-ROW($L$2:$L$22)+1),COLUMN($K$2:$K$22),4)))</f>
        <v>#REF!</v>
      </c>
      <c r="X5" s="38" t="e">
        <f t="array" aca="1" ref="X5" ca="1">IF(ROW()-ROW($M$2:$M$22)+1&gt;ROWS($L$2:$L$22)-COUNTBLANK($L$2:$L$22),"",INDIRECT(ADDRESS(SMALL((IF($L$2:$L$22&lt;&gt;"",ROW($L$2:$L$22),ROW()+ROWS($L$2:$L$22))),ROW()-ROW($M$2:$M$22)+1),COLUMN($L$2:$L$22),4)))</f>
        <v>#REF!</v>
      </c>
      <c r="Y5" s="38" t="e">
        <f t="array" aca="1" ref="Y5" ca="1">IF(ROW()-ROW($N$2:$N$22)+1&gt;ROWS($M$2:$M$22)-COUNTBLANK($M$2:$M$22),"",INDIRECT(ADDRESS(SMALL((IF($M$2:$M$22&lt;&gt;"",ROW($M$2:$M$22),ROW()+ROWS($M$2:$M$22))),ROW()-ROW($N$2:$N$22)+1),COLUMN($M$2:$M$22),4)))</f>
        <v>#REF!</v>
      </c>
    </row>
    <row r="6" spans="1:25" ht="54.75" customHeight="1" x14ac:dyDescent="0.25">
      <c r="A6" s="43" t="str">
        <f>IF('Indicator sheet_(IS)'!P21=0,"",'Indicator sheet_(IS)'!P21)</f>
        <v>Incomplete</v>
      </c>
      <c r="B6" s="43"/>
      <c r="C6" s="43">
        <f>IF($A6="I.O.","",'Indicator sheet_(IS)'!A21)</f>
        <v>4</v>
      </c>
      <c r="D6" s="38" t="str">
        <f>IF($A6="I.O.","",'Indicator sheet_(IS)'!C21)</f>
        <v>Post-operative tumour board</v>
      </c>
      <c r="E6" s="43" t="str">
        <f>IF(AND('Indicator sheet_(IS)'!J21="",$A6&lt;&gt;"I.O."),"-----",IF($A6="I.O.","",'Indicator sheet_(IS)'!J21))</f>
        <v>-----</v>
      </c>
      <c r="F6" s="38" t="str">
        <f>IF($A6="I.O.","",'Indicator sheet_(IS)'!K21)</f>
        <v>≥ 95%</v>
      </c>
      <c r="G6" s="43" t="str">
        <f>IF(AND('Indicator sheet_(IS)'!M21="",$A6&lt;&gt;"I.O."),"-----",IF($A6="I.O.","",'Indicator sheet_(IS)'!M21))</f>
        <v>-----</v>
      </c>
      <c r="H6" s="43" t="str">
        <f>IF($A6="I.O.","",IF('Indicator sheet_(IS)'!O21="","-----",'Indicator sheet_(IS)'!O21))</f>
        <v>-----</v>
      </c>
      <c r="I6" s="43">
        <f>IF($A6="I.O.","",IF('Indicator sheet_(IS)'!O22="","-----",'Indicator sheet_(IS)'!O22))</f>
        <v>0</v>
      </c>
      <c r="J6" s="57" t="str">
        <f>IF($A6="I.O.","",IF('Indicator sheet_(IS)'!O23="",0,'Indicator sheet_(IS)'!O23))</f>
        <v>n.d.</v>
      </c>
      <c r="K6" s="43" t="str">
        <f>IF($A6="I.O.","",'Indicator sheet_(IS)'!P21)</f>
        <v>Incomplete</v>
      </c>
      <c r="L6" s="43" t="str">
        <f>IF(AND('Indicator sheet_(IS)'!Q21="",$A6&lt;&gt;"I.O."),"-----",IF($A6="I.O.","",'Indicator sheet_(IS)'!Q21))</f>
        <v>-----</v>
      </c>
      <c r="M6" s="43" t="str">
        <f>IF(AND('Indicator sheet_(IS)'!R21="",$A6&lt;&gt;"I.O."),"-----",IF($A6="I.O.","",'Indicator sheet_(IS)'!R21))</f>
        <v>-----</v>
      </c>
      <c r="O6" s="38" t="e">
        <f t="array" aca="1" ref="O6" ca="1">IF(ROW()-ROW($D$2:$D$22)+1&gt;ROWS($C$2:$C$22)-COUNTBLANK($C$2:$C$22),"",INDIRECT(ADDRESS(SMALL((IF($C$2:$C$22&lt;&gt;"",ROW($C$2:$C$22),ROW()+ROWS($C$2:$C$22))),ROW()-ROW($D$2:$D$22)+1),COLUMN($C$2:$C$22),4)))</f>
        <v>#REF!</v>
      </c>
      <c r="P6" s="38" t="e">
        <f t="array" aca="1" ref="P6" ca="1">IF(ROW()-ROW($E$2:$E$22)+1&gt;ROWS($D$2:$D$22)-COUNTBLANK($D$2:$D$22),"",INDIRECT(ADDRESS(SMALL((IF($D$2:$D$22&gt;"",ROW($D$2:$D$22),ROW()+ROWS($D$2:$D$22))),ROW()-ROW($E$2:$E$22)+1),COLUMN($D$2:$D$22),4)))</f>
        <v>#REF!</v>
      </c>
      <c r="Q6" s="38" t="e">
        <f t="array" aca="1" ref="Q6" ca="1">IF(ROW()-ROW($F$2:$F$22)+1&gt;ROWS($E$2:$E$22)-COUNTBLANK($E$2:$E$22),"",INDIRECT(ADDRESS(SMALL((IF($E$2:$E$22&gt;"",ROW($E$2:$E$22),ROW()+ROWS($E$2:$E$22))),ROW()-ROW($F$2:$F$22)+1),COLUMN($E$2:$E$22),4)))</f>
        <v>#REF!</v>
      </c>
      <c r="R6" s="38" t="e">
        <f t="array" aca="1" ref="R6" ca="1">IF(ROW()-ROW($G$2:$G$22)+1&gt;ROWS($F$2:$F$22)-COUNTBLANK($F$2:$F$22),"",INDIRECT(ADDRESS(SMALL((IF($F$2:$F$22&gt;"",ROW($F$2:$F$22),ROW()+ROWS($F$2:$F$22))),ROW()-ROW($G$2:$G$22)+1),COLUMN($F$2:$F$22),4)))</f>
        <v>#REF!</v>
      </c>
      <c r="S6" s="38" t="e">
        <f t="array" aca="1" ref="S6" ca="1">IF(ROW()-ROW($H$2:$H$22)+1&gt;ROWS($G$2:$G$22)-COUNTBLANK($G$2:$G$22),"",INDIRECT(ADDRESS(SMALL((IF($G$2:$G$22&lt;&gt;"",ROW($G$2:$G$22),ROW()+ROWS($G$2:$G$22))),ROW()-ROW($H$2:$H$22)+1),COLUMN($G$2:$G$22),4)))</f>
        <v>#REF!</v>
      </c>
      <c r="T6" s="38" t="e">
        <f t="array" aca="1" ref="T6" ca="1">IF(ROW()-ROW($I$2:$I$22)+1&gt;ROWS($H$2:$H$22)-COUNTBLANK($H$2:$H$22),"",INDIRECT(ADDRESS(SMALL((IF($H$2:$H$22&lt;&gt;"",ROW($H$2:$H$22),ROW()+ROWS($H$2:$H$22))),ROW()-ROW($I$2:$I$22)+1),COLUMN($H$2:$H$22),4)))</f>
        <v>#REF!</v>
      </c>
      <c r="U6" s="38" t="e">
        <f t="array" aca="1" ref="U6" ca="1">IF(ROW()-ROW($J$2:$J$22)+1&gt;ROWS($I$2:$I$22)-COUNTBLANK($I$2:$I$22),"",INDIRECT(ADDRESS(SMALL((IF($I$2:$I$22&lt;&gt;"",ROW($I$2:$I$22),ROW()+ROWS($I$2:$I$22))),ROW()-ROW($J$2:$J$22)+1),COLUMN($I$2:$I$22),4)))</f>
        <v>#REF!</v>
      </c>
      <c r="V6" s="58" t="e">
        <f t="array" aca="1" ref="V6" ca="1">IF(ROW()-ROW($K$2:$K$22)+1&gt;ROWS($J$2:$J$22)-COUNTBLANK($J$2:$J$22),"",INDIRECT(ADDRESS(SMALL((IF($J$2:$J$22&lt;&gt;"",ROW($J$2:$J$22),ROW()+ROWS($J$2:$J$22))),ROW()-ROW($K$2:$K$22)+1),COLUMN($J$2:$J$22),4)))</f>
        <v>#REF!</v>
      </c>
      <c r="W6" s="38" t="e">
        <f t="array" aca="1" ref="W6" ca="1">IF(ROW()-ROW($L$2:$L$22)+1&gt;ROWS($K$2:$K$22)-COUNTBLANK($K$2:$K$22),"",INDIRECT(ADDRESS(SMALL((IF($K$2:$K$22&lt;&gt;"",ROW($K$2:$K$22),ROW()+ROWS($K$2:$K$22))),ROW()-ROW($L$2:$L$22)+1),COLUMN($K$2:$K$22),4)))</f>
        <v>#REF!</v>
      </c>
      <c r="X6" s="38" t="e">
        <f t="array" aca="1" ref="X6" ca="1">IF(ROW()-ROW($M$2:$M$22)+1&gt;ROWS($L$2:$L$22)-COUNTBLANK($L$2:$L$22),"",INDIRECT(ADDRESS(SMALL((IF($L$2:$L$22&lt;&gt;"",ROW($L$2:$L$22),ROW()+ROWS($L$2:$L$22))),ROW()-ROW($M$2:$M$22)+1),COLUMN($L$2:$L$22),4)))</f>
        <v>#REF!</v>
      </c>
      <c r="Y6" s="38" t="e">
        <f t="array" aca="1" ref="Y6" ca="1">IF(ROW()-ROW($N$2:$N$22)+1&gt;ROWS($M$2:$M$22)-COUNTBLANK($M$2:$M$22),"",INDIRECT(ADDRESS(SMALL((IF($M$2:$M$22&lt;&gt;"",ROW($M$2:$M$22),ROW()+ROWS($M$2:$M$22))),ROW()-ROW($N$2:$N$22)+1),COLUMN($M$2:$M$22),4)))</f>
        <v>#REF!</v>
      </c>
    </row>
    <row r="7" spans="1:25" ht="54.75" customHeight="1" x14ac:dyDescent="0.25">
      <c r="A7" s="43" t="str">
        <f>IF('Indicator sheet_(IS)'!P27=0,"",'Indicator sheet_(IS)'!P27)</f>
        <v>Incomplete</v>
      </c>
      <c r="B7" s="43"/>
      <c r="C7" s="43">
        <f>IF($A7="I.O.","",'Indicator sheet_(IS)'!A27)</f>
        <v>6</v>
      </c>
      <c r="D7" s="38" t="str">
        <f>IF($A7="I.O.","",'Indicator sheet_(IS)'!C27)</f>
        <v xml:space="preserve">Social service counselling </v>
      </c>
      <c r="E7" s="43" t="str">
        <f>IF(AND('Indicator sheet_(IS)'!J27="",$A7&lt;&gt;"I.O."),"-----",IF($A7="I.O.","",'Indicator sheet_(IS)'!J27))</f>
        <v>&lt; 30%</v>
      </c>
      <c r="F7" s="38" t="str">
        <f>IF($A7="I.O.","",'Indicator sheet_(IS)'!K27)</f>
        <v>No target value</v>
      </c>
      <c r="G7" s="70" t="str">
        <f>IF(AND('Indicator sheet_(IS)'!M27="",$A7&lt;&gt;"I.O."),"-----",IF($A7="I.O.","",'Indicator sheet_(IS)'!M27))</f>
        <v>-----</v>
      </c>
      <c r="H7" s="43" t="str">
        <f>IF($A7="I.O.","",IF('Indicator sheet_(IS)'!O27="","-----",'Indicator sheet_(IS)'!O27))</f>
        <v>-----</v>
      </c>
      <c r="I7" s="43">
        <f>IF($A7="I.O.","",IF('Indicator sheet_(IS)'!O28="","-----",'Indicator sheet_(IS)'!O28))</f>
        <v>0</v>
      </c>
      <c r="J7" s="57" t="str">
        <f>IF($A7="I.O.","",IF('Indicator sheet_(IS)'!O29="",0,'Indicator sheet_(IS)'!O29))</f>
        <v>n.d.</v>
      </c>
      <c r="K7" s="43" t="str">
        <f>IF($A7="I.O.","",'Indicator sheet_(IS)'!P27)</f>
        <v>Incomplete</v>
      </c>
      <c r="L7" s="43" t="str">
        <f>IF(AND('Indicator sheet_(IS)'!Q27="",$A7&lt;&gt;"I.O."),"-----",IF($A7="I.O.","",'Indicator sheet_(IS)'!Q27))</f>
        <v>-----</v>
      </c>
      <c r="M7" s="43" t="str">
        <f>IF(AND('Indicator sheet_(IS)'!R27="",$A7&lt;&gt;"I.O."),"-----",IF($A7="I.O.","",'Indicator sheet_(IS)'!R27))</f>
        <v>-----</v>
      </c>
      <c r="O7" s="38" t="e">
        <f t="array" aca="1" ref="O7" ca="1">IF(ROW()-ROW($D$2:$D$22)+1&gt;ROWS($C$2:$C$22)-COUNTBLANK($C$2:$C$22),"",INDIRECT(ADDRESS(SMALL((IF($C$2:$C$22&lt;&gt;"",ROW($C$2:$C$22),ROW()+ROWS($C$2:$C$22))),ROW()-ROW($D$2:$D$22)+1),COLUMN($C$2:$C$22),4)))</f>
        <v>#REF!</v>
      </c>
      <c r="P7" s="38" t="e">
        <f t="array" aca="1" ref="P7" ca="1">IF(ROW()-ROW($E$2:$E$22)+1&gt;ROWS($D$2:$D$22)-COUNTBLANK($D$2:$D$22),"",INDIRECT(ADDRESS(SMALL((IF($D$2:$D$22&gt;"",ROW($D$2:$D$22),ROW()+ROWS($D$2:$D$22))),ROW()-ROW($E$2:$E$22)+1),COLUMN($D$2:$D$22),4)))</f>
        <v>#REF!</v>
      </c>
      <c r="Q7" s="38" t="e">
        <f t="array" aca="1" ref="Q7" ca="1">IF(ROW()-ROW($F$2:$F$22)+1&gt;ROWS($E$2:$E$22)-COUNTBLANK($E$2:$E$22),"",INDIRECT(ADDRESS(SMALL((IF($E$2:$E$22&gt;"",ROW($E$2:$E$22),ROW()+ROWS($E$2:$E$22))),ROW()-ROW($F$2:$F$22)+1),COLUMN($E$2:$E$22),4)))</f>
        <v>#REF!</v>
      </c>
      <c r="R7" s="38" t="e">
        <f t="array" aca="1" ref="R7" ca="1">IF(ROW()-ROW($G$2:$G$22)+1&gt;ROWS($F$2:$F$22)-COUNTBLANK($F$2:$F$22),"",INDIRECT(ADDRESS(SMALL((IF($F$2:$F$22&gt;"",ROW($F$2:$F$22),ROW()+ROWS($F$2:$F$22))),ROW()-ROW($G$2:$G$22)+1),COLUMN($F$2:$F$22),4)))</f>
        <v>#REF!</v>
      </c>
      <c r="S7" s="38" t="e">
        <f t="array" aca="1" ref="S7" ca="1">IF(ROW()-ROW($H$2:$H$22)+1&gt;ROWS($G$2:$G$22)-COUNTBLANK($G$2:$G$22),"",INDIRECT(ADDRESS(SMALL((IF($G$2:$G$22&lt;&gt;"",ROW($G$2:$G$22),ROW()+ROWS($G$2:$G$22))),ROW()-ROW($H$2:$H$22)+1),COLUMN($G$2:$G$22),4)))</f>
        <v>#REF!</v>
      </c>
      <c r="T7" s="38" t="e">
        <f t="array" aca="1" ref="T7" ca="1">IF(ROW()-ROW($I$2:$I$22)+1&gt;ROWS($H$2:$H$22)-COUNTBLANK($H$2:$H$22),"",INDIRECT(ADDRESS(SMALL((IF($H$2:$H$22&lt;&gt;"",ROW($H$2:$H$22),ROW()+ROWS($H$2:$H$22))),ROW()-ROW($I$2:$I$22)+1),COLUMN($H$2:$H$22),4)))</f>
        <v>#REF!</v>
      </c>
      <c r="U7" s="38" t="e">
        <f t="array" aca="1" ref="U7" ca="1">IF(ROW()-ROW($J$2:$J$22)+1&gt;ROWS($I$2:$I$22)-COUNTBLANK($I$2:$I$22),"",INDIRECT(ADDRESS(SMALL((IF($I$2:$I$22&lt;&gt;"",ROW($I$2:$I$22),ROW()+ROWS($I$2:$I$22))),ROW()-ROW($J$2:$J$22)+1),COLUMN($I$2:$I$22),4)))</f>
        <v>#REF!</v>
      </c>
      <c r="V7" s="58" t="e">
        <f t="array" aca="1" ref="V7" ca="1">IF(ROW()-ROW($K$2:$K$22)+1&gt;ROWS($J$2:$J$22)-COUNTBLANK($J$2:$J$22),"",INDIRECT(ADDRESS(SMALL((IF($J$2:$J$22&lt;&gt;"",ROW($J$2:$J$22),ROW()+ROWS($J$2:$J$22))),ROW()-ROW($K$2:$K$22)+1),COLUMN($J$2:$J$22),4)))</f>
        <v>#REF!</v>
      </c>
      <c r="W7" s="38" t="e">
        <f t="array" aca="1" ref="W7" ca="1">IF(ROW()-ROW($L$2:$L$22)+1&gt;ROWS($K$2:$K$22)-COUNTBLANK($K$2:$K$22),"",INDIRECT(ADDRESS(SMALL((IF($K$2:$K$22&lt;&gt;"",ROW($K$2:$K$22),ROW()+ROWS($K$2:$K$22))),ROW()-ROW($L$2:$L$22)+1),COLUMN($K$2:$K$22),4)))</f>
        <v>#REF!</v>
      </c>
      <c r="X7" s="38" t="e">
        <f t="array" aca="1" ref="X7" ca="1">IF(ROW()-ROW($M$2:$M$22)+1&gt;ROWS($L$2:$L$22)-COUNTBLANK($L$2:$L$22),"",INDIRECT(ADDRESS(SMALL((IF($L$2:$L$22&lt;&gt;"",ROW($L$2:$L$22),ROW()+ROWS($L$2:$L$22))),ROW()-ROW($M$2:$M$22)+1),COLUMN($L$2:$L$22),4)))</f>
        <v>#REF!</v>
      </c>
      <c r="Y7" s="38" t="e">
        <f t="array" aca="1" ref="Y7" ca="1">IF(ROW()-ROW($N$2:$N$22)+1&gt;ROWS($M$2:$M$22)-COUNTBLANK($M$2:$M$22),"",INDIRECT(ADDRESS(SMALL((IF($M$2:$M$22&lt;&gt;"",ROW($M$2:$M$22),ROW()+ROWS($M$2:$M$22))),ROW()-ROW($N$2:$N$22)+1),COLUMN($M$2:$M$22),4)))</f>
        <v>#REF!</v>
      </c>
    </row>
    <row r="8" spans="1:25" ht="54.75" customHeight="1" x14ac:dyDescent="0.25">
      <c r="A8" s="43" t="str">
        <f>IF('Indicator sheet_(IS)'!P30=0,"",'Indicator sheet_(IS)'!P30)</f>
        <v>Incomplete</v>
      </c>
      <c r="B8" s="43"/>
      <c r="C8" s="43">
        <f>IF($A8="I.O.","",'Indicator sheet_(IS)'!A30)</f>
        <v>7</v>
      </c>
      <c r="D8" s="38" t="str">
        <f>IF($A8="I.O.","",'Indicator sheet_(IS)'!C30)</f>
        <v>Patients enrolled in a study</v>
      </c>
      <c r="E8" s="43" t="str">
        <f>IF(AND('Indicator sheet_(IS)'!J30="",$A8&lt;&gt;"I.O."),"-----",IF($A8="I.O.","",'Indicator sheet_(IS)'!J30))</f>
        <v>-----</v>
      </c>
      <c r="F8" s="38" t="str">
        <f>IF($A8="I.O.","",'Indicator sheet_(IS)'!K30)</f>
        <v>≥ 5%</v>
      </c>
      <c r="G8" s="43" t="str">
        <f>IF(AND('Indicator sheet_(IS)'!M30="",$A8&lt;&gt;"I.O."),"-----",IF($A8="I.O.","",'Indicator sheet_(IS)'!M30))</f>
        <v>-----</v>
      </c>
      <c r="H8" s="43">
        <f>IF($A8="I.O.","",IF('Indicator sheet_(IS)'!O30="","-----",'Indicator sheet_(IS)'!O30))</f>
        <v>0</v>
      </c>
      <c r="I8" s="43">
        <f>IF($A8="I.O.","",IF('Indicator sheet_(IS)'!O31="","-----",'Indicator sheet_(IS)'!O31))</f>
        <v>0</v>
      </c>
      <c r="J8" s="57" t="str">
        <f>IF($A8="I.O.","",IF('Indicator sheet_(IS)'!O32="",0,'Indicator sheet_(IS)'!O32))</f>
        <v>n.d.</v>
      </c>
      <c r="K8" s="43" t="str">
        <f>IF($A8="I.O.","",'Indicator sheet_(IS)'!P30)</f>
        <v>Incomplete</v>
      </c>
      <c r="L8" s="43" t="str">
        <f>IF(AND('Indicator sheet_(IS)'!Q30="",$A8&lt;&gt;"I.O."),"-----",IF($A8="I.O.","",'Indicator sheet_(IS)'!Q30))</f>
        <v>-----</v>
      </c>
      <c r="M8" s="43" t="str">
        <f>IF(AND('Indicator sheet_(IS)'!R30="",$A8&lt;&gt;"I.O."),"-----",IF($A8="I.O.","",'Indicator sheet_(IS)'!R30))</f>
        <v>-----</v>
      </c>
      <c r="O8" s="38" t="e">
        <f t="array" aca="1" ref="O8" ca="1">IF(ROW()-ROW($D$2:$D$22)+1&gt;ROWS($C$2:$C$22)-COUNTBLANK($C$2:$C$22),"",INDIRECT(ADDRESS(SMALL((IF($C$2:$C$22&lt;&gt;"",ROW($C$2:$C$22),ROW()+ROWS($C$2:$C$22))),ROW()-ROW($D$2:$D$22)+1),COLUMN($C$2:$C$22),4)))</f>
        <v>#REF!</v>
      </c>
      <c r="P8" s="38" t="e">
        <f t="array" aca="1" ref="P8" ca="1">IF(ROW()-ROW($E$2:$E$22)+1&gt;ROWS($D$2:$D$22)-COUNTBLANK($D$2:$D$22),"",INDIRECT(ADDRESS(SMALL((IF($D$2:$D$22&gt;"",ROW($D$2:$D$22),ROW()+ROWS($D$2:$D$22))),ROW()-ROW($E$2:$E$22)+1),COLUMN($D$2:$D$22),4)))</f>
        <v>#REF!</v>
      </c>
      <c r="Q8" s="38" t="e">
        <f t="array" aca="1" ref="Q8" ca="1">IF(ROW()-ROW($F$2:$F$22)+1&gt;ROWS($E$2:$E$22)-COUNTBLANK($E$2:$E$22),"",INDIRECT(ADDRESS(SMALL((IF($E$2:$E$22&gt;"",ROW($E$2:$E$22),ROW()+ROWS($E$2:$E$22))),ROW()-ROW($F$2:$F$22)+1),COLUMN($E$2:$E$22),4)))</f>
        <v>#REF!</v>
      </c>
      <c r="R8" s="38" t="e">
        <f t="array" aca="1" ref="R8" ca="1">IF(ROW()-ROW($G$2:$G$22)+1&gt;ROWS($F$2:$F$22)-COUNTBLANK($F$2:$F$22),"",INDIRECT(ADDRESS(SMALL((IF($F$2:$F$22&gt;"",ROW($F$2:$F$22),ROW()+ROWS($F$2:$F$22))),ROW()-ROW($G$2:$G$22)+1),COLUMN($F$2:$F$22),4)))</f>
        <v>#REF!</v>
      </c>
      <c r="S8" s="38" t="e">
        <f t="array" aca="1" ref="S8" ca="1">IF(ROW()-ROW($H$2:$H$22)+1&gt;ROWS($G$2:$G$22)-COUNTBLANK($G$2:$G$22),"",INDIRECT(ADDRESS(SMALL((IF($G$2:$G$22&lt;&gt;"",ROW($G$2:$G$22),ROW()+ROWS($G$2:$G$22))),ROW()-ROW($H$2:$H$22)+1),COLUMN($G$2:$G$22),4)))</f>
        <v>#REF!</v>
      </c>
      <c r="T8" s="38" t="e">
        <f t="array" aca="1" ref="T8" ca="1">IF(ROW()-ROW($I$2:$I$22)+1&gt;ROWS($H$2:$H$22)-COUNTBLANK($H$2:$H$22),"",INDIRECT(ADDRESS(SMALL((IF($H$2:$H$22&lt;&gt;"",ROW($H$2:$H$22),ROW()+ROWS($H$2:$H$22))),ROW()-ROW($I$2:$I$22)+1),COLUMN($H$2:$H$22),4)))</f>
        <v>#REF!</v>
      </c>
      <c r="U8" s="38" t="e">
        <f t="array" aca="1" ref="U8" ca="1">IF(ROW()-ROW($J$2:$J$22)+1&gt;ROWS($I$2:$I$22)-COUNTBLANK($I$2:$I$22),"",INDIRECT(ADDRESS(SMALL((IF($I$2:$I$22&lt;&gt;"",ROW($I$2:$I$22),ROW()+ROWS($I$2:$I$22))),ROW()-ROW($J$2:$J$22)+1),COLUMN($I$2:$I$22),4)))</f>
        <v>#REF!</v>
      </c>
      <c r="V8" s="58" t="e">
        <f t="array" aca="1" ref="V8" ca="1">IF(ROW()-ROW($K$2:$K$22)+1&gt;ROWS($J$2:$J$22)-COUNTBLANK($J$2:$J$22),"",INDIRECT(ADDRESS(SMALL((IF($J$2:$J$22&lt;&gt;"",ROW($J$2:$J$22),ROW()+ROWS($J$2:$J$22))),ROW()-ROW($K$2:$K$22)+1),COLUMN($J$2:$J$22),4)))</f>
        <v>#REF!</v>
      </c>
      <c r="W8" s="38" t="e">
        <f t="array" aca="1" ref="W8" ca="1">IF(ROW()-ROW($L$2:$L$22)+1&gt;ROWS($K$2:$K$22)-COUNTBLANK($K$2:$K$22),"",INDIRECT(ADDRESS(SMALL((IF($K$2:$K$22&lt;&gt;"",ROW($K$2:$K$22),ROW()+ROWS($K$2:$K$22))),ROW()-ROW($L$2:$L$22)+1),COLUMN($K$2:$K$22),4)))</f>
        <v>#REF!</v>
      </c>
      <c r="X8" s="38" t="e">
        <f t="array" aca="1" ref="X8" ca="1">IF(ROW()-ROW($M$2:$M$22)+1&gt;ROWS($L$2:$L$22)-COUNTBLANK($L$2:$L$22),"",INDIRECT(ADDRESS(SMALL((IF($L$2:$L$22&lt;&gt;"",ROW($L$2:$L$22),ROW()+ROWS($L$2:$L$22))),ROW()-ROW($M$2:$M$22)+1),COLUMN($L$2:$L$22),4)))</f>
        <v>#REF!</v>
      </c>
      <c r="Y8" s="38" t="e">
        <f t="array" aca="1" ref="Y8" ca="1">IF(ROW()-ROW($N$2:$N$22)+1&gt;ROWS($M$2:$M$22)-COUNTBLANK($M$2:$M$22),"",INDIRECT(ADDRESS(SMALL((IF($M$2:$M$22&lt;&gt;"",ROW($M$2:$M$22),ROW()+ROWS($M$2:$M$22))),ROW()-ROW($N$2:$N$22)+1),COLUMN($M$2:$M$22),4)))</f>
        <v>#REF!</v>
      </c>
    </row>
    <row r="9" spans="1:25" ht="54.75" customHeight="1" x14ac:dyDescent="0.25">
      <c r="A9" s="43" t="str">
        <f>IF('Indicator sheet_(IS)'!P33=0,"",'Indicator sheet_(IS)'!P33)</f>
        <v>Incomplete</v>
      </c>
      <c r="B9" s="43"/>
      <c r="C9" s="93">
        <f>IF($A9="I.O.","",'Indicator sheet_(IS)'!A33)</f>
        <v>8</v>
      </c>
      <c r="D9" s="38" t="str">
        <f>IF($A9="I.O.","",'Indicator sheet_(IS)'!C33)</f>
        <v>Endoscopic en bloc resections</v>
      </c>
      <c r="E9" s="43" t="str">
        <f>IF(AND('Indicator sheet_(IS)'!J33="",$A9&lt;&gt;"I.O."),"-----",IF($A9="I.O.","",'Indicator sheet_(IS)'!J33))</f>
        <v>-----</v>
      </c>
      <c r="F9" s="38" t="str">
        <f>IF($A9="I.O.","",'Indicator sheet_(IS)'!K33)</f>
        <v>≥ 60%</v>
      </c>
      <c r="G9" s="43" t="str">
        <f>IF(AND('Indicator sheet_(IS)'!M33="",$A9&lt;&gt;"I.O."),"-----",IF($A9="I.O.","",'Indicator sheet_(IS)'!M33))</f>
        <v>-----</v>
      </c>
      <c r="H9" s="43" t="str">
        <f>IF($A9="I.O.","",IF('Indicator sheet_(IS)'!O33="","-----",'Indicator sheet_(IS)'!O33))</f>
        <v>-----</v>
      </c>
      <c r="I9" s="43" t="str">
        <f>IF($A9="I.O.","",IF('Indicator sheet_(IS)'!O34="","-----",'Indicator sheet_(IS)'!O34))</f>
        <v>-----</v>
      </c>
      <c r="J9" s="57" t="str">
        <f>IF($A9="I.O.","",IF('Indicator sheet_(IS)'!O35="","-----",'Indicator sheet_(IS)'!O35))</f>
        <v>n.d.</v>
      </c>
      <c r="K9" s="43" t="str">
        <f>IF($A9="I.O.","",'Indicator sheet_(IS)'!P33)</f>
        <v>Incomplete</v>
      </c>
      <c r="L9" s="43" t="str">
        <f>IF(AND('Indicator sheet_(IS)'!Q33="",$A9&lt;&gt;"I.O."),"-----",IF($A9="I.O.","",'Indicator sheet_(IS)'!Q33))</f>
        <v>-----</v>
      </c>
      <c r="M9" s="43" t="str">
        <f>IF(AND('Indicator sheet_(IS)'!R33="",$A9&lt;&gt;"I.O."),"-----",IF($A9="I.O.","",'Indicator sheet_(IS)'!R33))</f>
        <v>-----</v>
      </c>
      <c r="O9" s="38" t="e">
        <f t="array" aca="1" ref="O9" ca="1">IF(ROW()-ROW($D$2:$D$22)+1&gt;ROWS($C$2:$C$22)-COUNTBLANK($C$2:$C$22),"",INDIRECT(ADDRESS(SMALL((IF($C$2:$C$22&lt;&gt;"",ROW($C$2:$C$22),ROW()+ROWS($C$2:$C$22))),ROW()-ROW($D$2:$D$22)+1),COLUMN($C$2:$C$22),4)))</f>
        <v>#REF!</v>
      </c>
      <c r="P9" s="38" t="e">
        <f t="array" aca="1" ref="P9" ca="1">IF(ROW()-ROW($E$2:$E$22)+1&gt;ROWS($D$2:$D$22)-COUNTBLANK($D$2:$D$22),"",INDIRECT(ADDRESS(SMALL((IF($D$2:$D$22&gt;"",ROW($D$2:$D$22),ROW()+ROWS($D$2:$D$22))),ROW()-ROW($E$2:$E$22)+1),COLUMN($D$2:$D$22),4)))</f>
        <v>#REF!</v>
      </c>
      <c r="Q9" s="38" t="e">
        <f t="array" aca="1" ref="Q9" ca="1">IF(ROW()-ROW($F$2:$F$22)+1&gt;ROWS($E$2:$E$22)-COUNTBLANK($E$2:$E$22),"",INDIRECT(ADDRESS(SMALL((IF($E$2:$E$22&gt;"",ROW($E$2:$E$22),ROW()+ROWS($E$2:$E$22))),ROW()-ROW($F$2:$F$22)+1),COLUMN($E$2:$E$22),4)))</f>
        <v>#REF!</v>
      </c>
      <c r="R9" s="38" t="e">
        <f t="array" aca="1" ref="R9" ca="1">IF(ROW()-ROW($G$2:$G$22)+1&gt;ROWS($F$2:$F$22)-COUNTBLANK($F$2:$F$22),"",INDIRECT(ADDRESS(SMALL((IF($F$2:$F$22&gt;"",ROW($F$2:$F$22),ROW()+ROWS($F$2:$F$22))),ROW()-ROW($G$2:$G$22)+1),COLUMN($F$2:$F$22),4)))</f>
        <v>#REF!</v>
      </c>
      <c r="S9" s="38" t="e">
        <f t="array" aca="1" ref="S9" ca="1">IF(ROW()-ROW($H$2:$H$22)+1&gt;ROWS($G$2:$G$22)-COUNTBLANK($G$2:$G$22),"",INDIRECT(ADDRESS(SMALL((IF($G$2:$G$22&lt;&gt;"",ROW($G$2:$G$22),ROW()+ROWS($G$2:$G$22))),ROW()-ROW($H$2:$H$22)+1),COLUMN($G$2:$G$22),4)))</f>
        <v>#REF!</v>
      </c>
      <c r="T9" s="38" t="e">
        <f t="array" aca="1" ref="T9" ca="1">IF(ROW()-ROW($I$2:$I$22)+1&gt;ROWS($H$2:$H$22)-COUNTBLANK($H$2:$H$22),"",INDIRECT(ADDRESS(SMALL((IF($H$2:$H$22&lt;&gt;"",ROW($H$2:$H$22),ROW()+ROWS($H$2:$H$22))),ROW()-ROW($I$2:$I$22)+1),COLUMN($H$2:$H$22),4)))</f>
        <v>#REF!</v>
      </c>
      <c r="U9" s="38" t="e">
        <f t="array" aca="1" ref="U9" ca="1">IF(ROW()-ROW($J$2:$J$22)+1&gt;ROWS($I$2:$I$22)-COUNTBLANK($I$2:$I$22),"",INDIRECT(ADDRESS(SMALL((IF($I$2:$I$22&lt;&gt;"",ROW($I$2:$I$22),ROW()+ROWS($I$2:$I$22))),ROW()-ROW($J$2:$J$22)+1),COLUMN($I$2:$I$22),4)))</f>
        <v>#REF!</v>
      </c>
      <c r="V9" s="58" t="e">
        <f t="array" aca="1" ref="V9" ca="1">IF(ROW()-ROW($K$2:$K$22)+1&gt;ROWS($J$2:$J$22)-COUNTBLANK($J$2:$J$22),"",INDIRECT(ADDRESS(SMALL((IF($J$2:$J$22&lt;&gt;"",ROW($J$2:$J$22),ROW()+ROWS($J$2:$J$22))),ROW()-ROW($K$2:$K$22)+1),COLUMN($J$2:$J$22),4)))</f>
        <v>#REF!</v>
      </c>
      <c r="W9" s="38" t="e">
        <f t="array" aca="1" ref="W9" ca="1">IF(ROW()-ROW($L$2:$L$22)+1&gt;ROWS($K$2:$K$22)-COUNTBLANK($K$2:$K$22),"",INDIRECT(ADDRESS(SMALL((IF($K$2:$K$22&lt;&gt;"",ROW($K$2:$K$22),ROW()+ROWS($K$2:$K$22))),ROW()-ROW($L$2:$L$22)+1),COLUMN($K$2:$K$22),4)))</f>
        <v>#REF!</v>
      </c>
      <c r="X9" s="38" t="e">
        <f t="array" aca="1" ref="X9" ca="1">IF(ROW()-ROW($M$2:$M$22)+1&gt;ROWS($L$2:$L$22)-COUNTBLANK($L$2:$L$22),"",INDIRECT(ADDRESS(SMALL((IF($L$2:$L$22&lt;&gt;"",ROW($L$2:$L$22),ROW()+ROWS($L$2:$L$22))),ROW()-ROW($M$2:$M$22)+1),COLUMN($L$2:$L$22),4)))</f>
        <v>#REF!</v>
      </c>
      <c r="Y9" s="38" t="e">
        <f t="array" aca="1" ref="Y9" ca="1">IF(ROW()-ROW($N$2:$N$22)+1&gt;ROWS($M$2:$M$22)-COUNTBLANK($M$2:$M$22),"",INDIRECT(ADDRESS(SMALL((IF($M$2:$M$22&lt;&gt;"",ROW($M$2:$M$22),ROW()+ROWS($M$2:$M$22))),ROW()-ROW($N$2:$N$22)+1),COLUMN($M$2:$M$22),4)))</f>
        <v>#REF!</v>
      </c>
    </row>
    <row r="10" spans="1:25" ht="54.75" customHeight="1" x14ac:dyDescent="0.25">
      <c r="A10" s="43" t="str">
        <f>IF('Indicator sheet_(IS)'!P36=0,"",'Indicator sheet_(IS)'!P36)</f>
        <v>Incomplete</v>
      </c>
      <c r="B10" s="43"/>
      <c r="C10" s="93">
        <f>IF($A10="I.O.","",'Indicator sheet_(IS)'!A36)</f>
        <v>9</v>
      </c>
      <c r="D10" s="38" t="str">
        <f>IF($A10="I.O.","",'Indicator sheet_(IS)'!C36)</f>
        <v>Complications endoscopic en bloc resection</v>
      </c>
      <c r="E10" s="43" t="str">
        <f>IF(AND('Indicator sheet_(IS)'!J36="",$A10&lt;&gt;"I.O."),"-----",IF($A10="I.O.","",'Indicator sheet_(IS)'!J36))</f>
        <v>-----</v>
      </c>
      <c r="F10" s="38" t="str">
        <f>IF($A10="I.O.","",'Indicator sheet_(IS)'!K36)</f>
        <v>≤ 10%</v>
      </c>
      <c r="G10" s="43" t="str">
        <f>IF(AND('Indicator sheet_(IS)'!M36="",$A10&lt;&gt;"I.O."),"-----",IF($A10="I.O.","",'Indicator sheet_(IS)'!M36))</f>
        <v>-----</v>
      </c>
      <c r="H10" s="43" t="str">
        <f>IF($A10="I.O.","",IF('Indicator sheet_(IS)'!O36="","-----",'Indicator sheet_(IS)'!O36))</f>
        <v>-----</v>
      </c>
      <c r="I10" s="43">
        <f>IF($A10="I.O.","",IF('Indicator sheet_(IS)'!O37="","-----",'Indicator sheet_(IS)'!O37))</f>
        <v>0</v>
      </c>
      <c r="J10" s="57" t="str">
        <f>IF($A10="I.O.","",IF('Indicator sheet_(IS)'!O38="","-----",'Indicator sheet_(IS)'!O38))</f>
        <v>n.d.</v>
      </c>
      <c r="K10" s="43" t="str">
        <f>IF($A10="I.O.","",'Indicator sheet_(IS)'!P36)</f>
        <v>Incomplete</v>
      </c>
      <c r="L10" s="43" t="str">
        <f>IF(AND('Indicator sheet_(IS)'!Q36="",$A10&lt;&gt;"I.O."),"-----",IF($A10="I.O.","",'Indicator sheet_(IS)'!Q36))</f>
        <v>-----</v>
      </c>
      <c r="M10" s="43" t="str">
        <f>IF(AND('Indicator sheet_(IS)'!R36="",$A10&lt;&gt;"I.O."),"-----",IF($A10="I.O.","",'Indicator sheet_(IS)'!R36))</f>
        <v>-----</v>
      </c>
      <c r="O10" s="38" t="e">
        <f t="array" aca="1" ref="O10" ca="1">IF(ROW()-ROW($D$2:$D$22)+1&gt;ROWS($C$2:$C$22)-COUNTBLANK($C$2:$C$22),"",INDIRECT(ADDRESS(SMALL((IF($C$2:$C$22&lt;&gt;"",ROW($C$2:$C$22),ROW()+ROWS($C$2:$C$22))),ROW()-ROW($D$2:$D$22)+1),COLUMN($C$2:$C$22),4)))</f>
        <v>#REF!</v>
      </c>
      <c r="P10" s="38" t="e">
        <f t="array" aca="1" ref="P10" ca="1">IF(ROW()-ROW($E$2:$E$22)+1&gt;ROWS($D$2:$D$22)-COUNTBLANK($D$2:$D$22),"",INDIRECT(ADDRESS(SMALL((IF($D$2:$D$22&gt;"",ROW($D$2:$D$22),ROW()+ROWS($D$2:$D$22))),ROW()-ROW($E$2:$E$22)+1),COLUMN($D$2:$D$22),4)))</f>
        <v>#REF!</v>
      </c>
      <c r="Q10" s="38" t="e">
        <f t="array" aca="1" ref="Q10" ca="1">IF(ROW()-ROW($F$2:$F$22)+1&gt;ROWS($E$2:$E$22)-COUNTBLANK($E$2:$E$22),"",INDIRECT(ADDRESS(SMALL((IF($E$2:$E$22&gt;"",ROW($E$2:$E$22),ROW()+ROWS($E$2:$E$22))),ROW()-ROW($F$2:$F$22)+1),COLUMN($E$2:$E$22),4)))</f>
        <v>#REF!</v>
      </c>
      <c r="R10" s="38" t="e">
        <f t="array" aca="1" ref="R10" ca="1">IF(ROW()-ROW($G$2:$G$22)+1&gt;ROWS($F$2:$F$22)-COUNTBLANK($F$2:$F$22),"",INDIRECT(ADDRESS(SMALL((IF($F$2:$F$22&gt;"",ROW($F$2:$F$22),ROW()+ROWS($F$2:$F$22))),ROW()-ROW($G$2:$G$22)+1),COLUMN($F$2:$F$22),4)))</f>
        <v>#REF!</v>
      </c>
      <c r="S10" s="38" t="e">
        <f t="array" aca="1" ref="S10" ca="1">IF(ROW()-ROW($H$2:$H$22)+1&gt;ROWS($G$2:$G$22)-COUNTBLANK($G$2:$G$22),"",INDIRECT(ADDRESS(SMALL((IF($G$2:$G$22&lt;&gt;"",ROW($G$2:$G$22),ROW()+ROWS($G$2:$G$22))),ROW()-ROW($H$2:$H$22)+1),COLUMN($G$2:$G$22),4)))</f>
        <v>#REF!</v>
      </c>
      <c r="T10" s="38" t="e">
        <f t="array" aca="1" ref="T10" ca="1">IF(ROW()-ROW($I$2:$I$22)+1&gt;ROWS($H$2:$H$22)-COUNTBLANK($H$2:$H$22),"",INDIRECT(ADDRESS(SMALL((IF($H$2:$H$22&lt;&gt;"",ROW($H$2:$H$22),ROW()+ROWS($H$2:$H$22))),ROW()-ROW($I$2:$I$22)+1),COLUMN($H$2:$H$22),4)))</f>
        <v>#REF!</v>
      </c>
      <c r="U10" s="38" t="e">
        <f t="array" aca="1" ref="U10" ca="1">IF(ROW()-ROW($J$2:$J$22)+1&gt;ROWS($I$2:$I$22)-COUNTBLANK($I$2:$I$22),"",INDIRECT(ADDRESS(SMALL((IF($I$2:$I$22&lt;&gt;"",ROW($I$2:$I$22),ROW()+ROWS($I$2:$I$22))),ROW()-ROW($J$2:$J$22)+1),COLUMN($I$2:$I$22),4)))</f>
        <v>#REF!</v>
      </c>
      <c r="V10" s="58" t="e">
        <f t="array" aca="1" ref="V10" ca="1">IF(ROW()-ROW($K$2:$K$22)+1&gt;ROWS($J$2:$J$22)-COUNTBLANK($J$2:$J$22),"",INDIRECT(ADDRESS(SMALL((IF($J$2:$J$22&lt;&gt;"",ROW($J$2:$J$22),ROW()+ROWS($J$2:$J$22))),ROW()-ROW($K$2:$K$22)+1),COLUMN($J$2:$J$22),4)))</f>
        <v>#REF!</v>
      </c>
      <c r="W10" s="38" t="e">
        <f t="array" aca="1" ref="W10" ca="1">IF(ROW()-ROW($L$2:$L$22)+1&gt;ROWS($K$2:$K$22)-COUNTBLANK($K$2:$K$22),"",INDIRECT(ADDRESS(SMALL((IF($K$2:$K$22&lt;&gt;"",ROW($K$2:$K$22),ROW()+ROWS($K$2:$K$22))),ROW()-ROW($L$2:$L$22)+1),COLUMN($K$2:$K$22),4)))</f>
        <v>#REF!</v>
      </c>
      <c r="X10" s="38" t="e">
        <f t="array" aca="1" ref="X10" ca="1">IF(ROW()-ROW($M$2:$M$22)+1&gt;ROWS($L$2:$L$22)-COUNTBLANK($L$2:$L$22),"",INDIRECT(ADDRESS(SMALL((IF($L$2:$L$22&lt;&gt;"",ROW($L$2:$L$22),ROW()+ROWS($L$2:$L$22))),ROW()-ROW($M$2:$M$22)+1),COLUMN($L$2:$L$22),4)))</f>
        <v>#REF!</v>
      </c>
      <c r="Y10" s="38" t="e">
        <f t="array" aca="1" ref="Y10" ca="1">IF(ROW()-ROW($N$2:$N$22)+1&gt;ROWS($M$2:$M$22)-COUNTBLANK($M$2:$M$22),"",INDIRECT(ADDRESS(SMALL((IF($M$2:$M$22&lt;&gt;"",ROW($M$2:$M$22),ROW()+ROWS($M$2:$M$22))),ROW()-ROW($N$2:$N$22)+1),COLUMN($M$2:$M$22),4)))</f>
        <v>#REF!</v>
      </c>
    </row>
    <row r="11" spans="1:25" ht="54.75" customHeight="1" x14ac:dyDescent="0.25">
      <c r="A11" s="43" t="str">
        <f>IF('Indicator sheet_(IS)'!P39=0,"",'Indicator sheet_(IS)'!P39)</f>
        <v>Incomplete</v>
      </c>
      <c r="B11" s="43"/>
      <c r="C11" s="93">
        <f>IF($A11="I.O.","",'Indicator sheet_(IS)'!A39)</f>
        <v>10</v>
      </c>
      <c r="D11" s="38" t="str">
        <f>IF($A11="I.O.","",'Indicator sheet_(IS)'!C39)</f>
        <v>R0 resections (endoscopy)</v>
      </c>
      <c r="E11" s="43" t="str">
        <f>IF(AND('Indicator sheet_(IS)'!J39="",$A11&lt;&gt;"I.O."),"-----",IF($A11="I.O.","",'Indicator sheet_(IS)'!J39))</f>
        <v>-----</v>
      </c>
      <c r="F11" s="38" t="str">
        <f>IF($A11="I.O.","",'Indicator sheet_(IS)'!K39)</f>
        <v>≥ 60%</v>
      </c>
      <c r="G11" s="43" t="str">
        <f>IF(AND('Indicator sheet_(IS)'!M39="",$A11&lt;&gt;"I.O."),"-----",IF($A11="I.O.","",'Indicator sheet_(IS)'!M39))</f>
        <v>-----</v>
      </c>
      <c r="H11" s="43" t="str">
        <f>IF($A11="I.O.","",IF('Indicator sheet_(IS)'!O39="","-----",'Indicator sheet_(IS)'!O39))</f>
        <v>-----</v>
      </c>
      <c r="I11" s="43">
        <f>IF($A11="I.O.","",IF('Indicator sheet_(IS)'!O40="","-----",'Indicator sheet_(IS)'!O40))</f>
        <v>0</v>
      </c>
      <c r="J11" s="57" t="str">
        <f>IF($A11="I.O.","",IF('Indicator sheet_(IS)'!O41="","-----",'Indicator sheet_(IS)'!O41))</f>
        <v>n.d.</v>
      </c>
      <c r="K11" s="43" t="str">
        <f>IF($A11="I.O.","",'Indicator sheet_(IS)'!P39)</f>
        <v>Incomplete</v>
      </c>
      <c r="L11" s="43" t="str">
        <f>IF(AND('Indicator sheet_(IS)'!Q39="",$A11&lt;&gt;"I.O."),"-----",IF($A11="I.O.","",'Indicator sheet_(IS)'!Q39))</f>
        <v>-----</v>
      </c>
      <c r="M11" s="43" t="str">
        <f>IF(AND('Indicator sheet_(IS)'!R39="",$A11&lt;&gt;"I.O."),"-----",IF($A11="I.O.","",'Indicator sheet_(IS)'!R39))</f>
        <v>-----</v>
      </c>
      <c r="O11" s="38" t="e">
        <f t="array" aca="1" ref="O11" ca="1">IF(ROW()-ROW($D$2:$D$22)+1&gt;ROWS($C$2:$C$22)-COUNTBLANK($C$2:$C$22),"",INDIRECT(ADDRESS(SMALL((IF($C$2:$C$22&lt;&gt;"",ROW($C$2:$C$22),ROW()+ROWS($C$2:$C$22))),ROW()-ROW($D$2:$D$22)+1),COLUMN($C$2:$C$22),4)))</f>
        <v>#REF!</v>
      </c>
      <c r="P11" s="38" t="e">
        <f t="array" aca="1" ref="P11" ca="1">IF(ROW()-ROW($E$2:$E$22)+1&gt;ROWS($D$2:$D$22)-COUNTBLANK($D$2:$D$22),"",INDIRECT(ADDRESS(SMALL((IF($D$2:$D$22&gt;"",ROW($D$2:$D$22),ROW()+ROWS($D$2:$D$22))),ROW()-ROW($E$2:$E$22)+1),COLUMN($D$2:$D$22),4)))</f>
        <v>#REF!</v>
      </c>
      <c r="Q11" s="38" t="e">
        <f t="array" aca="1" ref="Q11" ca="1">IF(ROW()-ROW($F$2:$F$22)+1&gt;ROWS($E$2:$E$22)-COUNTBLANK($E$2:$E$22),"",INDIRECT(ADDRESS(SMALL((IF($E$2:$E$22&gt;"",ROW($E$2:$E$22),ROW()+ROWS($E$2:$E$22))),ROW()-ROW($F$2:$F$22)+1),COLUMN($E$2:$E$22),4)))</f>
        <v>#REF!</v>
      </c>
      <c r="R11" s="38" t="e">
        <f t="array" aca="1" ref="R11" ca="1">IF(ROW()-ROW($G$2:$G$22)+1&gt;ROWS($F$2:$F$22)-COUNTBLANK($F$2:$F$22),"",INDIRECT(ADDRESS(SMALL((IF($F$2:$F$22&gt;"",ROW($F$2:$F$22),ROW()+ROWS($F$2:$F$22))),ROW()-ROW($G$2:$G$22)+1),COLUMN($F$2:$F$22),4)))</f>
        <v>#REF!</v>
      </c>
      <c r="S11" s="38" t="e">
        <f t="array" aca="1" ref="S11" ca="1">IF(ROW()-ROW($H$2:$H$22)+1&gt;ROWS($G$2:$G$22)-COUNTBLANK($G$2:$G$22),"",INDIRECT(ADDRESS(SMALL((IF($G$2:$G$22&lt;&gt;"",ROW($G$2:$G$22),ROW()+ROWS($G$2:$G$22))),ROW()-ROW($H$2:$H$22)+1),COLUMN($G$2:$G$22),4)))</f>
        <v>#REF!</v>
      </c>
      <c r="T11" s="38" t="e">
        <f t="array" aca="1" ref="T11" ca="1">IF(ROW()-ROW($I$2:$I$22)+1&gt;ROWS($H$2:$H$22)-COUNTBLANK($H$2:$H$22),"",INDIRECT(ADDRESS(SMALL((IF($H$2:$H$22&lt;&gt;"",ROW($H$2:$H$22),ROW()+ROWS($H$2:$H$22))),ROW()-ROW($I$2:$I$22)+1),COLUMN($H$2:$H$22),4)))</f>
        <v>#REF!</v>
      </c>
      <c r="U11" s="38" t="e">
        <f t="array" aca="1" ref="U11" ca="1">IF(ROW()-ROW($J$2:$J$22)+1&gt;ROWS($I$2:$I$22)-COUNTBLANK($I$2:$I$22),"",INDIRECT(ADDRESS(SMALL((IF($I$2:$I$22&lt;&gt;"",ROW($I$2:$I$22),ROW()+ROWS($I$2:$I$22))),ROW()-ROW($J$2:$J$22)+1),COLUMN($I$2:$I$22),4)))</f>
        <v>#REF!</v>
      </c>
      <c r="V11" s="58" t="e">
        <f t="array" aca="1" ref="V11" ca="1">IF(ROW()-ROW($K$2:$K$22)+1&gt;ROWS($J$2:$J$22)-COUNTBLANK($J$2:$J$22),"",INDIRECT(ADDRESS(SMALL((IF($J$2:$J$22&lt;&gt;"",ROW($J$2:$J$22),ROW()+ROWS($J$2:$J$22))),ROW()-ROW($K$2:$K$22)+1),COLUMN($J$2:$J$22),4)))</f>
        <v>#REF!</v>
      </c>
      <c r="W11" s="38" t="e">
        <f t="array" aca="1" ref="W11" ca="1">IF(ROW()-ROW($L$2:$L$22)+1&gt;ROWS($K$2:$K$22)-COUNTBLANK($K$2:$K$22),"",INDIRECT(ADDRESS(SMALL((IF($K$2:$K$22&lt;&gt;"",ROW($K$2:$K$22),ROW()+ROWS($K$2:$K$22))),ROW()-ROW($L$2:$L$22)+1),COLUMN($K$2:$K$22),4)))</f>
        <v>#REF!</v>
      </c>
      <c r="X11" s="38" t="e">
        <f t="array" aca="1" ref="X11" ca="1">IF(ROW()-ROW($M$2:$M$22)+1&gt;ROWS($L$2:$L$22)-COUNTBLANK($L$2:$L$22),"",INDIRECT(ADDRESS(SMALL((IF($L$2:$L$22&lt;&gt;"",ROW($L$2:$L$22),ROW()+ROWS($L$2:$L$22))),ROW()-ROW($M$2:$M$22)+1),COLUMN($L$2:$L$22),4)))</f>
        <v>#REF!</v>
      </c>
      <c r="Y11" s="38" t="e">
        <f t="array" aca="1" ref="Y11" ca="1">IF(ROW()-ROW($N$2:$N$22)+1&gt;ROWS($M$2:$M$22)-COUNTBLANK($M$2:$M$22),"",INDIRECT(ADDRESS(SMALL((IF($M$2:$M$22&lt;&gt;"",ROW($M$2:$M$22),ROW()+ROWS($M$2:$M$22))),ROW()-ROW($N$2:$N$22)+1),COLUMN($M$2:$M$22),4)))</f>
        <v>#REF!</v>
      </c>
    </row>
    <row r="12" spans="1:25" ht="54.75" customHeight="1" x14ac:dyDescent="0.25">
      <c r="A12" s="43" t="str">
        <f>IF('Indicator sheet_(IS)'!P42=0,"",'Indicator sheet_(IS)'!P42)</f>
        <v>Incomplete</v>
      </c>
      <c r="B12" s="43"/>
      <c r="C12" s="43">
        <f>IF($A12="I.O.","",'Indicator sheet_(IS)'!A42)</f>
        <v>11</v>
      </c>
      <c r="D12" s="38" t="str">
        <f>IF($A12="I.O.","",'Indicator sheet_(IS)'!C42)</f>
        <v>Surgical expertise</v>
      </c>
      <c r="E12" s="43" t="str">
        <f>IF(AND('Indicator sheet_(IS)'!J42="",$A12&lt;&gt;"I.O."),"-----",IF($A12="I.O.","",'Indicator sheet_(IS)'!J42))</f>
        <v>-----</v>
      </c>
      <c r="F12" s="38" t="str">
        <f>IF($A12="I.O.","",'Indicator sheet_(IS)'!K42)</f>
        <v>≥ 20</v>
      </c>
      <c r="G12" s="43" t="str">
        <f>IF(AND('Indicator sheet_(IS)'!M36="",$A12&lt;&gt;"I.O."),"-----",IF($A12="I.O.","",'Indicator sheet_(IS)'!M36))</f>
        <v>-----</v>
      </c>
      <c r="H12" s="43">
        <f>IF($A12="I.O.","",IF('Indicator sheet_(IS)'!O42="","-----",'Indicator sheet_(IS)'!O42))</f>
        <v>0</v>
      </c>
      <c r="I12" s="43" t="str">
        <f>IF($A12="I.O.","","-----")</f>
        <v>-----</v>
      </c>
      <c r="J12" s="57" t="str">
        <f>IF($A12="I.O.","","-----")</f>
        <v>-----</v>
      </c>
      <c r="K12" s="43" t="str">
        <f>IF($A12="I.O.","",'Indicator sheet_(IS)'!P42)</f>
        <v>Incomplete</v>
      </c>
      <c r="L12" s="43" t="str">
        <f>IF(AND('Indicator sheet_(IS)'!Q42="",$A12&lt;&gt;"I.O."),"-----",IF($A12="I.O.","",'Indicator sheet_(IS)'!Q42))</f>
        <v>-----</v>
      </c>
      <c r="M12" s="43" t="str">
        <f>IF(AND('Indicator sheet_(IS)'!R42="",$A12&lt;&gt;"I.O."),"-----",IF($A12="I.O.","",'Indicator sheet_(IS)'!R42))</f>
        <v>-----</v>
      </c>
      <c r="O12" s="38" t="e">
        <f t="array" aca="1" ref="O12" ca="1">IF(ROW()-ROW($D$2:$D$22)+1&gt;ROWS($C$2:$C$22)-COUNTBLANK($C$2:$C$22),"",INDIRECT(ADDRESS(SMALL((IF($C$2:$C$22&lt;&gt;"",ROW($C$2:$C$22),ROW()+ROWS($C$2:$C$22))),ROW()-ROW($D$2:$D$22)+1),COLUMN($C$2:$C$22),4)))</f>
        <v>#REF!</v>
      </c>
      <c r="P12" s="38" t="e">
        <f t="array" aca="1" ref="P12" ca="1">IF(ROW()-ROW($E$2:$E$22)+1&gt;ROWS($D$2:$D$22)-COUNTBLANK($D$2:$D$22),"",INDIRECT(ADDRESS(SMALL((IF($D$2:$D$22&gt;"",ROW($D$2:$D$22),ROW()+ROWS($D$2:$D$22))),ROW()-ROW($E$2:$E$22)+1),COLUMN($D$2:$D$22),4)))</f>
        <v>#REF!</v>
      </c>
      <c r="Q12" s="38" t="e">
        <f t="array" aca="1" ref="Q12" ca="1">IF(ROW()-ROW($F$2:$F$22)+1&gt;ROWS($E$2:$E$22)-COUNTBLANK($E$2:$E$22),"",INDIRECT(ADDRESS(SMALL((IF($E$2:$E$22&gt;"",ROW($E$2:$E$22),ROW()+ROWS($E$2:$E$22))),ROW()-ROW($F$2:$F$22)+1),COLUMN($E$2:$E$22),4)))</f>
        <v>#REF!</v>
      </c>
      <c r="R12" s="38" t="e">
        <f t="array" aca="1" ref="R12" ca="1">IF(ROW()-ROW($G$2:$G$22)+1&gt;ROWS($F$2:$F$22)-COUNTBLANK($F$2:$F$22),"",INDIRECT(ADDRESS(SMALL((IF($F$2:$F$22&gt;"",ROW($F$2:$F$22),ROW()+ROWS($F$2:$F$22))),ROW()-ROW($G$2:$G$22)+1),COLUMN($F$2:$F$22),4)))</f>
        <v>#REF!</v>
      </c>
      <c r="S12" s="38" t="e">
        <f t="array" aca="1" ref="S12" ca="1">IF(ROW()-ROW($H$2:$H$22)+1&gt;ROWS($G$2:$G$22)-COUNTBLANK($G$2:$G$22),"",INDIRECT(ADDRESS(SMALL((IF($G$2:$G$22&lt;&gt;"",ROW($G$2:$G$22),ROW()+ROWS($G$2:$G$22))),ROW()-ROW($H$2:$H$22)+1),COLUMN($G$2:$G$22),4)))</f>
        <v>#REF!</v>
      </c>
      <c r="T12" s="38" t="e">
        <f t="array" aca="1" ref="T12" ca="1">IF(ROW()-ROW($I$2:$I$22)+1&gt;ROWS($H$2:$H$22)-COUNTBLANK($H$2:$H$22),"",INDIRECT(ADDRESS(SMALL((IF($H$2:$H$22&lt;&gt;"",ROW($H$2:$H$22),ROW()+ROWS($H$2:$H$22))),ROW()-ROW($I$2:$I$22)+1),COLUMN($H$2:$H$22),4)))</f>
        <v>#REF!</v>
      </c>
      <c r="U12" s="38" t="e">
        <f t="array" aca="1" ref="U12" ca="1">IF(ROW()-ROW($J$2:$J$22)+1&gt;ROWS($I$2:$I$22)-COUNTBLANK($I$2:$I$22),"",INDIRECT(ADDRESS(SMALL((IF($I$2:$I$22&lt;&gt;"",ROW($I$2:$I$22),ROW()+ROWS($I$2:$I$22))),ROW()-ROW($J$2:$J$22)+1),COLUMN($I$2:$I$22),4)))</f>
        <v>#REF!</v>
      </c>
      <c r="V12" s="58" t="e">
        <f t="array" aca="1" ref="V12" ca="1">IF(ROW()-ROW($K$2:$K$22)+1&gt;ROWS($J$2:$J$22)-COUNTBLANK($J$2:$J$22),"",INDIRECT(ADDRESS(SMALL((IF($J$2:$J$22&lt;&gt;"",ROW($J$2:$J$22),ROW()+ROWS($J$2:$J$22))),ROW()-ROW($K$2:$K$22)+1),COLUMN($J$2:$J$22),4)))</f>
        <v>#REF!</v>
      </c>
      <c r="W12" s="38" t="e">
        <f t="array" aca="1" ref="W12" ca="1">IF(ROW()-ROW($L$2:$L$22)+1&gt;ROWS($K$2:$K$22)-COUNTBLANK($K$2:$K$22),"",INDIRECT(ADDRESS(SMALL((IF($K$2:$K$22&lt;&gt;"",ROW($K$2:$K$22),ROW()+ROWS($K$2:$K$22))),ROW()-ROW($L$2:$L$22)+1),COLUMN($K$2:$K$22),4)))</f>
        <v>#REF!</v>
      </c>
      <c r="X12" s="38" t="e">
        <f t="array" aca="1" ref="X12" ca="1">IF(ROW()-ROW($M$2:$M$22)+1&gt;ROWS($L$2:$L$22)-COUNTBLANK($L$2:$L$22),"",INDIRECT(ADDRESS(SMALL((IF($L$2:$L$22&lt;&gt;"",ROW($L$2:$L$22),ROW()+ROWS($L$2:$L$22))),ROW()-ROW($M$2:$M$22)+1),COLUMN($L$2:$L$22),4)))</f>
        <v>#REF!</v>
      </c>
      <c r="Y12" s="38" t="e">
        <f t="array" aca="1" ref="Y12" ca="1">IF(ROW()-ROW($N$2:$N$22)+1&gt;ROWS($M$2:$M$22)-COUNTBLANK($M$2:$M$22),"",INDIRECT(ADDRESS(SMALL((IF($M$2:$M$22&lt;&gt;"",ROW($M$2:$M$22),ROW()+ROWS($M$2:$M$22))),ROW()-ROW($N$2:$N$22)+1),COLUMN($M$2:$M$22),4)))</f>
        <v>#REF!</v>
      </c>
    </row>
    <row r="13" spans="1:25" ht="54.75" customHeight="1" x14ac:dyDescent="0.25">
      <c r="A13" s="43" t="str">
        <f>IF('Indicator sheet_(IS)'!P45=0,"",'Indicator sheet_(IS)'!P45)</f>
        <v>Incomplete</v>
      </c>
      <c r="B13" s="43"/>
      <c r="C13" s="93">
        <f>IF($A13="I.O.","",'Indicator sheet_(IS)'!A45)</f>
        <v>12</v>
      </c>
      <c r="D13" s="38" t="str">
        <f>IF($A13="I.O.","",'Indicator sheet_(IS)'!C45)</f>
        <v>Grade II/III anastomosis insufficiency</v>
      </c>
      <c r="E13" s="43" t="str">
        <f>IF(AND('Indicator sheet_(IS)'!J45="",$A13&lt;&gt;"I.O."),"-----",IF($A13="I.O.","",'Indicator sheet_(IS)'!J45))</f>
        <v>-----</v>
      </c>
      <c r="F13" s="38" t="str">
        <f>IF($A13="I.O.","",'Indicator sheet_(IS)'!K45)</f>
        <v>≤ 15%</v>
      </c>
      <c r="G13" s="43" t="str">
        <f>IF(AND('Indicator sheet_(IS)'!M39="",$A13&lt;&gt;"I.O."),"-----",IF($A13="I.O.","",'Indicator sheet_(IS)'!M39))</f>
        <v>-----</v>
      </c>
      <c r="H13" s="43" t="str">
        <f>IF($A13="I.O.","",IF('Indicator sheet_(IS)'!O45="","-----",'Indicator sheet_(IS)'!O45))</f>
        <v>-----</v>
      </c>
      <c r="I13" s="43" t="str">
        <f t="shared" ref="I13:J13" si="0">IF($A13="I.O.","","-----")</f>
        <v>-----</v>
      </c>
      <c r="J13" s="57" t="str">
        <f t="shared" si="0"/>
        <v>-----</v>
      </c>
      <c r="K13" s="43" t="str">
        <f>IF($A13="I.O.","",'Indicator sheet_(IS)'!P45)</f>
        <v>Incomplete</v>
      </c>
      <c r="L13" s="43" t="str">
        <f>IF(AND('Indicator sheet_(IS)'!Q45="",$A13&lt;&gt;"I.O."),"-----",IF($A13="I.O.","",'Indicator sheet_(IS)'!Q45))</f>
        <v>-----</v>
      </c>
      <c r="M13" s="43" t="str">
        <f>IF(AND('Indicator sheet_(IS)'!R45="",$A13&lt;&gt;"I.O."),"-----",IF($A13="I.O.","",'Indicator sheet_(IS)'!R45))</f>
        <v>-----</v>
      </c>
      <c r="O13" s="38" t="e">
        <f t="array" aca="1" ref="O13" ca="1">IF(ROW()-ROW($D$2:$D$22)+1&gt;ROWS($C$2:$C$22)-COUNTBLANK($C$2:$C$22),"",INDIRECT(ADDRESS(SMALL((IF($C$2:$C$22&lt;&gt;"",ROW($C$2:$C$22),ROW()+ROWS($C$2:$C$22))),ROW()-ROW($D$2:$D$22)+1),COLUMN($C$2:$C$22),4)))</f>
        <v>#REF!</v>
      </c>
      <c r="P13" s="38" t="e">
        <f t="array" aca="1" ref="P13" ca="1">IF(ROW()-ROW($E$2:$E$22)+1&gt;ROWS($D$2:$D$22)-COUNTBLANK($D$2:$D$22),"",INDIRECT(ADDRESS(SMALL((IF($D$2:$D$22&gt;"",ROW($D$2:$D$22),ROW()+ROWS($D$2:$D$22))),ROW()-ROW($E$2:$E$22)+1),COLUMN($D$2:$D$22),4)))</f>
        <v>#REF!</v>
      </c>
      <c r="Q13" s="38" t="e">
        <f t="array" aca="1" ref="Q13" ca="1">IF(ROW()-ROW($F$2:$F$22)+1&gt;ROWS($E$2:$E$22)-COUNTBLANK($E$2:$E$22),"",INDIRECT(ADDRESS(SMALL((IF($E$2:$E$22&gt;"",ROW($E$2:$E$22),ROW()+ROWS($E$2:$E$22))),ROW()-ROW($F$2:$F$22)+1),COLUMN($E$2:$E$22),4)))</f>
        <v>#REF!</v>
      </c>
      <c r="R13" s="38" t="e">
        <f t="array" aca="1" ref="R13" ca="1">IF(ROW()-ROW($G$2:$G$22)+1&gt;ROWS($F$2:$F$22)-COUNTBLANK($F$2:$F$22),"",INDIRECT(ADDRESS(SMALL((IF($F$2:$F$22&gt;"",ROW($F$2:$F$22),ROW()+ROWS($F$2:$F$22))),ROW()-ROW($G$2:$G$22)+1),COLUMN($F$2:$F$22),4)))</f>
        <v>#REF!</v>
      </c>
      <c r="S13" s="38" t="e">
        <f t="array" aca="1" ref="S13" ca="1">IF(ROW()-ROW($H$2:$H$22)+1&gt;ROWS($G$2:$G$22)-COUNTBLANK($G$2:$G$22),"",INDIRECT(ADDRESS(SMALL((IF($G$2:$G$22&lt;&gt;"",ROW($G$2:$G$22),ROW()+ROWS($G$2:$G$22))),ROW()-ROW($H$2:$H$22)+1),COLUMN($G$2:$G$22),4)))</f>
        <v>#REF!</v>
      </c>
      <c r="T13" s="38" t="e">
        <f t="array" aca="1" ref="T13" ca="1">IF(ROW()-ROW($I$2:$I$22)+1&gt;ROWS($H$2:$H$22)-COUNTBLANK($H$2:$H$22),"",INDIRECT(ADDRESS(SMALL((IF($H$2:$H$22&lt;&gt;"",ROW($H$2:$H$22),ROW()+ROWS($H$2:$H$22))),ROW()-ROW($I$2:$I$22)+1),COLUMN($H$2:$H$22),4)))</f>
        <v>#REF!</v>
      </c>
      <c r="U13" s="38" t="e">
        <f t="array" aca="1" ref="U13" ca="1">IF(ROW()-ROW($J$2:$J$22)+1&gt;ROWS($I$2:$I$22)-COUNTBLANK($I$2:$I$22),"",INDIRECT(ADDRESS(SMALL((IF($I$2:$I$22&lt;&gt;"",ROW($I$2:$I$22),ROW()+ROWS($I$2:$I$22))),ROW()-ROW($J$2:$J$22)+1),COLUMN($I$2:$I$22),4)))</f>
        <v>#REF!</v>
      </c>
      <c r="V13" s="58" t="e">
        <f t="array" aca="1" ref="V13" ca="1">IF(ROW()-ROW($K$2:$K$22)+1&gt;ROWS($J$2:$J$22)-COUNTBLANK($J$2:$J$22),"",INDIRECT(ADDRESS(SMALL((IF($J$2:$J$22&lt;&gt;"",ROW($J$2:$J$22),ROW()+ROWS($J$2:$J$22))),ROW()-ROW($K$2:$K$22)+1),COLUMN($J$2:$J$22),4)))</f>
        <v>#REF!</v>
      </c>
      <c r="W13" s="38" t="e">
        <f t="array" aca="1" ref="W13" ca="1">IF(ROW()-ROW($L$2:$L$22)+1&gt;ROWS($K$2:$K$22)-COUNTBLANK($K$2:$K$22),"",INDIRECT(ADDRESS(SMALL((IF($K$2:$K$22&lt;&gt;"",ROW($K$2:$K$22),ROW()+ROWS($K$2:$K$22))),ROW()-ROW($L$2:$L$22)+1),COLUMN($K$2:$K$22),4)))</f>
        <v>#REF!</v>
      </c>
      <c r="X13" s="38" t="e">
        <f t="array" aca="1" ref="X13" ca="1">IF(ROW()-ROW($M$2:$M$22)+1&gt;ROWS($L$2:$L$22)-COUNTBLANK($L$2:$L$22),"",INDIRECT(ADDRESS(SMALL((IF($L$2:$L$22&lt;&gt;"",ROW($L$2:$L$22),ROW()+ROWS($L$2:$L$22))),ROW()-ROW($M$2:$M$22)+1),COLUMN($L$2:$L$22),4)))</f>
        <v>#REF!</v>
      </c>
      <c r="Y13" s="38" t="e">
        <f t="array" aca="1" ref="Y13" ca="1">IF(ROW()-ROW($N$2:$N$22)+1&gt;ROWS($M$2:$M$22)-COUNTBLANK($M$2:$M$22),"",INDIRECT(ADDRESS(SMALL((IF($M$2:$M$22&lt;&gt;"",ROW($M$2:$M$22),ROW()+ROWS($M$2:$M$22))),ROW()-ROW($N$2:$N$22)+1),COLUMN($M$2:$M$22),4)))</f>
        <v>#REF!</v>
      </c>
    </row>
    <row r="14" spans="1:25" ht="54.75" customHeight="1" x14ac:dyDescent="0.25">
      <c r="A14" s="43" t="str">
        <f>IF('Indicator sheet_(IS)'!P48=0,"",'Indicator sheet_(IS)'!P48)</f>
        <v>Incomplete</v>
      </c>
      <c r="B14" s="43"/>
      <c r="C14" s="43">
        <f>IF($A14="I.O.","",'Indicator sheet_(IS)'!A48)</f>
        <v>13</v>
      </c>
      <c r="D14" s="38" t="str">
        <f>IF($A14="I.O.","",'Indicator sheet_(IS)'!C48)</f>
        <v>Revision surgeries</v>
      </c>
      <c r="E14" s="43" t="str">
        <f>IF(AND('Indicator sheet_(IS)'!J48="",$A14&lt;&gt;"I.O."),"-----",IF($A14="I.O.","",'Indicator sheet_(IS)'!J48))</f>
        <v>-----</v>
      </c>
      <c r="F14" s="38" t="str">
        <f>IF($A14="I.O.","",'Indicator sheet_(IS)'!K48)</f>
        <v>≤ 10%</v>
      </c>
      <c r="G14" s="43" t="str">
        <f>IF(AND('Indicator sheet_(IS)'!M48="",$A14&lt;&gt;"I.O."),"-----",IF($A14="I.O.","",'Indicator sheet_(IS)'!M48))</f>
        <v>-----</v>
      </c>
      <c r="H14" s="43" t="str">
        <f>IF($A14="I.O.","",IF('Indicator sheet_(IS)'!O48="","-----",'Indicator sheet_(IS)'!O48))</f>
        <v>-----</v>
      </c>
      <c r="I14" s="43">
        <f>IF($A14="I.O.","",IF('Indicator sheet_(IS)'!O49="","-----",'Indicator sheet_(IS)'!O49))</f>
        <v>0</v>
      </c>
      <c r="J14" s="57" t="str">
        <f>IF($A14="I.O.","",IF('Indicator sheet_(IS)'!O50="",0,'Indicator sheet_(IS)'!O50))</f>
        <v>n.d.</v>
      </c>
      <c r="K14" s="43" t="str">
        <f>IF($A14="I.O.","",'Indicator sheet_(IS)'!P48)</f>
        <v>Incomplete</v>
      </c>
      <c r="L14" s="43" t="str">
        <f>IF(AND('Indicator sheet_(IS)'!Q48="",$A14&lt;&gt;"I.O."),"-----",IF($A14="I.O.","",'Indicator sheet_(IS)'!Q48))</f>
        <v>-----</v>
      </c>
      <c r="M14" s="43" t="str">
        <f>IF(AND('Indicator sheet_(IS)'!R48="",$A14&lt;&gt;"I.O."),"-----",IF($A14="I.O.","",'Indicator sheet_(IS)'!R48))</f>
        <v>-----</v>
      </c>
      <c r="O14" s="38" t="e">
        <f t="array" aca="1" ref="O14" ca="1">IF(ROW()-ROW($D$2:$D$22)+1&gt;ROWS($C$2:$C$22)-COUNTBLANK($C$2:$C$22),"",INDIRECT(ADDRESS(SMALL((IF($C$2:$C$22&lt;&gt;"",ROW($C$2:$C$22),ROW()+ROWS($C$2:$C$22))),ROW()-ROW($D$2:$D$22)+1),COLUMN($C$2:$C$22),4)))</f>
        <v>#REF!</v>
      </c>
      <c r="P14" s="38" t="e">
        <f t="array" aca="1" ref="P14" ca="1">IF(ROW()-ROW($E$2:$E$22)+1&gt;ROWS($D$2:$D$22)-COUNTBLANK($D$2:$D$22),"",INDIRECT(ADDRESS(SMALL((IF($D$2:$D$22&gt;"",ROW($D$2:$D$22),ROW()+ROWS($D$2:$D$22))),ROW()-ROW($E$2:$E$22)+1),COLUMN($D$2:$D$22),4)))</f>
        <v>#REF!</v>
      </c>
      <c r="Q14" s="38" t="e">
        <f t="array" aca="1" ref="Q14" ca="1">IF(ROW()-ROW($F$2:$F$22)+1&gt;ROWS($E$2:$E$22)-COUNTBLANK($E$2:$E$22),"",INDIRECT(ADDRESS(SMALL((IF($E$2:$E$22&gt;"",ROW($E$2:$E$22),ROW()+ROWS($E$2:$E$22))),ROW()-ROW($F$2:$F$22)+1),COLUMN($E$2:$E$22),4)))</f>
        <v>#REF!</v>
      </c>
      <c r="R14" s="38" t="e">
        <f t="array" aca="1" ref="R14" ca="1">IF(ROW()-ROW($G$2:$G$22)+1&gt;ROWS($F$2:$F$22)-COUNTBLANK($F$2:$F$22),"",INDIRECT(ADDRESS(SMALL((IF($F$2:$F$22&gt;"",ROW($F$2:$F$22),ROW()+ROWS($F$2:$F$22))),ROW()-ROW($G$2:$G$22)+1),COLUMN($F$2:$F$22),4)))</f>
        <v>#REF!</v>
      </c>
      <c r="S14" s="38" t="e">
        <f t="array" aca="1" ref="S14" ca="1">IF(ROW()-ROW($H$2:$H$22)+1&gt;ROWS($G$2:$G$22)-COUNTBLANK($G$2:$G$22),"",INDIRECT(ADDRESS(SMALL((IF($G$2:$G$22&lt;&gt;"",ROW($G$2:$G$22),ROW()+ROWS($G$2:$G$22))),ROW()-ROW($H$2:$H$22)+1),COLUMN($G$2:$G$22),4)))</f>
        <v>#REF!</v>
      </c>
      <c r="T14" s="38" t="e">
        <f t="array" aca="1" ref="T14" ca="1">IF(ROW()-ROW($I$2:$I$22)+1&gt;ROWS($H$2:$H$22)-COUNTBLANK($H$2:$H$22),"",INDIRECT(ADDRESS(SMALL((IF($H$2:$H$22&lt;&gt;"",ROW($H$2:$H$22),ROW()+ROWS($H$2:$H$22))),ROW()-ROW($I$2:$I$22)+1),COLUMN($H$2:$H$22),4)))</f>
        <v>#REF!</v>
      </c>
      <c r="U14" s="38" t="e">
        <f t="array" aca="1" ref="U14" ca="1">IF(ROW()-ROW($J$2:$J$22)+1&gt;ROWS($I$2:$I$22)-COUNTBLANK($I$2:$I$22),"",INDIRECT(ADDRESS(SMALL((IF($I$2:$I$22&lt;&gt;"",ROW($I$2:$I$22),ROW()+ROWS($I$2:$I$22))),ROW()-ROW($J$2:$J$22)+1),COLUMN($I$2:$I$22),4)))</f>
        <v>#REF!</v>
      </c>
      <c r="V14" s="58" t="e">
        <f t="array" aca="1" ref="V14" ca="1">IF(ROW()-ROW($K$2:$K$22)+1&gt;ROWS($J$2:$J$22)-COUNTBLANK($J$2:$J$22),"",INDIRECT(ADDRESS(SMALL((IF($J$2:$J$22&lt;&gt;"",ROW($J$2:$J$22),ROW()+ROWS($J$2:$J$22))),ROW()-ROW($K$2:$K$22)+1),COLUMN($J$2:$J$22),4)))</f>
        <v>#REF!</v>
      </c>
      <c r="W14" s="38" t="e">
        <f t="array" aca="1" ref="W14" ca="1">IF(ROW()-ROW($L$2:$L$22)+1&gt;ROWS($K$2:$K$22)-COUNTBLANK($K$2:$K$22),"",INDIRECT(ADDRESS(SMALL((IF($K$2:$K$22&lt;&gt;"",ROW($K$2:$K$22),ROW()+ROWS($K$2:$K$22))),ROW()-ROW($L$2:$L$22)+1),COLUMN($K$2:$K$22),4)))</f>
        <v>#REF!</v>
      </c>
      <c r="X14" s="38" t="e">
        <f t="array" aca="1" ref="X14" ca="1">IF(ROW()-ROW($M$2:$M$22)+1&gt;ROWS($L$2:$L$22)-COUNTBLANK($L$2:$L$22),"",INDIRECT(ADDRESS(SMALL((IF($L$2:$L$22&lt;&gt;"",ROW($L$2:$L$22),ROW()+ROWS($L$2:$L$22))),ROW()-ROW($M$2:$M$22)+1),COLUMN($L$2:$L$22),4)))</f>
        <v>#REF!</v>
      </c>
      <c r="Y14" s="38" t="e">
        <f t="array" aca="1" ref="Y14" ca="1">IF(ROW()-ROW($N$2:$N$22)+1&gt;ROWS($M$2:$M$22)-COUNTBLANK($M$2:$M$22),"",INDIRECT(ADDRESS(SMALL((IF($M$2:$M$22&lt;&gt;"",ROW($M$2:$M$22),ROW()+ROWS($M$2:$M$22))),ROW()-ROW($N$2:$N$22)+1),COLUMN($M$2:$M$22),4)))</f>
        <v>#REF!</v>
      </c>
    </row>
    <row r="15" spans="1:25" ht="54.75" customHeight="1" x14ac:dyDescent="0.25">
      <c r="A15" s="43" t="str">
        <f>IF('Indicator sheet_(IS)'!P51=0,"",'Indicator sheet_(IS)'!P51)</f>
        <v>Incomplete</v>
      </c>
      <c r="B15" s="43"/>
      <c r="C15" s="43" t="str">
        <f>IF($A15="I.O.","",'Indicator sheet_(IS)'!A51)</f>
        <v>14a</v>
      </c>
      <c r="D15" s="38" t="str">
        <f>IF($A15="I.O.","",'Indicator sheet_(IS)'!C51)</f>
        <v>30d post-operative mortality</v>
      </c>
      <c r="E15" s="43" t="str">
        <f>IF(AND('Indicator sheet_(IS)'!J51="",$A15&lt;&gt;"I.O."),"-----",IF($A15="I.O.","",'Indicator sheet_(IS)'!J51))</f>
        <v>-----</v>
      </c>
      <c r="F15" s="38" t="str">
        <f>IF($A15="I.O.","",'Indicator sheet_(IS)'!K51)</f>
        <v>≤ 10%</v>
      </c>
      <c r="G15" s="43" t="str">
        <f>IF(AND('Indicator sheet_(IS)'!M51="",$A15&lt;&gt;"I.O."),"-----",IF($A15="I.O.","",'Indicator sheet_(IS)'!M51))</f>
        <v>-----</v>
      </c>
      <c r="H15" s="43" t="str">
        <f>IF($A15="I.O.","",IF('Indicator sheet_(IS)'!O51="","-----",'Indicator sheet_(IS)'!O51))</f>
        <v>-----</v>
      </c>
      <c r="I15" s="43">
        <f>IF($A15="I.O.","",IF('Indicator sheet_(IS)'!O52="","-----",'Indicator sheet_(IS)'!O52))</f>
        <v>0</v>
      </c>
      <c r="J15" s="57" t="str">
        <f>IF($A15="I.O.","",IF('Indicator sheet_(IS)'!O53="",0,'Indicator sheet_(IS)'!O53))</f>
        <v>n.d.</v>
      </c>
      <c r="K15" s="43" t="str">
        <f>IF($A15="I.O.","",'Indicator sheet_(IS)'!P51)</f>
        <v>Incomplete</v>
      </c>
      <c r="L15" s="43" t="str">
        <f>IF(AND('Indicator sheet_(IS)'!Q51="",$A15&lt;&gt;"I.O."),"-----",IF($A15="I.O.","",'Indicator sheet_(IS)'!Q51))</f>
        <v>-----</v>
      </c>
      <c r="M15" s="43" t="str">
        <f>IF(AND('Indicator sheet_(IS)'!R51="",$A15&lt;&gt;"I.O."),"-----",IF($A15="I.O.","",'Indicator sheet_(IS)'!R51))</f>
        <v>-----</v>
      </c>
      <c r="O15" s="38" t="e">
        <f t="array" aca="1" ref="O15" ca="1">IF(ROW()-ROW($D$2:$D$22)+1&gt;ROWS($C$2:$C$22)-COUNTBLANK($C$2:$C$22),"",INDIRECT(ADDRESS(SMALL((IF($C$2:$C$22&lt;&gt;"",ROW($C$2:$C$22),ROW()+ROWS($C$2:$C$22))),ROW()-ROW($D$2:$D$22)+1),COLUMN($C$2:$C$22),4)))</f>
        <v>#REF!</v>
      </c>
      <c r="P15" s="38" t="e">
        <f t="array" aca="1" ref="P15" ca="1">IF(ROW()-ROW($E$2:$E$22)+1&gt;ROWS($D$2:$D$22)-COUNTBLANK($D$2:$D$22),"",INDIRECT(ADDRESS(SMALL((IF($D$2:$D$22&gt;"",ROW($D$2:$D$22),ROW()+ROWS($D$2:$D$22))),ROW()-ROW($E$2:$E$22)+1),COLUMN($D$2:$D$22),4)))</f>
        <v>#REF!</v>
      </c>
      <c r="Q15" s="38" t="e">
        <f t="array" aca="1" ref="Q15" ca="1">IF(ROW()-ROW($F$2:$F$22)+1&gt;ROWS($E$2:$E$22)-COUNTBLANK($E$2:$E$22),"",INDIRECT(ADDRESS(SMALL((IF($E$2:$E$22&gt;"",ROW($E$2:$E$22),ROW()+ROWS($E$2:$E$22))),ROW()-ROW($F$2:$F$22)+1),COLUMN($E$2:$E$22),4)))</f>
        <v>#REF!</v>
      </c>
      <c r="R15" s="38" t="e">
        <f t="array" aca="1" ref="R15" ca="1">IF(ROW()-ROW($G$2:$G$22)+1&gt;ROWS($F$2:$F$22)-COUNTBLANK($F$2:$F$22),"",INDIRECT(ADDRESS(SMALL((IF($F$2:$F$22&gt;"",ROW($F$2:$F$22),ROW()+ROWS($F$2:$F$22))),ROW()-ROW($G$2:$G$22)+1),COLUMN($F$2:$F$22),4)))</f>
        <v>#REF!</v>
      </c>
      <c r="S15" s="38" t="e">
        <f t="array" aca="1" ref="S15" ca="1">IF(ROW()-ROW($H$2:$H$22)+1&gt;ROWS($G$2:$G$22)-COUNTBLANK($G$2:$G$22),"",INDIRECT(ADDRESS(SMALL((IF($G$2:$G$22&lt;&gt;"",ROW($G$2:$G$22),ROW()+ROWS($G$2:$G$22))),ROW()-ROW($H$2:$H$22)+1),COLUMN($G$2:$G$22),4)))</f>
        <v>#REF!</v>
      </c>
      <c r="T15" s="38" t="e">
        <f t="array" aca="1" ref="T15" ca="1">IF(ROW()-ROW($I$2:$I$22)+1&gt;ROWS($H$2:$H$22)-COUNTBLANK($H$2:$H$22),"",INDIRECT(ADDRESS(SMALL((IF($H$2:$H$22&lt;&gt;"",ROW($H$2:$H$22),ROW()+ROWS($H$2:$H$22))),ROW()-ROW($I$2:$I$22)+1),COLUMN($H$2:$H$22),4)))</f>
        <v>#REF!</v>
      </c>
      <c r="U15" s="38" t="e">
        <f t="array" aca="1" ref="U15" ca="1">IF(ROW()-ROW($J$2:$J$22)+1&gt;ROWS($I$2:$I$22)-COUNTBLANK($I$2:$I$22),"",INDIRECT(ADDRESS(SMALL((IF($I$2:$I$22&lt;&gt;"",ROW($I$2:$I$22),ROW()+ROWS($I$2:$I$22))),ROW()-ROW($J$2:$J$22)+1),COLUMN($I$2:$I$22),4)))</f>
        <v>#REF!</v>
      </c>
      <c r="V15" s="58" t="e">
        <f t="array" aca="1" ref="V15" ca="1">IF(ROW()-ROW($K$2:$K$22)+1&gt;ROWS($J$2:$J$22)-COUNTBLANK($J$2:$J$22),"",INDIRECT(ADDRESS(SMALL((IF($J$2:$J$22&lt;&gt;"",ROW($J$2:$J$22),ROW()+ROWS($J$2:$J$22))),ROW()-ROW($K$2:$K$22)+1),COLUMN($J$2:$J$22),4)))</f>
        <v>#REF!</v>
      </c>
      <c r="W15" s="38" t="e">
        <f t="array" aca="1" ref="W15" ca="1">IF(ROW()-ROW($L$2:$L$22)+1&gt;ROWS($K$2:$K$22)-COUNTBLANK($K$2:$K$22),"",INDIRECT(ADDRESS(SMALL((IF($K$2:$K$22&lt;&gt;"",ROW($K$2:$K$22),ROW()+ROWS($K$2:$K$22))),ROW()-ROW($L$2:$L$22)+1),COLUMN($K$2:$K$22),4)))</f>
        <v>#REF!</v>
      </c>
      <c r="X15" s="38" t="e">
        <f t="array" aca="1" ref="X15" ca="1">IF(ROW()-ROW($M$2:$M$22)+1&gt;ROWS($L$2:$L$22)-COUNTBLANK($L$2:$L$22),"",INDIRECT(ADDRESS(SMALL((IF($L$2:$L$22&lt;&gt;"",ROW($L$2:$L$22),ROW()+ROWS($L$2:$L$22))),ROW()-ROW($M$2:$M$22)+1),COLUMN($L$2:$L$22),4)))</f>
        <v>#REF!</v>
      </c>
      <c r="Y15" s="38" t="e">
        <f t="array" aca="1" ref="Y15" ca="1">IF(ROW()-ROW($N$2:$N$22)+1&gt;ROWS($M$2:$M$22)-COUNTBLANK($M$2:$M$22),"",INDIRECT(ADDRESS(SMALL((IF($M$2:$M$22&lt;&gt;"",ROW($M$2:$M$22),ROW()+ROWS($M$2:$M$22))),ROW()-ROW($N$2:$N$22)+1),COLUMN($M$2:$M$22),4)))</f>
        <v>#REF!</v>
      </c>
    </row>
    <row r="16" spans="1:25" ht="54.75" customHeight="1" x14ac:dyDescent="0.25">
      <c r="A16" s="43" t="e">
        <f>IF('Indicator sheet_(IS)'!#REF!=0,"",'Indicator sheet_(IS)'!#REF!)</f>
        <v>#REF!</v>
      </c>
      <c r="B16" s="43"/>
      <c r="C16" s="43" t="e">
        <f>IF($A16="I.O.","",'Indicator sheet_(IS)'!#REF!)</f>
        <v>#REF!</v>
      </c>
      <c r="D16" s="38" t="e">
        <f>IF($A16="I.O.","",'Indicator sheet_(IS)'!#REF!)</f>
        <v>#REF!</v>
      </c>
      <c r="E16" s="43" t="e">
        <f>IF(AND('Indicator sheet_(IS)'!#REF!="",$A16&lt;&gt;"I.O."),"-----",IF($A16="I.O.","",'Indicator sheet_(IS)'!#REF!))</f>
        <v>#REF!</v>
      </c>
      <c r="F16" s="38" t="e">
        <f>IF($A16="I.O.","",'Indicator sheet_(IS)'!#REF!)</f>
        <v>#REF!</v>
      </c>
      <c r="G16" s="43" t="e">
        <f>IF(AND('Indicator sheet_(IS)'!#REF!="",$A16&lt;&gt;"I.O."),"-----",IF($A16="I.O.","",'Indicator sheet_(IS)'!#REF!))</f>
        <v>#REF!</v>
      </c>
      <c r="H16" s="43" t="e">
        <f>IF($A16="I.O.","",IF('Indicator sheet_(IS)'!#REF!="","-----",'Indicator sheet_(IS)'!#REF!))</f>
        <v>#REF!</v>
      </c>
      <c r="I16" s="43" t="e">
        <f>IF($A16="I.O.","",IF('Indicator sheet_(IS)'!#REF!="","-----",'Indicator sheet_(IS)'!#REF!))</f>
        <v>#REF!</v>
      </c>
      <c r="J16" s="57" t="e">
        <f>IF($A16="I.O.","",IF('Indicator sheet_(IS)'!#REF!="",0,'Indicator sheet_(IS)'!#REF!))</f>
        <v>#REF!</v>
      </c>
      <c r="K16" s="43" t="e">
        <f>IF($A16="I.O.","",'Indicator sheet_(IS)'!#REF!)</f>
        <v>#REF!</v>
      </c>
      <c r="L16" s="43" t="e">
        <f>IF(AND('Indicator sheet_(IS)'!#REF!="",$A16&lt;&gt;"I.O."),"-----",IF($A16="I.O.","",'Indicator sheet_(IS)'!#REF!))</f>
        <v>#REF!</v>
      </c>
      <c r="M16" s="43" t="e">
        <f>IF(AND('Indicator sheet_(IS)'!#REF!="",$A16&lt;&gt;"I.O."),"-----",IF($A16="I.O.","",'Indicator sheet_(IS)'!#REF!))</f>
        <v>#REF!</v>
      </c>
      <c r="O16" s="38" t="e">
        <f t="array" aca="1" ref="O16" ca="1">IF(ROW()-ROW($D$2:$D$22)+1&gt;ROWS($C$2:$C$22)-COUNTBLANK($C$2:$C$22),"",INDIRECT(ADDRESS(SMALL((IF($C$2:$C$22&lt;&gt;"",ROW($C$2:$C$22),ROW()+ROWS($C$2:$C$22))),ROW()-ROW($D$2:$D$22)+1),COLUMN($C$2:$C$22),4)))</f>
        <v>#REF!</v>
      </c>
      <c r="P16" s="38" t="e">
        <f t="array" aca="1" ref="P16" ca="1">IF(ROW()-ROW($E$2:$E$22)+1&gt;ROWS($D$2:$D$22)-COUNTBLANK($D$2:$D$22),"",INDIRECT(ADDRESS(SMALL((IF($D$2:$D$22&gt;"",ROW($D$2:$D$22),ROW()+ROWS($D$2:$D$22))),ROW()-ROW($E$2:$E$22)+1),COLUMN($D$2:$D$22),4)))</f>
        <v>#REF!</v>
      </c>
      <c r="Q16" s="38" t="e">
        <f t="array" aca="1" ref="Q16" ca="1">IF(ROW()-ROW($F$2:$F$22)+1&gt;ROWS($E$2:$E$22)-COUNTBLANK($E$2:$E$22),"",INDIRECT(ADDRESS(SMALL((IF($E$2:$E$22&gt;"",ROW($E$2:$E$22),ROW()+ROWS($E$2:$E$22))),ROW()-ROW($F$2:$F$22)+1),COLUMN($E$2:$E$22),4)))</f>
        <v>#REF!</v>
      </c>
      <c r="R16" s="38" t="e">
        <f t="array" aca="1" ref="R16" ca="1">IF(ROW()-ROW($G$2:$G$22)+1&gt;ROWS($F$2:$F$22)-COUNTBLANK($F$2:$F$22),"",INDIRECT(ADDRESS(SMALL((IF($F$2:$F$22&gt;"",ROW($F$2:$F$22),ROW()+ROWS($F$2:$F$22))),ROW()-ROW($G$2:$G$22)+1),COLUMN($F$2:$F$22),4)))</f>
        <v>#REF!</v>
      </c>
      <c r="S16" s="38" t="e">
        <f t="array" aca="1" ref="S16" ca="1">IF(ROW()-ROW($H$2:$H$22)+1&gt;ROWS($G$2:$G$22)-COUNTBLANK($G$2:$G$22),"",INDIRECT(ADDRESS(SMALL((IF($G$2:$G$22&lt;&gt;"",ROW($G$2:$G$22),ROW()+ROWS($G$2:$G$22))),ROW()-ROW($H$2:$H$22)+1),COLUMN($G$2:$G$22),4)))</f>
        <v>#REF!</v>
      </c>
      <c r="T16" s="38" t="e">
        <f t="array" aca="1" ref="T16" ca="1">IF(ROW()-ROW($I$2:$I$22)+1&gt;ROWS($H$2:$H$22)-COUNTBLANK($H$2:$H$22),"",INDIRECT(ADDRESS(SMALL((IF($H$2:$H$22&lt;&gt;"",ROW($H$2:$H$22),ROW()+ROWS($H$2:$H$22))),ROW()-ROW($I$2:$I$22)+1),COLUMN($H$2:$H$22),4)))</f>
        <v>#REF!</v>
      </c>
      <c r="U16" s="38" t="e">
        <f t="array" aca="1" ref="U16" ca="1">IF(ROW()-ROW($J$2:$J$22)+1&gt;ROWS($I$2:$I$22)-COUNTBLANK($I$2:$I$22),"",INDIRECT(ADDRESS(SMALL((IF($I$2:$I$22&lt;&gt;"",ROW($I$2:$I$22),ROW()+ROWS($I$2:$I$22))),ROW()-ROW($J$2:$J$22)+1),COLUMN($I$2:$I$22),4)))</f>
        <v>#REF!</v>
      </c>
      <c r="V16" s="58" t="e">
        <f t="array" aca="1" ref="V16" ca="1">IF(ROW()-ROW($K$2:$K$22)+1&gt;ROWS($J$2:$J$22)-COUNTBLANK($J$2:$J$22),"",INDIRECT(ADDRESS(SMALL((IF($J$2:$J$22&lt;&gt;"",ROW($J$2:$J$22),ROW()+ROWS($J$2:$J$22))),ROW()-ROW($K$2:$K$22)+1),COLUMN($J$2:$J$22),4)))</f>
        <v>#REF!</v>
      </c>
      <c r="W16" s="38" t="e">
        <f t="array" aca="1" ref="W16" ca="1">IF(ROW()-ROW($L$2:$L$22)+1&gt;ROWS($K$2:$K$22)-COUNTBLANK($K$2:$K$22),"",INDIRECT(ADDRESS(SMALL((IF($K$2:$K$22&lt;&gt;"",ROW($K$2:$K$22),ROW()+ROWS($K$2:$K$22))),ROW()-ROW($L$2:$L$22)+1),COLUMN($K$2:$K$22),4)))</f>
        <v>#REF!</v>
      </c>
      <c r="X16" s="38" t="e">
        <f t="array" aca="1" ref="X16" ca="1">IF(ROW()-ROW($M$2:$M$22)+1&gt;ROWS($L$2:$L$22)-COUNTBLANK($L$2:$L$22),"",INDIRECT(ADDRESS(SMALL((IF($L$2:$L$22&lt;&gt;"",ROW($L$2:$L$22),ROW()+ROWS($L$2:$L$22))),ROW()-ROW($M$2:$M$22)+1),COLUMN($L$2:$L$22),4)))</f>
        <v>#REF!</v>
      </c>
      <c r="Y16" s="38" t="e">
        <f t="array" aca="1" ref="Y16" ca="1">IF(ROW()-ROW($N$2:$N$22)+1&gt;ROWS($M$2:$M$22)-COUNTBLANK($M$2:$M$22),"",INDIRECT(ADDRESS(SMALL((IF($M$2:$M$22&lt;&gt;"",ROW($M$2:$M$22),ROW()+ROWS($M$2:$M$22))),ROW()-ROW($N$2:$N$22)+1),COLUMN($M$2:$M$22),4)))</f>
        <v>#REF!</v>
      </c>
    </row>
    <row r="17" spans="1:25" ht="54.75" customHeight="1" x14ac:dyDescent="0.25">
      <c r="A17" s="43" t="str">
        <f>IF('Indicator sheet_(IS)'!P57=0,"",'Indicator sheet_(IS)'!P57)</f>
        <v>Incomplete</v>
      </c>
      <c r="B17" s="43"/>
      <c r="C17" s="43">
        <f>IF($A17="I.O.","",'Indicator sheet_(IS)'!A57)</f>
        <v>15</v>
      </c>
      <c r="D17" s="38" t="str">
        <f>IF($A17="I.O.","",'Indicator sheet_(IS)'!C57)</f>
        <v>Complete pathology report</v>
      </c>
      <c r="E17" s="43" t="str">
        <f>IF(AND('Indicator sheet_(IS)'!J57="",$A17&lt;&gt;"I.O."),"-----",IF($A17="I.O.","",'Indicator sheet_(IS)'!J57))</f>
        <v>-----</v>
      </c>
      <c r="F17" s="38" t="str">
        <f>IF($A17="I.O.","",'Indicator sheet_(IS)'!K57)</f>
        <v>≥ 90%</v>
      </c>
      <c r="G17" s="43" t="str">
        <f>IF(AND('Indicator sheet_(IS)'!M57="",$A17&lt;&gt;"I.O."),"-----",IF($A17="I.O.","",'Indicator sheet_(IS)'!M57))</f>
        <v>-----</v>
      </c>
      <c r="H17" s="43" t="str">
        <f>IF($A17="I.O.","",IF('Indicator sheet_(IS)'!O57="","-----",'Indicator sheet_(IS)'!O57))</f>
        <v>-----</v>
      </c>
      <c r="I17" s="43">
        <f>IF($A17="I.O.","",IF('Indicator sheet_(IS)'!O58="","-----",'Indicator sheet_(IS)'!O58))</f>
        <v>0</v>
      </c>
      <c r="J17" s="57" t="str">
        <f>IF($A17="I.O.","",IF('Indicator sheet_(IS)'!O59="",0,'Indicator sheet_(IS)'!O59))</f>
        <v>n.d.</v>
      </c>
      <c r="K17" s="43" t="str">
        <f>IF($A17="I.O.","",'Indicator sheet_(IS)'!P57)</f>
        <v>Incomplete</v>
      </c>
      <c r="L17" s="43" t="str">
        <f>IF(AND('Indicator sheet_(IS)'!Q57="",$A17&lt;&gt;"I.O."),"-----",IF($A17="I.O.","",'Indicator sheet_(IS)'!Q57))</f>
        <v>-----</v>
      </c>
      <c r="M17" s="43" t="str">
        <f>IF(AND('Indicator sheet_(IS)'!R57="",$A17&lt;&gt;"I.O."),"-----",IF($A17="I.O.","",'Indicator sheet_(IS)'!R57))</f>
        <v>-----</v>
      </c>
      <c r="O17" s="38" t="e">
        <f t="array" aca="1" ref="O17" ca="1">IF(ROW()-ROW($D$2:$D$22)+1&gt;ROWS($C$2:$C$22)-COUNTBLANK($C$2:$C$22),"",INDIRECT(ADDRESS(SMALL((IF($C$2:$C$22&lt;&gt;"",ROW($C$2:$C$22),ROW()+ROWS($C$2:$C$22))),ROW()-ROW($D$2:$D$22)+1),COLUMN($C$2:$C$22),4)))</f>
        <v>#REF!</v>
      </c>
      <c r="P17" s="38" t="e">
        <f t="array" aca="1" ref="P17" ca="1">IF(ROW()-ROW($E$2:$E$22)+1&gt;ROWS($D$2:$D$22)-COUNTBLANK($D$2:$D$22),"",INDIRECT(ADDRESS(SMALL((IF($D$2:$D$22&gt;"",ROW($D$2:$D$22),ROW()+ROWS($D$2:$D$22))),ROW()-ROW($E$2:$E$22)+1),COLUMN($D$2:$D$22),4)))</f>
        <v>#REF!</v>
      </c>
      <c r="Q17" s="38" t="e">
        <f t="array" aca="1" ref="Q17" ca="1">IF(ROW()-ROW($F$2:$F$22)+1&gt;ROWS($E$2:$E$22)-COUNTBLANK($E$2:$E$22),"",INDIRECT(ADDRESS(SMALL((IF($E$2:$E$22&gt;"",ROW($E$2:$E$22),ROW()+ROWS($E$2:$E$22))),ROW()-ROW($F$2:$F$22)+1),COLUMN($E$2:$E$22),4)))</f>
        <v>#REF!</v>
      </c>
      <c r="R17" s="38" t="e">
        <f t="array" aca="1" ref="R17" ca="1">IF(ROW()-ROW($G$2:$G$22)+1&gt;ROWS($F$2:$F$22)-COUNTBLANK($F$2:$F$22),"",INDIRECT(ADDRESS(SMALL((IF($F$2:$F$22&gt;"",ROW($F$2:$F$22),ROW()+ROWS($F$2:$F$22))),ROW()-ROW($G$2:$G$22)+1),COLUMN($F$2:$F$22),4)))</f>
        <v>#REF!</v>
      </c>
      <c r="S17" s="38" t="e">
        <f t="array" aca="1" ref="S17" ca="1">IF(ROW()-ROW($H$2:$H$22)+1&gt;ROWS($G$2:$G$22)-COUNTBLANK($G$2:$G$22),"",INDIRECT(ADDRESS(SMALL((IF($G$2:$G$22&lt;&gt;"",ROW($G$2:$G$22),ROW()+ROWS($G$2:$G$22))),ROW()-ROW($H$2:$H$22)+1),COLUMN($G$2:$G$22),4)))</f>
        <v>#REF!</v>
      </c>
      <c r="T17" s="38" t="e">
        <f t="array" aca="1" ref="T17" ca="1">IF(ROW()-ROW($I$2:$I$22)+1&gt;ROWS($H$2:$H$22)-COUNTBLANK($H$2:$H$22),"",INDIRECT(ADDRESS(SMALL((IF($H$2:$H$22&lt;&gt;"",ROW($H$2:$H$22),ROW()+ROWS($H$2:$H$22))),ROW()-ROW($I$2:$I$22)+1),COLUMN($H$2:$H$22),4)))</f>
        <v>#REF!</v>
      </c>
      <c r="U17" s="38" t="e">
        <f t="array" aca="1" ref="U17" ca="1">IF(ROW()-ROW($J$2:$J$22)+1&gt;ROWS($I$2:$I$22)-COUNTBLANK($I$2:$I$22),"",INDIRECT(ADDRESS(SMALL((IF($I$2:$I$22&lt;&gt;"",ROW($I$2:$I$22),ROW()+ROWS($I$2:$I$22))),ROW()-ROW($J$2:$J$22)+1),COLUMN($I$2:$I$22),4)))</f>
        <v>#REF!</v>
      </c>
      <c r="V17" s="58" t="e">
        <f t="array" aca="1" ref="V17" ca="1">IF(ROW()-ROW($K$2:$K$22)+1&gt;ROWS($J$2:$J$22)-COUNTBLANK($J$2:$J$22),"",INDIRECT(ADDRESS(SMALL((IF($J$2:$J$22&lt;&gt;"",ROW($J$2:$J$22),ROW()+ROWS($J$2:$J$22))),ROW()-ROW($K$2:$K$22)+1),COLUMN($J$2:$J$22),4)))</f>
        <v>#REF!</v>
      </c>
      <c r="W17" s="38" t="e">
        <f t="array" aca="1" ref="W17" ca="1">IF(ROW()-ROW($L$2:$L$22)+1&gt;ROWS($K$2:$K$22)-COUNTBLANK($K$2:$K$22),"",INDIRECT(ADDRESS(SMALL((IF($K$2:$K$22&lt;&gt;"",ROW($K$2:$K$22),ROW()+ROWS($K$2:$K$22))),ROW()-ROW($L$2:$L$22)+1),COLUMN($K$2:$K$22),4)))</f>
        <v>#REF!</v>
      </c>
      <c r="X17" s="38" t="e">
        <f t="array" aca="1" ref="X17" ca="1">IF(ROW()-ROW($M$2:$M$22)+1&gt;ROWS($L$2:$L$22)-COUNTBLANK($L$2:$L$22),"",INDIRECT(ADDRESS(SMALL((IF($L$2:$L$22&lt;&gt;"",ROW($L$2:$L$22),ROW()+ROWS($L$2:$L$22))),ROW()-ROW($M$2:$M$22)+1),COLUMN($L$2:$L$22),4)))</f>
        <v>#REF!</v>
      </c>
      <c r="Y17" s="38" t="e">
        <f t="array" aca="1" ref="Y17" ca="1">IF(ROW()-ROW($N$2:$N$22)+1&gt;ROWS($M$2:$M$22)-COUNTBLANK($M$2:$M$22),"",INDIRECT(ADDRESS(SMALL((IF($M$2:$M$22&lt;&gt;"",ROW($M$2:$M$22),ROW()+ROWS($M$2:$M$22))),ROW()-ROW($N$2:$N$22)+1),COLUMN($M$2:$M$22),4)))</f>
        <v>#REF!</v>
      </c>
    </row>
    <row r="18" spans="1:25" ht="54.75" customHeight="1" x14ac:dyDescent="0.25">
      <c r="A18" s="43" t="str">
        <f>IF('Indicator sheet_(IS)'!P60=0,"",'Indicator sheet_(IS)'!P60)</f>
        <v>Incomplete</v>
      </c>
      <c r="B18" s="43"/>
      <c r="C18" s="43">
        <f>IF($A18="I.O.","",'Indicator sheet_(IS)'!A60)</f>
        <v>16</v>
      </c>
      <c r="D18" s="38" t="str">
        <f>IF($A18="I.O.","",'Indicator sheet_(IS)'!C60)</f>
        <v>Nutritional status</v>
      </c>
      <c r="E18" s="43" t="str">
        <f>IF(AND('Indicator sheet_(IS)'!J60="",$A18&lt;&gt;"I.O."),"-----",IF($A18="I.O.","",'Indicator sheet_(IS)'!J60))</f>
        <v>-----</v>
      </c>
      <c r="F18" s="38" t="str">
        <f>IF($A18="I.O.","",'Indicator sheet_(IS)'!K60)</f>
        <v>≥ 50%</v>
      </c>
      <c r="G18" s="43" t="str">
        <f>IF(AND('Indicator sheet_(IS)'!M60="",$A18&lt;&gt;"I.O."),"-----",IF($A18="I.O.","",'Indicator sheet_(IS)'!M60))</f>
        <v>-----</v>
      </c>
      <c r="H18" s="43" t="str">
        <f>IF($A18="I.O.","",IF('Indicator sheet_(IS)'!O60="","-----",'Indicator sheet_(IS)'!O60))</f>
        <v>-----</v>
      </c>
      <c r="I18" s="43">
        <f>IF($A18="I.O.","",IF('Indicator sheet_(IS)'!O61="","-----",'Indicator sheet_(IS)'!O61))</f>
        <v>0</v>
      </c>
      <c r="J18" s="57" t="str">
        <f>IF($A18="I.O.","",IF('Indicator sheet_(IS)'!O62="",0,'Indicator sheet_(IS)'!O62))</f>
        <v>n.d.</v>
      </c>
      <c r="K18" s="43" t="str">
        <f>IF($A18="I.O.","",'Indicator sheet_(IS)'!P60)</f>
        <v>Incomplete</v>
      </c>
      <c r="L18" s="43" t="str">
        <f>IF(AND('Indicator sheet_(IS)'!Q60="",$A18&lt;&gt;"I.O."),"-----",IF($A18="I.O.","",'Indicator sheet_(IS)'!Q60))</f>
        <v>-----</v>
      </c>
      <c r="M18" s="43" t="str">
        <f>IF(AND('Indicator sheet_(IS)'!R60="",$A18&lt;&gt;"I.O."),"-----",IF($A18="I.O.","",'Indicator sheet_(IS)'!R60))</f>
        <v>-----</v>
      </c>
      <c r="O18" s="38" t="e">
        <f t="array" aca="1" ref="O18" ca="1">IF(ROW()-ROW($D$2:$D$22)+1&gt;ROWS($C$2:$C$22)-COUNTBLANK($C$2:$C$22),"",INDIRECT(ADDRESS(SMALL((IF($C$2:$C$22&lt;&gt;"",ROW($C$2:$C$22),ROW()+ROWS($C$2:$C$22))),ROW()-ROW($D$2:$D$22)+1),COLUMN($C$2:$C$22),4)))</f>
        <v>#REF!</v>
      </c>
      <c r="P18" s="38" t="e">
        <f t="array" aca="1" ref="P18" ca="1">IF(ROW()-ROW($E$2:$E$22)+1&gt;ROWS($D$2:$D$22)-COUNTBLANK($D$2:$D$22),"",INDIRECT(ADDRESS(SMALL((IF($D$2:$D$22&gt;"",ROW($D$2:$D$22),ROW()+ROWS($D$2:$D$22))),ROW()-ROW($E$2:$E$22)+1),COLUMN($D$2:$D$22),4)))</f>
        <v>#REF!</v>
      </c>
      <c r="Q18" s="38" t="e">
        <f t="array" aca="1" ref="Q18" ca="1">IF(ROW()-ROW($F$2:$F$22)+1&gt;ROWS($E$2:$E$22)-COUNTBLANK($E$2:$E$22),"",INDIRECT(ADDRESS(SMALL((IF($E$2:$E$22&gt;"",ROW($E$2:$E$22),ROW()+ROWS($E$2:$E$22))),ROW()-ROW($F$2:$F$22)+1),COLUMN($E$2:$E$22),4)))</f>
        <v>#REF!</v>
      </c>
      <c r="R18" s="38" t="e">
        <f t="array" aca="1" ref="R18" ca="1">IF(ROW()-ROW($G$2:$G$22)+1&gt;ROWS($F$2:$F$22)-COUNTBLANK($F$2:$F$22),"",INDIRECT(ADDRESS(SMALL((IF($F$2:$F$22&gt;"",ROW($F$2:$F$22),ROW()+ROWS($F$2:$F$22))),ROW()-ROW($G$2:$G$22)+1),COLUMN($F$2:$F$22),4)))</f>
        <v>#REF!</v>
      </c>
      <c r="S18" s="38" t="e">
        <f t="array" aca="1" ref="S18" ca="1">IF(ROW()-ROW($H$2:$H$22)+1&gt;ROWS($G$2:$G$22)-COUNTBLANK($G$2:$G$22),"",INDIRECT(ADDRESS(SMALL((IF($G$2:$G$22&lt;&gt;"",ROW($G$2:$G$22),ROW()+ROWS($G$2:$G$22))),ROW()-ROW($H$2:$H$22)+1),COLUMN($G$2:$G$22),4)))</f>
        <v>#REF!</v>
      </c>
      <c r="T18" s="38" t="e">
        <f t="array" aca="1" ref="T18" ca="1">IF(ROW()-ROW($I$2:$I$22)+1&gt;ROWS($H$2:$H$22)-COUNTBLANK($H$2:$H$22),"",INDIRECT(ADDRESS(SMALL((IF($H$2:$H$22&lt;&gt;"",ROW($H$2:$H$22),ROW()+ROWS($H$2:$H$22))),ROW()-ROW($I$2:$I$22)+1),COLUMN($H$2:$H$22),4)))</f>
        <v>#REF!</v>
      </c>
      <c r="U18" s="38" t="e">
        <f t="array" aca="1" ref="U18" ca="1">IF(ROW()-ROW($J$2:$J$22)+1&gt;ROWS($I$2:$I$22)-COUNTBLANK($I$2:$I$22),"",INDIRECT(ADDRESS(SMALL((IF($I$2:$I$22&lt;&gt;"",ROW($I$2:$I$22),ROW()+ROWS($I$2:$I$22))),ROW()-ROW($J$2:$J$22)+1),COLUMN($I$2:$I$22),4)))</f>
        <v>#REF!</v>
      </c>
      <c r="V18" s="58" t="e">
        <f t="array" aca="1" ref="V18" ca="1">IF(ROW()-ROW($K$2:$K$22)+1&gt;ROWS($J$2:$J$22)-COUNTBLANK($J$2:$J$22),"",INDIRECT(ADDRESS(SMALL((IF($J$2:$J$22&lt;&gt;"",ROW($J$2:$J$22),ROW()+ROWS($J$2:$J$22))),ROW()-ROW($K$2:$K$22)+1),COLUMN($J$2:$J$22),4)))</f>
        <v>#REF!</v>
      </c>
      <c r="W18" s="38" t="e">
        <f t="array" aca="1" ref="W18" ca="1">IF(ROW()-ROW($L$2:$L$22)+1&gt;ROWS($K$2:$K$22)-COUNTBLANK($K$2:$K$22),"",INDIRECT(ADDRESS(SMALL((IF($K$2:$K$22&lt;&gt;"",ROW($K$2:$K$22),ROW()+ROWS($K$2:$K$22))),ROW()-ROW($L$2:$L$22)+1),COLUMN($K$2:$K$22),4)))</f>
        <v>#REF!</v>
      </c>
      <c r="X18" s="38" t="e">
        <f t="array" aca="1" ref="X18" ca="1">IF(ROW()-ROW($M$2:$M$22)+1&gt;ROWS($L$2:$L$22)-COUNTBLANK($L$2:$L$22),"",INDIRECT(ADDRESS(SMALL((IF($L$2:$L$22&lt;&gt;"",ROW($L$2:$L$22),ROW()+ROWS($L$2:$L$22))),ROW()-ROW($M$2:$M$22)+1),COLUMN($L$2:$L$22),4)))</f>
        <v>#REF!</v>
      </c>
      <c r="Y18" s="38" t="e">
        <f t="array" aca="1" ref="Y18" ca="1">IF(ROW()-ROW($N$2:$N$22)+1&gt;ROWS($M$2:$M$22)-COUNTBLANK($M$2:$M$22),"",INDIRECT(ADDRESS(SMALL((IF($M$2:$M$22&lt;&gt;"",ROW($M$2:$M$22),ROW()+ROWS($M$2:$M$22))),ROW()-ROW($N$2:$N$22)+1),COLUMN($M$2:$M$22),4)))</f>
        <v>#REF!</v>
      </c>
    </row>
    <row r="19" spans="1:25" ht="54.75" customHeight="1" x14ac:dyDescent="0.25">
      <c r="A19" s="43" t="str">
        <f>IF('Indicator sheet_(IS)'!P63=0,"",'Indicator sheet_(IS)'!P63)</f>
        <v>Incomplete</v>
      </c>
      <c r="B19" s="43"/>
      <c r="C19" s="93">
        <f>IF($A19="I.O.","",'Indicator sheet_(IS)'!A63)</f>
        <v>17</v>
      </c>
      <c r="D19" s="38" t="str">
        <f>IF($A19="I.O.","",'Indicator sheet_(IS)'!C63)</f>
        <v>Vitamin B12 substitution after gastrectomy</v>
      </c>
      <c r="E19" s="43" t="str">
        <f>IF(AND('Indicator sheet_(IS)'!J63="",$A19&lt;&gt;"I.O."),"-----",IF($A19="I.O.","",'Indicator sheet_(IS)'!J63))</f>
        <v>-----</v>
      </c>
      <c r="F19" s="38" t="str">
        <f>IF($A19="I.O.","",'Indicator sheet_(IS)'!K63)</f>
        <v>≥ 80%</v>
      </c>
      <c r="G19" s="43" t="str">
        <f>IF(AND('Indicator sheet_(IS)'!M63="",$A19&lt;&gt;"I.O."),"-----",IF($A19="I.O.","",'Indicator sheet_(IS)'!M63))</f>
        <v>-----</v>
      </c>
      <c r="H19" s="43" t="str">
        <f>IF($A19="I.O.","",IF('Indicator sheet_(IS)'!O63="","-----",'Indicator sheet_(IS)'!O63))</f>
        <v>-----</v>
      </c>
      <c r="I19" s="43" t="str">
        <f>IF($A19="I.O.","",IF('Indicator sheet_(IS)'!O64="","-----",'Indicator sheet_(IS)'!O64))</f>
        <v>-----</v>
      </c>
      <c r="J19" s="57" t="str">
        <f>IF($A19="I.O.","",IF('Indicator sheet_(IS)'!O65="","-----",'Indicator sheet_(IS)'!O65))</f>
        <v>n.d.</v>
      </c>
      <c r="K19" s="43" t="str">
        <f>IF($A19="I.O.","",'Indicator sheet_(IS)'!P63)</f>
        <v>Incomplete</v>
      </c>
      <c r="L19" s="43" t="str">
        <f>IF(AND('Indicator sheet_(IS)'!Q63="",$A19&lt;&gt;"I.O."),"-----",IF($A19="I.O.","",'Indicator sheet_(IS)'!Q63))</f>
        <v>-----</v>
      </c>
      <c r="M19" s="43" t="str">
        <f>IF(AND('Indicator sheet_(IS)'!R63="",$A19&lt;&gt;"I.O."),"-----",IF($A19="I.O.","",'Indicator sheet_(IS)'!R63))</f>
        <v>-----</v>
      </c>
      <c r="O19" s="38" t="e">
        <f t="array" aca="1" ref="O19" ca="1">IF(ROW()-ROW($D$2:$D$22)+1&gt;ROWS($C$2:$C$22)-COUNTBLANK($C$2:$C$22),"",INDIRECT(ADDRESS(SMALL((IF($C$2:$C$22&lt;&gt;"",ROW($C$2:$C$22),ROW()+ROWS($C$2:$C$22))),ROW()-ROW($D$2:$D$22)+1),COLUMN($C$2:$C$22),4)))</f>
        <v>#REF!</v>
      </c>
      <c r="P19" s="38" t="e">
        <f t="array" aca="1" ref="P19" ca="1">IF(ROW()-ROW($E$2:$E$22)+1&gt;ROWS($D$2:$D$22)-COUNTBLANK($D$2:$D$22),"",INDIRECT(ADDRESS(SMALL((IF($D$2:$D$22&gt;"",ROW($D$2:$D$22),ROW()+ROWS($D$2:$D$22))),ROW()-ROW($E$2:$E$22)+1),COLUMN($D$2:$D$22),4)))</f>
        <v>#REF!</v>
      </c>
      <c r="Q19" s="38" t="e">
        <f t="array" aca="1" ref="Q19" ca="1">IF(ROW()-ROW($F$2:$F$22)+1&gt;ROWS($E$2:$E$22)-COUNTBLANK($E$2:$E$22),"",INDIRECT(ADDRESS(SMALL((IF($E$2:$E$22&gt;"",ROW($E$2:$E$22),ROW()+ROWS($E$2:$E$22))),ROW()-ROW($F$2:$F$22)+1),COLUMN($E$2:$E$22),4)))</f>
        <v>#REF!</v>
      </c>
      <c r="R19" s="38" t="e">
        <f t="array" aca="1" ref="R19" ca="1">IF(ROW()-ROW($G$2:$G$22)+1&gt;ROWS($F$2:$F$22)-COUNTBLANK($F$2:$F$22),"",INDIRECT(ADDRESS(SMALL((IF($F$2:$F$22&gt;"",ROW($F$2:$F$22),ROW()+ROWS($F$2:$F$22))),ROW()-ROW($G$2:$G$22)+1),COLUMN($F$2:$F$22),4)))</f>
        <v>#REF!</v>
      </c>
      <c r="S19" s="38" t="e">
        <f t="array" aca="1" ref="S19" ca="1">IF(ROW()-ROW($H$2:$H$22)+1&gt;ROWS($G$2:$G$22)-COUNTBLANK($G$2:$G$22),"",INDIRECT(ADDRESS(SMALL((IF($G$2:$G$22&lt;&gt;"",ROW($G$2:$G$22),ROW()+ROWS($G$2:$G$22))),ROW()-ROW($H$2:$H$22)+1),COLUMN($G$2:$G$22),4)))</f>
        <v>#REF!</v>
      </c>
      <c r="T19" s="38" t="e">
        <f t="array" aca="1" ref="T19" ca="1">IF(ROW()-ROW($I$2:$I$22)+1&gt;ROWS($H$2:$H$22)-COUNTBLANK($H$2:$H$22),"",INDIRECT(ADDRESS(SMALL((IF($H$2:$H$22&lt;&gt;"",ROW($H$2:$H$22),ROW()+ROWS($H$2:$H$22))),ROW()-ROW($I$2:$I$22)+1),COLUMN($H$2:$H$22),4)))</f>
        <v>#REF!</v>
      </c>
      <c r="U19" s="38" t="e">
        <f t="array" aca="1" ref="U19" ca="1">IF(ROW()-ROW($J$2:$J$22)+1&gt;ROWS($I$2:$I$22)-COUNTBLANK($I$2:$I$22),"",INDIRECT(ADDRESS(SMALL((IF($I$2:$I$22&lt;&gt;"",ROW($I$2:$I$22),ROW()+ROWS($I$2:$I$22))),ROW()-ROW($J$2:$J$22)+1),COLUMN($I$2:$I$22),4)))</f>
        <v>#REF!</v>
      </c>
      <c r="V19" s="58" t="e">
        <f t="array" aca="1" ref="V19" ca="1">IF(ROW()-ROW($K$2:$K$22)+1&gt;ROWS($J$2:$J$22)-COUNTBLANK($J$2:$J$22),"",INDIRECT(ADDRESS(SMALL((IF($J$2:$J$22&lt;&gt;"",ROW($J$2:$J$22),ROW()+ROWS($J$2:$J$22))),ROW()-ROW($K$2:$K$22)+1),COLUMN($J$2:$J$22),4)))</f>
        <v>#REF!</v>
      </c>
      <c r="W19" s="38" t="e">
        <f t="array" aca="1" ref="W19" ca="1">IF(ROW()-ROW($L$2:$L$22)+1&gt;ROWS($K$2:$K$22)-COUNTBLANK($K$2:$K$22),"",INDIRECT(ADDRESS(SMALL((IF($K$2:$K$22&lt;&gt;"",ROW($K$2:$K$22),ROW()+ROWS($K$2:$K$22))),ROW()-ROW($L$2:$L$22)+1),COLUMN($K$2:$K$22),4)))</f>
        <v>#REF!</v>
      </c>
      <c r="X19" s="38" t="e">
        <f t="array" aca="1" ref="X19" ca="1">IF(ROW()-ROW($M$2:$M$22)+1&gt;ROWS($L$2:$L$22)-COUNTBLANK($L$2:$L$22),"",INDIRECT(ADDRESS(SMALL((IF($L$2:$L$22&lt;&gt;"",ROW($L$2:$L$22),ROW()+ROWS($L$2:$L$22))),ROW()-ROW($M$2:$M$22)+1),COLUMN($L$2:$L$22),4)))</f>
        <v>#REF!</v>
      </c>
      <c r="Y19" s="38" t="e">
        <f t="array" aca="1" ref="Y19" ca="1">IF(ROW()-ROW($N$2:$N$22)+1&gt;ROWS($M$2:$M$22)-COUNTBLANK($M$2:$M$22),"",INDIRECT(ADDRESS(SMALL((IF($M$2:$M$22&lt;&gt;"",ROW($M$2:$M$22),ROW()+ROWS($M$2:$M$22))),ROW()-ROW($N$2:$N$22)+1),COLUMN($M$2:$M$22),4)))</f>
        <v>#REF!</v>
      </c>
    </row>
    <row r="20" spans="1:25" ht="54.75" customHeight="1" x14ac:dyDescent="0.25">
      <c r="A20" s="43" t="str">
        <f>IF('Indicator sheet_(IS)'!P66=0,"",'Indicator sheet_(IS)'!P66)</f>
        <v>Incomplete</v>
      </c>
      <c r="B20" s="43"/>
      <c r="C20" s="93">
        <f>IF($A20="I.O.","",'Indicator sheet_(IS)'!A66)</f>
        <v>18</v>
      </c>
      <c r="D20" s="38" t="str">
        <f>IF($A20="I.O.","",'Indicator sheet_(IS)'!C66)</f>
        <v>Preoperative chemotherapy for localised stomach cancer (ICD-10 C16.1-16.9)</v>
      </c>
      <c r="E20" s="43" t="str">
        <f>IF(AND('Indicator sheet_(IS)'!J66="",$A20&lt;&gt;"I.O."),"-----",IF($A20="I.O.","",'Indicator sheet_(IS)'!J66))</f>
        <v>&lt; 80%</v>
      </c>
      <c r="F20" s="38" t="str">
        <f>IF($A20="I.O.","",'Indicator sheet_(IS)'!K66)</f>
        <v>No target value</v>
      </c>
      <c r="G20" s="43" t="str">
        <f>IF(AND('Indicator sheet_(IS)'!M66="",$A20&lt;&gt;"I.O."),"-----",IF($A20="I.O.","",'Indicator sheet_(IS)'!M66))</f>
        <v>-----</v>
      </c>
      <c r="H20" s="43" t="str">
        <f>IF($A20="I.O.","",IF('Indicator sheet_(IS)'!O66="","-----",'Indicator sheet_(IS)'!O66))</f>
        <v>-----</v>
      </c>
      <c r="I20" s="43" t="str">
        <f>IF($A20="I.O.","",IF('Indicator sheet_(IS)'!O67="","-----",'Indicator sheet_(IS)'!O67))</f>
        <v>-----</v>
      </c>
      <c r="J20" s="57" t="str">
        <f>IF($A20="I.O.","",IF('Indicator sheet_(IS)'!O68="","-----",'Indicator sheet_(IS)'!O68))</f>
        <v>n.d.</v>
      </c>
      <c r="K20" s="43" t="str">
        <f>IF($A20="I.O.","",'Indicator sheet_(IS)'!P66)</f>
        <v>Incomplete</v>
      </c>
      <c r="L20" s="43" t="str">
        <f>IF(AND('Indicator sheet_(IS)'!Q66="",$A20&lt;&gt;"I.O."),"-----",IF($A20="I.O.","",'Indicator sheet_(IS)'!Q66))</f>
        <v>-----</v>
      </c>
      <c r="M20" s="43" t="str">
        <f>IF(AND('Indicator sheet_(IS)'!R66="",$A20&lt;&gt;"I.O."),"-----",IF($A20="I.O.","",'Indicator sheet_(IS)'!R66))</f>
        <v>-----</v>
      </c>
      <c r="O20" s="38" t="e">
        <f t="array" aca="1" ref="O20" ca="1">IF(ROW()-ROW($D$2:$D$22)+1&gt;ROWS($C$2:$C$22)-COUNTBLANK($C$2:$C$22),"",INDIRECT(ADDRESS(SMALL((IF($C$2:$C$22&lt;&gt;"",ROW($C$2:$C$22),ROW()+ROWS($C$2:$C$22))),ROW()-ROW($D$2:$D$22)+1),COLUMN($C$2:$C$22),4)))</f>
        <v>#REF!</v>
      </c>
      <c r="P20" s="38" t="e">
        <f t="array" aca="1" ref="P20" ca="1">IF(ROW()-ROW($E$2:$E$22)+1&gt;ROWS($D$2:$D$22)-COUNTBLANK($D$2:$D$22),"",INDIRECT(ADDRESS(SMALL((IF($D$2:$D$22&gt;"",ROW($D$2:$D$22),ROW()+ROWS($D$2:$D$22))),ROW()-ROW($E$2:$E$22)+1),COLUMN($D$2:$D$22),4)))</f>
        <v>#REF!</v>
      </c>
      <c r="Q20" s="38" t="e">
        <f t="array" aca="1" ref="Q20" ca="1">IF(ROW()-ROW($F$2:$F$22)+1&gt;ROWS($E$2:$E$22)-COUNTBLANK($E$2:$E$22),"",INDIRECT(ADDRESS(SMALL((IF($E$2:$E$22&gt;"",ROW($E$2:$E$22),ROW()+ROWS($E$2:$E$22))),ROW()-ROW($F$2:$F$22)+1),COLUMN($E$2:$E$22),4)))</f>
        <v>#REF!</v>
      </c>
      <c r="R20" s="38" t="e">
        <f t="array" aca="1" ref="R20" ca="1">IF(ROW()-ROW($G$2:$G$22)+1&gt;ROWS($F$2:$F$22)-COUNTBLANK($F$2:$F$22),"",INDIRECT(ADDRESS(SMALL((IF($F$2:$F$22&gt;"",ROW($F$2:$F$22),ROW()+ROWS($F$2:$F$22))),ROW()-ROW($G$2:$G$22)+1),COLUMN($F$2:$F$22),4)))</f>
        <v>#REF!</v>
      </c>
      <c r="S20" s="38" t="e">
        <f t="array" aca="1" ref="S20" ca="1">IF(ROW()-ROW($H$2:$H$22)+1&gt;ROWS($G$2:$G$22)-COUNTBLANK($G$2:$G$22),"",INDIRECT(ADDRESS(SMALL((IF($G$2:$G$22&lt;&gt;"",ROW($G$2:$G$22),ROW()+ROWS($G$2:$G$22))),ROW()-ROW($H$2:$H$22)+1),COLUMN($G$2:$G$22),4)))</f>
        <v>#REF!</v>
      </c>
      <c r="T20" s="38" t="e">
        <f t="array" aca="1" ref="T20" ca="1">IF(ROW()-ROW($I$2:$I$22)+1&gt;ROWS($H$2:$H$22)-COUNTBLANK($H$2:$H$22),"",INDIRECT(ADDRESS(SMALL((IF($H$2:$H$22&lt;&gt;"",ROW($H$2:$H$22),ROW()+ROWS($H$2:$H$22))),ROW()-ROW($I$2:$I$22)+1),COLUMN($H$2:$H$22),4)))</f>
        <v>#REF!</v>
      </c>
      <c r="U20" s="38" t="e">
        <f t="array" aca="1" ref="U20" ca="1">IF(ROW()-ROW($J$2:$J$22)+1&gt;ROWS($I$2:$I$22)-COUNTBLANK($I$2:$I$22),"",INDIRECT(ADDRESS(SMALL((IF($I$2:$I$22&lt;&gt;"",ROW($I$2:$I$22),ROW()+ROWS($I$2:$I$22))),ROW()-ROW($J$2:$J$22)+1),COLUMN($I$2:$I$22),4)))</f>
        <v>#REF!</v>
      </c>
      <c r="V20" s="58" t="e">
        <f t="array" aca="1" ref="V20" ca="1">IF(ROW()-ROW($K$2:$K$22)+1&gt;ROWS($J$2:$J$22)-COUNTBLANK($J$2:$J$22),"",INDIRECT(ADDRESS(SMALL((IF($J$2:$J$22&lt;&gt;"",ROW($J$2:$J$22),ROW()+ROWS($J$2:$J$22))),ROW()-ROW($K$2:$K$22)+1),COLUMN($J$2:$J$22),4)))</f>
        <v>#REF!</v>
      </c>
      <c r="W20" s="38" t="e">
        <f t="array" aca="1" ref="W20" ca="1">IF(ROW()-ROW($L$2:$L$22)+1&gt;ROWS($K$2:$K$22)-COUNTBLANK($K$2:$K$22),"",INDIRECT(ADDRESS(SMALL((IF($K$2:$K$22&lt;&gt;"",ROW($K$2:$K$22),ROW()+ROWS($K$2:$K$22))),ROW()-ROW($L$2:$L$22)+1),COLUMN($K$2:$K$22),4)))</f>
        <v>#REF!</v>
      </c>
      <c r="X20" s="38" t="e">
        <f t="array" aca="1" ref="X20" ca="1">IF(ROW()-ROW($M$2:$M$22)+1&gt;ROWS($L$2:$L$22)-COUNTBLANK($L$2:$L$22),"",INDIRECT(ADDRESS(SMALL((IF($L$2:$L$22&lt;&gt;"",ROW($L$2:$L$22),ROW()+ROWS($L$2:$L$22))),ROW()-ROW($M$2:$M$22)+1),COLUMN($L$2:$L$22),4)))</f>
        <v>#REF!</v>
      </c>
      <c r="Y20" s="38" t="e">
        <f t="array" aca="1" ref="Y20" ca="1">IF(ROW()-ROW($N$2:$N$22)+1&gt;ROWS($M$2:$M$22)-COUNTBLANK($M$2:$M$22),"",INDIRECT(ADDRESS(SMALL((IF($M$2:$M$22&lt;&gt;"",ROW($M$2:$M$22),ROW()+ROWS($M$2:$M$22))),ROW()-ROW($N$2:$N$22)+1),COLUMN($M$2:$M$22),4)))</f>
        <v>#REF!</v>
      </c>
    </row>
    <row r="21" spans="1:25" ht="54.75" customHeight="1" x14ac:dyDescent="0.25">
      <c r="A21" s="43" t="str">
        <f>IF('Indicator sheet_(IS)'!P69=0,"",'Indicator sheet_(IS)'!P69)</f>
        <v>Incomplete</v>
      </c>
      <c r="B21" s="43"/>
      <c r="C21" s="93">
        <f>IF($A21="I.O.","",'Indicator sheet_(IS)'!A69)</f>
        <v>19</v>
      </c>
      <c r="D21" s="38" t="str">
        <f>IF($A21="I.O.","",'Indicator sheet_(IS)'!C69)</f>
        <v>Preoperative chemotherapy or radio-chemotherapy for adenocarcinomas of the oesophagogastric junction cT3 or cT4, M0</v>
      </c>
      <c r="E21" s="43" t="str">
        <f>IF(AND('Indicator sheet_(IS)'!J69="",$A21&lt;&gt;"I.O."),"-----",IF($A21="I.O.","",'Indicator sheet_(IS)'!J69))</f>
        <v>&lt; 80%</v>
      </c>
      <c r="F21" s="38" t="str">
        <f>IF($A21="I.O.","",'Indicator sheet_(IS)'!K69)</f>
        <v>No target value</v>
      </c>
      <c r="G21" s="43" t="str">
        <f>IF(AND('Indicator sheet_(IS)'!M69="",$A21&lt;&gt;"I.O."),"-----",IF($A21="I.O.","",'Indicator sheet_(IS)'!M69))</f>
        <v>-----</v>
      </c>
      <c r="H21" s="43" t="str">
        <f>IF($A21="I.O.","",IF('Indicator sheet_(IS)'!O69="","-----",'Indicator sheet_(IS)'!O69))</f>
        <v>-----</v>
      </c>
      <c r="I21" s="43" t="str">
        <f>IF($A21="I.O.","",IF('Indicator sheet_(IS)'!O70="","-----",'Indicator sheet_(IS)'!O70))</f>
        <v>-----</v>
      </c>
      <c r="J21" s="57" t="str">
        <f>IF($A21="I.O.","",IF('Indicator sheet_(IS)'!O71="","-----",'Indicator sheet_(IS)'!O71))</f>
        <v>n.d.</v>
      </c>
      <c r="K21" s="43" t="str">
        <f>IF($A21="I.O.","",'Indicator sheet_(IS)'!P69)</f>
        <v>Incomplete</v>
      </c>
      <c r="L21" s="43" t="str">
        <f>IF(AND('Indicator sheet_(IS)'!Q69="",$A21&lt;&gt;"I.O."),"-----",IF($A21="I.O.","",'Indicator sheet_(IS)'!Q69))</f>
        <v>-----</v>
      </c>
      <c r="M21" s="43" t="str">
        <f>IF(AND('Indicator sheet_(IS)'!R69="",$A21&lt;&gt;"I.O."),"-----",IF($A21="I.O.","",'Indicator sheet_(IS)'!R69))</f>
        <v>-----</v>
      </c>
      <c r="O21" s="38" t="e">
        <f t="array" aca="1" ref="O21" ca="1">IF(ROW()-ROW($D$2:$D$22)+1&gt;ROWS($C$2:$C$22)-COUNTBLANK($C$2:$C$22),"",INDIRECT(ADDRESS(SMALL((IF($C$2:$C$22&lt;&gt;"",ROW($C$2:$C$22),ROW()+ROWS($C$2:$C$22))),ROW()-ROW($D$2:$D$22)+1),COLUMN($C$2:$C$22),4)))</f>
        <v>#REF!</v>
      </c>
      <c r="P21" s="38" t="e">
        <f t="array" aca="1" ref="P21" ca="1">IF(ROW()-ROW($E$2:$E$22)+1&gt;ROWS($D$2:$D$22)-COUNTBLANK($D$2:$D$22),"",INDIRECT(ADDRESS(SMALL((IF($D$2:$D$22&gt;"",ROW($D$2:$D$22),ROW()+ROWS($D$2:$D$22))),ROW()-ROW($E$2:$E$22)+1),COLUMN($D$2:$D$22),4)))</f>
        <v>#REF!</v>
      </c>
      <c r="Q21" s="38" t="e">
        <f t="array" aca="1" ref="Q21" ca="1">IF(ROW()-ROW($F$2:$F$22)+1&gt;ROWS($E$2:$E$22)-COUNTBLANK($E$2:$E$22),"",INDIRECT(ADDRESS(SMALL((IF($E$2:$E$22&gt;"",ROW($E$2:$E$22),ROW()+ROWS($E$2:$E$22))),ROW()-ROW($F$2:$F$22)+1),COLUMN($E$2:$E$22),4)))</f>
        <v>#REF!</v>
      </c>
      <c r="R21" s="38" t="e">
        <f t="array" aca="1" ref="R21" ca="1">IF(ROW()-ROW($G$2:$G$22)+1&gt;ROWS($F$2:$F$22)-COUNTBLANK($F$2:$F$22),"",INDIRECT(ADDRESS(SMALL((IF($F$2:$F$22&gt;"",ROW($F$2:$F$22),ROW()+ROWS($F$2:$F$22))),ROW()-ROW($G$2:$G$22)+1),COLUMN($F$2:$F$22),4)))</f>
        <v>#REF!</v>
      </c>
      <c r="S21" s="38" t="e">
        <f t="array" aca="1" ref="S21" ca="1">IF(ROW()-ROW($H$2:$H$22)+1&gt;ROWS($G$2:$G$22)-COUNTBLANK($G$2:$G$22),"",INDIRECT(ADDRESS(SMALL((IF($G$2:$G$22&lt;&gt;"",ROW($G$2:$G$22),ROW()+ROWS($G$2:$G$22))),ROW()-ROW($H$2:$H$22)+1),COLUMN($G$2:$G$22),4)))</f>
        <v>#REF!</v>
      </c>
      <c r="T21" s="38" t="e">
        <f t="array" aca="1" ref="T21" ca="1">IF(ROW()-ROW($I$2:$I$22)+1&gt;ROWS($H$2:$H$22)-COUNTBLANK($H$2:$H$22),"",INDIRECT(ADDRESS(SMALL((IF($H$2:$H$22&lt;&gt;"",ROW($H$2:$H$22),ROW()+ROWS($H$2:$H$22))),ROW()-ROW($I$2:$I$22)+1),COLUMN($H$2:$H$22),4)))</f>
        <v>#REF!</v>
      </c>
      <c r="U21" s="38" t="e">
        <f t="array" aca="1" ref="U21" ca="1">IF(ROW()-ROW($J$2:$J$22)+1&gt;ROWS($I$2:$I$22)-COUNTBLANK($I$2:$I$22),"",INDIRECT(ADDRESS(SMALL((IF($I$2:$I$22&lt;&gt;"",ROW($I$2:$I$22),ROW()+ROWS($I$2:$I$22))),ROW()-ROW($J$2:$J$22)+1),COLUMN($I$2:$I$22),4)))</f>
        <v>#REF!</v>
      </c>
      <c r="V21" s="58" t="e">
        <f t="array" aca="1" ref="V21" ca="1">IF(ROW()-ROW($K$2:$K$22)+1&gt;ROWS($J$2:$J$22)-COUNTBLANK($J$2:$J$22),"",INDIRECT(ADDRESS(SMALL((IF($J$2:$J$22&lt;&gt;"",ROW($J$2:$J$22),ROW()+ROWS($J$2:$J$22))),ROW()-ROW($K$2:$K$22)+1),COLUMN($J$2:$J$22),4)))</f>
        <v>#REF!</v>
      </c>
      <c r="W21" s="38" t="e">
        <f t="array" aca="1" ref="W21" ca="1">IF(ROW()-ROW($L$2:$L$22)+1&gt;ROWS($K$2:$K$22)-COUNTBLANK($K$2:$K$22),"",INDIRECT(ADDRESS(SMALL((IF($K$2:$K$22&lt;&gt;"",ROW($K$2:$K$22),ROW()+ROWS($K$2:$K$22))),ROW()-ROW($L$2:$L$22)+1),COLUMN($K$2:$K$22),4)))</f>
        <v>#REF!</v>
      </c>
      <c r="X21" s="38" t="e">
        <f t="array" aca="1" ref="X21" ca="1">IF(ROW()-ROW($M$2:$M$22)+1&gt;ROWS($L$2:$L$22)-COUNTBLANK($L$2:$L$22),"",INDIRECT(ADDRESS(SMALL((IF($L$2:$L$22&lt;&gt;"",ROW($L$2:$L$22),ROW()+ROWS($L$2:$L$22))),ROW()-ROW($M$2:$M$22)+1),COLUMN($L$2:$L$22),4)))</f>
        <v>#REF!</v>
      </c>
      <c r="Y21" s="38" t="e">
        <f t="array" aca="1" ref="Y21" ca="1">IF(ROW()-ROW($N$2:$N$22)+1&gt;ROWS($M$2:$M$22)-COUNTBLANK($M$2:$M$22),"",INDIRECT(ADDRESS(SMALL((IF($M$2:$M$22&lt;&gt;"",ROW($M$2:$M$22),ROW()+ROWS($M$2:$M$22))),ROW()-ROW($N$2:$N$22)+1),COLUMN($M$2:$M$22),4)))</f>
        <v>#REF!</v>
      </c>
    </row>
    <row r="22" spans="1:25" ht="54.75" customHeight="1" x14ac:dyDescent="0.25">
      <c r="A22" s="43" t="str">
        <f>IF('Indicator sheet_(IS)'!P72=0,"",'Indicator sheet_(IS)'!P72)</f>
        <v>Incomplete</v>
      </c>
      <c r="B22" s="43"/>
      <c r="C22" s="93">
        <f>IF($A22="I.O.","",'Indicator sheet_(IS)'!A72)</f>
        <v>20</v>
      </c>
      <c r="D22" s="38" t="str">
        <f>IF($A22="I.O.","",'Indicator sheet_(IS)'!C72)</f>
        <v>Determination of HER-2 and PD-L1 status (CPS) and the MSI status prior to palliative tumour treatment</v>
      </c>
      <c r="E22" s="43" t="str">
        <f>IF(AND('Indicator sheet_(IS)'!J72="",$A22&lt;&gt;"I.O."),"-----",IF($A22="I.O.","",'Indicator sheet_(IS)'!J72))</f>
        <v>&lt; 80%</v>
      </c>
      <c r="F22" s="38" t="str">
        <f>IF($A22="I.O.","",'Indicator sheet_(IS)'!K72)</f>
        <v>No target value</v>
      </c>
      <c r="G22" s="43" t="str">
        <f>IF(AND('Indicator sheet_(IS)'!M72="",$A22&lt;&gt;"I.O."),"-----",IF($A22="I.O.","",'Indicator sheet_(IS)'!M72))</f>
        <v>-----</v>
      </c>
      <c r="H22" s="43" t="str">
        <f>IF($A22="I.O.","",IF('Indicator sheet_(IS)'!O72="","-----",'Indicator sheet_(IS)'!O72))</f>
        <v>-----</v>
      </c>
      <c r="I22" s="43" t="str">
        <f>IF($A22="I.O.","",IF('Indicator sheet_(IS)'!O73="","-----",'Indicator sheet_(IS)'!O73))</f>
        <v>-----</v>
      </c>
      <c r="J22" s="57" t="str">
        <f>IF($A22="I.O.","",IF('Indicator sheet_(IS)'!O74="","-----",'Indicator sheet_(IS)'!O74))</f>
        <v>n.d.</v>
      </c>
      <c r="K22" s="43" t="str">
        <f>IF($A22="I.O.","",'Indicator sheet_(IS)'!P72)</f>
        <v>Incomplete</v>
      </c>
      <c r="L22" s="43" t="str">
        <f>IF(AND('Indicator sheet_(IS)'!Q72="",$A22&lt;&gt;"I.O."),"-----",IF($A22="I.O.","",'Indicator sheet_(IS)'!Q72))</f>
        <v>-----</v>
      </c>
      <c r="M22" s="43" t="str">
        <f>IF(AND('Indicator sheet_(IS)'!R72="",$A22&lt;&gt;"I.O."),"-----",IF($A22="I.O.","",'Indicator sheet_(IS)'!R72))</f>
        <v>-----</v>
      </c>
      <c r="O22" s="38" t="e">
        <f t="array" aca="1" ref="O22" ca="1">IF(ROW()-ROW($D$2:$D$22)+1&gt;ROWS($C$2:$C$22)-COUNTBLANK($C$2:$C$22),"",INDIRECT(ADDRESS(SMALL((IF($C$2:$C$22&lt;&gt;"",ROW($C$2:$C$22),ROW()+ROWS($C$2:$C$22))),ROW()-ROW($D$2:$D$22)+1),COLUMN($C$2:$C$22),4)))</f>
        <v>#REF!</v>
      </c>
      <c r="P22" s="38" t="e">
        <f t="array" aca="1" ref="P22" ca="1">IF(ROW()-ROW($E$2:$E$22)+1&gt;ROWS($D$2:$D$22)-COUNTBLANK($D$2:$D$22),"",INDIRECT(ADDRESS(SMALL((IF($D$2:$D$22&gt;"",ROW($D$2:$D$22),ROW()+ROWS($D$2:$D$22))),ROW()-ROW($E$2:$E$22)+1),COLUMN($D$2:$D$22),4)))</f>
        <v>#REF!</v>
      </c>
      <c r="Q22" s="38" t="e">
        <f t="array" aca="1" ref="Q22" ca="1">IF(ROW()-ROW($F$2:$F$22)+1&gt;ROWS($E$2:$E$22)-COUNTBLANK($E$2:$E$22),"",INDIRECT(ADDRESS(SMALL((IF($E$2:$E$22&gt;"",ROW($E$2:$E$22),ROW()+ROWS($E$2:$E$22))),ROW()-ROW($F$2:$F$22)+1),COLUMN($E$2:$E$22),4)))</f>
        <v>#REF!</v>
      </c>
      <c r="R22" s="38" t="e">
        <f t="array" aca="1" ref="R22" ca="1">IF(ROW()-ROW($G$2:$G$22)+1&gt;ROWS($F$2:$F$22)-COUNTBLANK($F$2:$F$22),"",INDIRECT(ADDRESS(SMALL((IF($F$2:$F$22&gt;"",ROW($F$2:$F$22),ROW()+ROWS($F$2:$F$22))),ROW()-ROW($G$2:$G$22)+1),COLUMN($F$2:$F$22),4)))</f>
        <v>#REF!</v>
      </c>
      <c r="S22" s="38" t="e">
        <f t="array" aca="1" ref="S22" ca="1">IF(ROW()-ROW($H$2:$H$22)+1&gt;ROWS($G$2:$G$22)-COUNTBLANK($G$2:$G$22),"",INDIRECT(ADDRESS(SMALL((IF($G$2:$G$22&lt;&gt;"",ROW($G$2:$G$22),ROW()+ROWS($G$2:$G$22))),ROW()-ROW($H$2:$H$22)+1),COLUMN($G$2:$G$22),4)))</f>
        <v>#REF!</v>
      </c>
      <c r="T22" s="38" t="e">
        <f t="array" aca="1" ref="T22" ca="1">IF(ROW()-ROW($I$2:$I$22)+1&gt;ROWS($H$2:$H$22)-COUNTBLANK($H$2:$H$22),"",INDIRECT(ADDRESS(SMALL((IF($H$2:$H$22&lt;&gt;"",ROW($H$2:$H$22),ROW()+ROWS($H$2:$H$22))),ROW()-ROW($I$2:$I$22)+1),COLUMN($H$2:$H$22),4)))</f>
        <v>#REF!</v>
      </c>
      <c r="U22" s="38" t="e">
        <f t="array" aca="1" ref="U22" ca="1">IF(ROW()-ROW($J$2:$J$22)+1&gt;ROWS($I$2:$I$22)-COUNTBLANK($I$2:$I$22),"",INDIRECT(ADDRESS(SMALL((IF($I$2:$I$22&lt;&gt;"",ROW($I$2:$I$22),ROW()+ROWS($I$2:$I$22))),ROW()-ROW($J$2:$J$22)+1),COLUMN($I$2:$I$22),4)))</f>
        <v>#REF!</v>
      </c>
      <c r="V22" s="58" t="e">
        <f t="array" aca="1" ref="V22" ca="1">IF(ROW()-ROW($K$2:$K$22)+1&gt;ROWS($J$2:$J$22)-COUNTBLANK($J$2:$J$22),"",INDIRECT(ADDRESS(SMALL((IF($J$2:$J$22&lt;&gt;"",ROW($J$2:$J$22),ROW()+ROWS($J$2:$J$22))),ROW()-ROW($K$2:$K$22)+1),COLUMN($J$2:$J$22),4)))</f>
        <v>#REF!</v>
      </c>
      <c r="W22" s="38" t="e">
        <f t="array" aca="1" ref="W22" ca="1">IF(ROW()-ROW($L$2:$L$22)+1&gt;ROWS($K$2:$K$22)-COUNTBLANK($K$2:$K$22),"",INDIRECT(ADDRESS(SMALL((IF($K$2:$K$22&lt;&gt;"",ROW($K$2:$K$22),ROW()+ROWS($K$2:$K$22))),ROW()-ROW($L$2:$L$22)+1),COLUMN($K$2:$K$22),4)))</f>
        <v>#REF!</v>
      </c>
      <c r="X22" s="38" t="e">
        <f t="array" aca="1" ref="X22" ca="1">IF(ROW()-ROW($M$2:$M$22)+1&gt;ROWS($L$2:$L$22)-COUNTBLANK($L$2:$L$22),"",INDIRECT(ADDRESS(SMALL((IF($L$2:$L$22&lt;&gt;"",ROW($L$2:$L$22),ROW()+ROWS($L$2:$L$22))),ROW()-ROW($M$2:$M$22)+1),COLUMN($L$2:$L$22),4)))</f>
        <v>#REF!</v>
      </c>
      <c r="Y22" s="38" t="e">
        <f t="array" aca="1" ref="Y22" ca="1">IF(ROW()-ROW($N$2:$N$22)+1&gt;ROWS($M$2:$M$22)-COUNTBLANK($M$2:$M$22),"",INDIRECT(ADDRESS(SMALL((IF($M$2:$M$22&lt;&gt;"",ROW($M$2:$M$22),ROW()+ROWS($M$2:$M$22))),ROW()-ROW($N$2:$N$22)+1),COLUMN($M$2:$M$22),4)))</f>
        <v>#REF!</v>
      </c>
    </row>
  </sheetData>
  <mergeCells count="1">
    <mergeCell ref="O1:Q1"/>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6"/>
  <sheetViews>
    <sheetView workbookViewId="0">
      <selection activeCell="A10" sqref="A10"/>
    </sheetView>
  </sheetViews>
  <sheetFormatPr defaultColWidth="11.42578125" defaultRowHeight="15" x14ac:dyDescent="0.25"/>
  <cols>
    <col min="1" max="1" width="37.85546875" customWidth="1"/>
    <col min="2" max="2" width="45.7109375" customWidth="1"/>
    <col min="3" max="3" width="46.28515625" customWidth="1"/>
    <col min="4" max="4" width="20.85546875" customWidth="1"/>
    <col min="5" max="5" width="27.7109375" customWidth="1"/>
    <col min="6" max="6" width="23" customWidth="1"/>
    <col min="7" max="7" width="22.85546875" customWidth="1"/>
  </cols>
  <sheetData>
    <row r="1" spans="1:7" x14ac:dyDescent="0.25">
      <c r="A1" s="201" t="s">
        <v>2</v>
      </c>
      <c r="B1" s="203" t="str">
        <f>IF('Basic Data'!B18=0,"",'Basic Data'!B18)</f>
        <v/>
      </c>
      <c r="C1" s="5"/>
      <c r="D1" s="5"/>
      <c r="E1" s="5"/>
      <c r="F1" s="5"/>
      <c r="G1" s="5"/>
    </row>
    <row r="2" spans="1:7" x14ac:dyDescent="0.25">
      <c r="A2" s="201" t="s">
        <v>3</v>
      </c>
      <c r="B2" s="204" t="str">
        <f>IF('Basic Data'!I14=0,"",'Basic Data'!I14)</f>
        <v/>
      </c>
      <c r="C2" s="5"/>
      <c r="D2" s="5"/>
      <c r="E2" s="5"/>
      <c r="F2" s="5"/>
      <c r="G2" s="5"/>
    </row>
    <row r="3" spans="1:7" x14ac:dyDescent="0.25">
      <c r="A3" s="201" t="s">
        <v>4</v>
      </c>
      <c r="B3" s="204" t="str">
        <f>IF('Basic Data'!I16=0,"",'Basic Data'!I16)</f>
        <v>-----</v>
      </c>
      <c r="C3" s="5"/>
      <c r="D3" s="5"/>
      <c r="E3" s="5"/>
      <c r="F3" s="5"/>
      <c r="G3" s="5"/>
    </row>
    <row r="4" spans="1:7" x14ac:dyDescent="0.25">
      <c r="A4" s="5"/>
      <c r="B4" s="5"/>
      <c r="C4" s="5"/>
      <c r="D4" s="5"/>
      <c r="E4" s="5"/>
      <c r="F4" s="5"/>
      <c r="G4" s="5"/>
    </row>
    <row r="5" spans="1:7" ht="24.95" customHeight="1" x14ac:dyDescent="0.25">
      <c r="A5" s="202" t="s">
        <v>9</v>
      </c>
      <c r="B5" s="202" t="s">
        <v>5</v>
      </c>
      <c r="C5" s="202" t="s">
        <v>262</v>
      </c>
      <c r="D5" s="202" t="s">
        <v>218</v>
      </c>
      <c r="E5" s="202" t="s">
        <v>238</v>
      </c>
      <c r="F5" s="202" t="s">
        <v>582</v>
      </c>
      <c r="G5" s="202" t="s">
        <v>583</v>
      </c>
    </row>
    <row r="6" spans="1:7" ht="24.95" customHeight="1" x14ac:dyDescent="0.25">
      <c r="A6" s="207" t="str">
        <f>IF('Basic Data'!A24=0,"",'Basic Data'!A24)</f>
        <v/>
      </c>
      <c r="B6" s="207" t="str">
        <f>IF('Basic Data'!E27=0,"",'Basic Data'!E27)</f>
        <v/>
      </c>
      <c r="C6" s="208" t="str">
        <f>IF('Basic Data'!E24=0,"",'Basic Data'!E24)</f>
        <v/>
      </c>
      <c r="D6" s="207" t="str">
        <f>IF('Basic Data'!A27=0,"",'Basic Data'!A27)</f>
        <v>No</v>
      </c>
      <c r="E6" s="205" t="str">
        <f>IF('Basic Data'!B6=0,"",'Basic Data'!B6)</f>
        <v/>
      </c>
      <c r="F6" s="206" t="str">
        <f>IF('Basic Data'!B14=0,"",'Basic Data'!B14)</f>
        <v/>
      </c>
      <c r="G6" s="206" t="str">
        <f>IF('Basic Data'!B16=0,"",'Basic Data'!B16)</f>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12"/>
  <sheetViews>
    <sheetView workbookViewId="0">
      <selection activeCell="C30" sqref="C30"/>
    </sheetView>
  </sheetViews>
  <sheetFormatPr defaultColWidth="11.42578125" defaultRowHeight="12.75" x14ac:dyDescent="0.2"/>
  <cols>
    <col min="1" max="1" width="64.42578125" style="2" customWidth="1"/>
    <col min="2" max="16384" width="11.42578125" style="2"/>
  </cols>
  <sheetData>
    <row r="1" spans="1:4" ht="15.95" customHeight="1" x14ac:dyDescent="0.2">
      <c r="B1" s="94" t="s">
        <v>227</v>
      </c>
      <c r="C1" s="94" t="s">
        <v>228</v>
      </c>
      <c r="D1" s="94" t="s">
        <v>229</v>
      </c>
    </row>
    <row r="2" spans="1:4" ht="15.95" customHeight="1" x14ac:dyDescent="0.2">
      <c r="A2" s="104" t="s">
        <v>230</v>
      </c>
      <c r="B2" s="105">
        <f>'Basic Data'!A31</f>
        <v>0</v>
      </c>
      <c r="C2" s="106"/>
      <c r="D2" s="106"/>
    </row>
    <row r="3" spans="1:4" ht="15.95" customHeight="1" x14ac:dyDescent="0.2">
      <c r="A3" s="104" t="s">
        <v>234</v>
      </c>
      <c r="B3" s="105">
        <f>'Basic Data'!E31</f>
        <v>0</v>
      </c>
      <c r="C3" s="105">
        <f>'Basic Data'!E32</f>
        <v>0</v>
      </c>
      <c r="D3" s="105">
        <f>'Basic Data'!E33</f>
        <v>0</v>
      </c>
    </row>
    <row r="4" spans="1:4" ht="15.95" customHeight="1" x14ac:dyDescent="0.2">
      <c r="A4" s="104" t="s">
        <v>236</v>
      </c>
      <c r="B4" s="105">
        <f>'Basic Data'!G31</f>
        <v>0</v>
      </c>
      <c r="C4" s="106"/>
      <c r="D4" s="106"/>
    </row>
    <row r="5" spans="1:4" ht="15.95" customHeight="1" x14ac:dyDescent="0.2">
      <c r="A5" s="104" t="s">
        <v>246</v>
      </c>
      <c r="B5" s="105">
        <f>'Basic Data'!G35</f>
        <v>0</v>
      </c>
      <c r="C5" s="106"/>
      <c r="D5" s="106"/>
    </row>
    <row r="6" spans="1:4" ht="15.95" customHeight="1" x14ac:dyDescent="0.2">
      <c r="A6" s="104" t="s">
        <v>247</v>
      </c>
      <c r="B6" s="105">
        <f>'Basic Data'!G36</f>
        <v>0</v>
      </c>
      <c r="C6" s="106"/>
      <c r="D6" s="106"/>
    </row>
    <row r="7" spans="1:4" ht="15.95" customHeight="1" x14ac:dyDescent="0.2">
      <c r="A7" s="104" t="s">
        <v>231</v>
      </c>
      <c r="B7" s="105">
        <f>'Basic Data'!A39</f>
        <v>0</v>
      </c>
      <c r="C7" s="106"/>
      <c r="D7" s="106"/>
    </row>
    <row r="8" spans="1:4" ht="15.95" customHeight="1" x14ac:dyDescent="0.2">
      <c r="A8" s="104" t="s">
        <v>235</v>
      </c>
      <c r="B8" s="105">
        <f>'Basic Data'!E39</f>
        <v>0</v>
      </c>
      <c r="C8" s="105">
        <f>'Basic Data'!E40</f>
        <v>0</v>
      </c>
      <c r="D8" s="105">
        <f>'Basic Data'!E41</f>
        <v>0</v>
      </c>
    </row>
    <row r="9" spans="1:4" ht="15.95" customHeight="1" x14ac:dyDescent="0.2">
      <c r="A9" s="104" t="s">
        <v>237</v>
      </c>
      <c r="B9" s="105">
        <f>'Basic Data'!G39</f>
        <v>0</v>
      </c>
      <c r="C9" s="106"/>
      <c r="D9" s="106"/>
    </row>
    <row r="10" spans="1:4" x14ac:dyDescent="0.2">
      <c r="A10" s="104" t="s">
        <v>248</v>
      </c>
      <c r="B10" s="105">
        <f>'Basic Data'!G43</f>
        <v>0</v>
      </c>
      <c r="C10" s="106"/>
      <c r="D10" s="106"/>
    </row>
    <row r="11" spans="1:4" x14ac:dyDescent="0.2">
      <c r="A11" s="104" t="s">
        <v>249</v>
      </c>
      <c r="B11" s="105">
        <f>'Basic Data'!G44</f>
        <v>0</v>
      </c>
      <c r="C11" s="106"/>
      <c r="D11" s="106"/>
    </row>
    <row r="12" spans="1:4" x14ac:dyDescent="0.2">
      <c r="A12" s="104" t="s">
        <v>245</v>
      </c>
      <c r="B12" s="105">
        <f>'Basic Data'!G46</f>
        <v>0</v>
      </c>
      <c r="C12" s="106"/>
      <c r="D12" s="106"/>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S308"/>
  <sheetViews>
    <sheetView workbookViewId="0">
      <selection activeCell="A2" sqref="A2"/>
    </sheetView>
  </sheetViews>
  <sheetFormatPr defaultColWidth="9.140625" defaultRowHeight="11.25" x14ac:dyDescent="0.2"/>
  <cols>
    <col min="1" max="1" width="34.140625" style="7" customWidth="1"/>
    <col min="2" max="2" width="50.42578125" style="7" customWidth="1"/>
    <col min="3" max="3" width="69.28515625" style="7" customWidth="1"/>
    <col min="4" max="4" width="20.42578125" style="7" customWidth="1"/>
    <col min="5" max="5" width="12.5703125" style="7" customWidth="1"/>
    <col min="6" max="6" width="23.7109375" style="7" customWidth="1"/>
    <col min="7" max="7" width="9.140625" style="7" customWidth="1"/>
    <col min="8" max="8" width="24.7109375" style="7" customWidth="1"/>
    <col min="9" max="9" width="14.85546875" style="7" customWidth="1"/>
    <col min="10" max="10" width="19.28515625" style="7" customWidth="1"/>
    <col min="11" max="11" width="15" style="7" customWidth="1"/>
    <col min="12" max="13" width="9.140625" style="7" customWidth="1"/>
    <col min="14" max="14" width="15.28515625" style="7" customWidth="1"/>
    <col min="15" max="15" width="18.140625" style="7" customWidth="1"/>
    <col min="16" max="16384" width="9.140625" style="7"/>
  </cols>
  <sheetData>
    <row r="1" spans="1:6" x14ac:dyDescent="0.2">
      <c r="A1" s="113" t="s">
        <v>10</v>
      </c>
      <c r="B1" s="19" t="s">
        <v>274</v>
      </c>
      <c r="C1" s="91"/>
      <c r="D1" s="146"/>
    </row>
    <row r="2" spans="1:6" x14ac:dyDescent="0.2">
      <c r="A2" s="20" t="s">
        <v>633</v>
      </c>
      <c r="B2" s="19" t="s">
        <v>11</v>
      </c>
      <c r="C2" s="91"/>
      <c r="D2" s="147"/>
      <c r="E2" s="7" t="s">
        <v>53</v>
      </c>
    </row>
    <row r="3" spans="1:6" x14ac:dyDescent="0.2">
      <c r="B3" s="19" t="s">
        <v>12</v>
      </c>
      <c r="C3" s="91"/>
      <c r="D3" s="147"/>
      <c r="E3" s="62" t="str">
        <f>'Basic Data'!I16</f>
        <v>-----</v>
      </c>
      <c r="F3" s="7">
        <f>IF(E3&gt;E4,0,DATEDIF(E3,E4,"y"))</f>
        <v>0</v>
      </c>
    </row>
    <row r="4" spans="1:6" x14ac:dyDescent="0.2">
      <c r="B4" s="19" t="s">
        <v>221</v>
      </c>
      <c r="C4" s="91"/>
      <c r="D4" s="147"/>
      <c r="E4" s="62">
        <v>45657</v>
      </c>
    </row>
    <row r="5" spans="1:6" x14ac:dyDescent="0.2">
      <c r="B5" s="19" t="s">
        <v>13</v>
      </c>
      <c r="C5" s="91"/>
      <c r="D5" s="147"/>
    </row>
    <row r="6" spans="1:6" x14ac:dyDescent="0.2">
      <c r="B6" s="19" t="s">
        <v>14</v>
      </c>
      <c r="C6" s="91"/>
      <c r="D6" s="147"/>
    </row>
    <row r="7" spans="1:6" x14ac:dyDescent="0.2">
      <c r="B7" s="19" t="s">
        <v>222</v>
      </c>
      <c r="C7" s="91"/>
      <c r="D7" s="147"/>
    </row>
    <row r="8" spans="1:6" x14ac:dyDescent="0.2">
      <c r="B8" s="19" t="s">
        <v>15</v>
      </c>
      <c r="C8" s="91"/>
      <c r="D8" s="147"/>
    </row>
    <row r="9" spans="1:6" x14ac:dyDescent="0.2">
      <c r="B9" s="19" t="s">
        <v>223</v>
      </c>
      <c r="C9" s="91"/>
      <c r="D9" s="147"/>
    </row>
    <row r="10" spans="1:6" x14ac:dyDescent="0.2">
      <c r="B10" s="19" t="s">
        <v>16</v>
      </c>
      <c r="C10" s="91"/>
      <c r="D10" s="147"/>
    </row>
    <row r="11" spans="1:6" x14ac:dyDescent="0.2">
      <c r="B11" s="19" t="s">
        <v>632</v>
      </c>
      <c r="C11" s="91"/>
      <c r="D11" s="147"/>
    </row>
    <row r="12" spans="1:6" x14ac:dyDescent="0.2">
      <c r="B12" s="19" t="s">
        <v>224</v>
      </c>
      <c r="C12" s="91"/>
      <c r="D12" s="147"/>
    </row>
    <row r="13" spans="1:6" x14ac:dyDescent="0.2">
      <c r="B13" s="19" t="s">
        <v>17</v>
      </c>
      <c r="C13" s="91"/>
      <c r="D13" s="147"/>
    </row>
    <row r="14" spans="1:6" x14ac:dyDescent="0.2">
      <c r="B14" s="19" t="s">
        <v>18</v>
      </c>
      <c r="C14" s="91"/>
      <c r="D14" s="147"/>
    </row>
    <row r="15" spans="1:6" x14ac:dyDescent="0.2">
      <c r="B15" s="19" t="s">
        <v>19</v>
      </c>
      <c r="C15" s="91"/>
      <c r="D15" s="147"/>
    </row>
    <row r="16" spans="1:6" x14ac:dyDescent="0.2">
      <c r="B16" s="19" t="s">
        <v>21</v>
      </c>
      <c r="C16" s="91"/>
      <c r="D16" s="147"/>
    </row>
    <row r="17" spans="2:4" x14ac:dyDescent="0.2">
      <c r="B17" s="19" t="s">
        <v>20</v>
      </c>
      <c r="C17" s="91"/>
      <c r="D17" s="148"/>
    </row>
    <row r="18" spans="2:4" x14ac:dyDescent="0.2">
      <c r="B18" s="19" t="s">
        <v>22</v>
      </c>
      <c r="C18" s="91"/>
      <c r="D18" s="147"/>
    </row>
    <row r="19" spans="2:4" x14ac:dyDescent="0.2">
      <c r="B19" s="19" t="s">
        <v>23</v>
      </c>
      <c r="C19" s="91"/>
      <c r="D19" s="147"/>
    </row>
    <row r="20" spans="2:4" x14ac:dyDescent="0.2">
      <c r="B20" s="19" t="s">
        <v>24</v>
      </c>
      <c r="C20" s="91"/>
      <c r="D20" s="147"/>
    </row>
    <row r="21" spans="2:4" x14ac:dyDescent="0.2">
      <c r="B21" s="19" t="s">
        <v>25</v>
      </c>
      <c r="C21" s="114"/>
      <c r="D21" s="147"/>
    </row>
    <row r="22" spans="2:4" x14ac:dyDescent="0.2">
      <c r="B22" s="19" t="s">
        <v>26</v>
      </c>
      <c r="C22" s="114"/>
      <c r="D22" s="147"/>
    </row>
    <row r="23" spans="2:4" x14ac:dyDescent="0.2">
      <c r="B23" s="19" t="s">
        <v>28</v>
      </c>
      <c r="C23" s="91"/>
      <c r="D23" s="147"/>
    </row>
    <row r="24" spans="2:4" x14ac:dyDescent="0.2">
      <c r="B24" s="19" t="s">
        <v>27</v>
      </c>
      <c r="C24" s="91"/>
      <c r="D24" s="147"/>
    </row>
    <row r="25" spans="2:4" x14ac:dyDescent="0.2">
      <c r="B25" s="19" t="s">
        <v>30</v>
      </c>
      <c r="C25" s="91"/>
      <c r="D25" s="147"/>
    </row>
    <row r="26" spans="2:4" x14ac:dyDescent="0.2">
      <c r="B26" s="19" t="s">
        <v>219</v>
      </c>
      <c r="C26" s="91"/>
      <c r="D26" s="147"/>
    </row>
    <row r="27" spans="2:4" x14ac:dyDescent="0.2">
      <c r="B27" s="19" t="s">
        <v>581</v>
      </c>
      <c r="C27" s="91"/>
      <c r="D27" s="147"/>
    </row>
    <row r="28" spans="2:4" x14ac:dyDescent="0.2">
      <c r="B28" s="19" t="s">
        <v>29</v>
      </c>
      <c r="C28" s="91"/>
      <c r="D28" s="147"/>
    </row>
    <row r="29" spans="2:4" x14ac:dyDescent="0.2">
      <c r="B29" s="19" t="s">
        <v>31</v>
      </c>
      <c r="C29" s="91"/>
      <c r="D29" s="147"/>
    </row>
    <row r="30" spans="2:4" x14ac:dyDescent="0.2">
      <c r="B30" s="19" t="s">
        <v>32</v>
      </c>
      <c r="C30" s="91"/>
      <c r="D30" s="147"/>
    </row>
    <row r="31" spans="2:4" x14ac:dyDescent="0.2">
      <c r="B31" s="19" t="s">
        <v>33</v>
      </c>
      <c r="C31" s="91"/>
      <c r="D31" s="147"/>
    </row>
    <row r="32" spans="2:4" x14ac:dyDescent="0.2">
      <c r="B32" s="19" t="s">
        <v>225</v>
      </c>
      <c r="C32" s="91"/>
      <c r="D32" s="147"/>
    </row>
    <row r="33" spans="2:4" x14ac:dyDescent="0.2">
      <c r="B33" s="19" t="s">
        <v>35</v>
      </c>
      <c r="C33" s="91"/>
      <c r="D33" s="147"/>
    </row>
    <row r="34" spans="2:4" x14ac:dyDescent="0.2">
      <c r="B34" s="19" t="s">
        <v>37</v>
      </c>
      <c r="C34" s="91"/>
      <c r="D34" s="147"/>
    </row>
    <row r="35" spans="2:4" x14ac:dyDescent="0.2">
      <c r="B35" s="19" t="s">
        <v>38</v>
      </c>
      <c r="C35" s="91"/>
      <c r="D35" s="147"/>
    </row>
    <row r="36" spans="2:4" x14ac:dyDescent="0.2">
      <c r="B36" s="19" t="s">
        <v>39</v>
      </c>
      <c r="C36" s="91"/>
      <c r="D36" s="147"/>
    </row>
    <row r="37" spans="2:4" x14ac:dyDescent="0.2">
      <c r="B37" s="19" t="s">
        <v>40</v>
      </c>
      <c r="C37" s="91"/>
      <c r="D37" s="147"/>
    </row>
    <row r="38" spans="2:4" x14ac:dyDescent="0.2">
      <c r="B38" s="19" t="s">
        <v>41</v>
      </c>
      <c r="C38" s="91"/>
      <c r="D38" s="147"/>
    </row>
    <row r="39" spans="2:4" x14ac:dyDescent="0.2">
      <c r="B39" s="19" t="s">
        <v>36</v>
      </c>
      <c r="C39" s="91"/>
      <c r="D39" s="147"/>
    </row>
    <row r="40" spans="2:4" x14ac:dyDescent="0.2">
      <c r="B40" s="9" t="s">
        <v>42</v>
      </c>
      <c r="C40" s="91"/>
      <c r="D40" s="147"/>
    </row>
    <row r="41" spans="2:4" x14ac:dyDescent="0.2">
      <c r="B41" s="9" t="s">
        <v>34</v>
      </c>
      <c r="C41" s="91"/>
      <c r="D41" s="147"/>
    </row>
    <row r="42" spans="2:4" x14ac:dyDescent="0.2">
      <c r="B42" s="9" t="s">
        <v>46</v>
      </c>
      <c r="C42" s="91"/>
      <c r="D42" s="147"/>
    </row>
    <row r="43" spans="2:4" x14ac:dyDescent="0.2">
      <c r="B43" s="9" t="s">
        <v>43</v>
      </c>
      <c r="C43" s="91"/>
      <c r="D43" s="147"/>
    </row>
    <row r="44" spans="2:4" x14ac:dyDescent="0.2">
      <c r="B44" s="34" t="s">
        <v>233</v>
      </c>
      <c r="C44" s="91"/>
      <c r="D44" s="147"/>
    </row>
    <row r="45" spans="2:4" x14ac:dyDescent="0.2">
      <c r="B45" s="34" t="s">
        <v>44</v>
      </c>
      <c r="C45" s="91"/>
      <c r="D45" s="147"/>
    </row>
    <row r="46" spans="2:4" x14ac:dyDescent="0.2">
      <c r="B46" s="34" t="s">
        <v>45</v>
      </c>
      <c r="C46" s="91"/>
      <c r="D46" s="147"/>
    </row>
    <row r="47" spans="2:4" x14ac:dyDescent="0.2">
      <c r="B47" s="34" t="s">
        <v>47</v>
      </c>
      <c r="C47" s="91"/>
      <c r="D47" s="149"/>
    </row>
    <row r="48" spans="2:4" x14ac:dyDescent="0.2">
      <c r="B48" s="34" t="s">
        <v>48</v>
      </c>
      <c r="C48" s="91"/>
      <c r="D48" s="147"/>
    </row>
    <row r="49" spans="2:4" x14ac:dyDescent="0.2">
      <c r="B49" s="34" t="s">
        <v>226</v>
      </c>
      <c r="C49" s="91"/>
      <c r="D49" s="147"/>
    </row>
    <row r="50" spans="2:4" x14ac:dyDescent="0.2">
      <c r="B50" s="34" t="s">
        <v>50</v>
      </c>
      <c r="C50" s="91"/>
      <c r="D50" s="147"/>
    </row>
    <row r="51" spans="2:4" x14ac:dyDescent="0.2">
      <c r="B51" s="34" t="s">
        <v>49</v>
      </c>
      <c r="C51" s="91"/>
      <c r="D51" s="147"/>
    </row>
    <row r="52" spans="2:4" x14ac:dyDescent="0.2">
      <c r="B52" s="34" t="s">
        <v>275</v>
      </c>
      <c r="C52" s="91"/>
      <c r="D52" s="147"/>
    </row>
    <row r="53" spans="2:4" x14ac:dyDescent="0.2">
      <c r="B53" s="34" t="s">
        <v>276</v>
      </c>
      <c r="C53" s="114"/>
      <c r="D53" s="92"/>
    </row>
    <row r="54" spans="2:4" x14ac:dyDescent="0.2">
      <c r="C54" s="114"/>
      <c r="D54" s="92"/>
    </row>
    <row r="55" spans="2:4" x14ac:dyDescent="0.2">
      <c r="C55" s="114"/>
      <c r="D55" s="92"/>
    </row>
    <row r="56" spans="2:4" x14ac:dyDescent="0.2">
      <c r="C56" s="114"/>
      <c r="D56" s="92"/>
    </row>
    <row r="57" spans="2:4" x14ac:dyDescent="0.2">
      <c r="B57" s="91"/>
      <c r="C57" s="114"/>
      <c r="D57" s="92"/>
    </row>
    <row r="58" spans="2:4" x14ac:dyDescent="0.2">
      <c r="B58" s="91"/>
      <c r="C58" s="114"/>
      <c r="D58" s="147"/>
    </row>
    <row r="59" spans="2:4" x14ac:dyDescent="0.2">
      <c r="B59" s="91"/>
      <c r="C59" s="114"/>
      <c r="D59" s="92"/>
    </row>
    <row r="60" spans="2:4" x14ac:dyDescent="0.2">
      <c r="B60" s="91"/>
      <c r="C60" s="114"/>
      <c r="D60" s="92"/>
    </row>
    <row r="61" spans="2:4" x14ac:dyDescent="0.2">
      <c r="B61" s="91"/>
    </row>
    <row r="62" spans="2:4" x14ac:dyDescent="0.2">
      <c r="B62" s="91"/>
    </row>
    <row r="63" spans="2:4" x14ac:dyDescent="0.2">
      <c r="B63" s="91"/>
    </row>
    <row r="64" spans="2:4" x14ac:dyDescent="0.2">
      <c r="B64" s="91"/>
    </row>
    <row r="65" spans="1:19" x14ac:dyDescent="0.2">
      <c r="B65" s="91"/>
      <c r="C65" s="114" t="s">
        <v>52</v>
      </c>
      <c r="D65" s="92"/>
    </row>
    <row r="66" spans="1:19" x14ac:dyDescent="0.2">
      <c r="B66" s="91"/>
      <c r="C66" s="114"/>
      <c r="D66" s="92"/>
    </row>
    <row r="68" spans="1:19" x14ac:dyDescent="0.2">
      <c r="A68" s="13" t="s">
        <v>54</v>
      </c>
      <c r="B68" s="14" t="s">
        <v>55</v>
      </c>
      <c r="C68" s="15" t="s">
        <v>56</v>
      </c>
      <c r="D68" s="14" t="s">
        <v>57</v>
      </c>
      <c r="E68" s="14" t="s">
        <v>58</v>
      </c>
      <c r="F68" s="14" t="s">
        <v>59</v>
      </c>
      <c r="G68" s="14" t="s">
        <v>60</v>
      </c>
      <c r="H68" s="14" t="s">
        <v>61</v>
      </c>
      <c r="I68" s="14" t="s">
        <v>62</v>
      </c>
      <c r="J68" s="14" t="s">
        <v>63</v>
      </c>
      <c r="K68" s="14" t="s">
        <v>64</v>
      </c>
      <c r="L68" s="14" t="s">
        <v>65</v>
      </c>
      <c r="M68" s="14" t="s">
        <v>66</v>
      </c>
      <c r="N68" s="14" t="s">
        <v>67</v>
      </c>
      <c r="O68" s="14" t="s">
        <v>68</v>
      </c>
      <c r="P68" s="14" t="s">
        <v>69</v>
      </c>
      <c r="Q68" s="14" t="s">
        <v>70</v>
      </c>
      <c r="R68" s="14" t="s">
        <v>71</v>
      </c>
      <c r="S68" s="15" t="s">
        <v>72</v>
      </c>
    </row>
    <row r="69" spans="1:19" x14ac:dyDescent="0.2">
      <c r="A69" s="10" t="s">
        <v>73</v>
      </c>
      <c r="B69" s="8" t="s">
        <v>74</v>
      </c>
      <c r="C69" s="11" t="s">
        <v>75</v>
      </c>
      <c r="D69" s="8" t="s">
        <v>76</v>
      </c>
      <c r="E69" s="8" t="s">
        <v>77</v>
      </c>
      <c r="F69" s="8" t="s">
        <v>78</v>
      </c>
      <c r="G69" s="8" t="s">
        <v>79</v>
      </c>
      <c r="H69" s="8" t="s">
        <v>80</v>
      </c>
      <c r="I69" s="8" t="s">
        <v>81</v>
      </c>
      <c r="J69" s="8" t="s">
        <v>82</v>
      </c>
      <c r="K69" s="8" t="s">
        <v>83</v>
      </c>
      <c r="L69" s="8" t="s">
        <v>84</v>
      </c>
      <c r="M69" s="8" t="s">
        <v>85</v>
      </c>
      <c r="N69" s="8" t="s">
        <v>86</v>
      </c>
      <c r="O69" s="8" t="s">
        <v>87</v>
      </c>
      <c r="P69" s="8" t="s">
        <v>88</v>
      </c>
      <c r="Q69" s="21" t="s">
        <v>89</v>
      </c>
      <c r="R69" s="8" t="s">
        <v>90</v>
      </c>
      <c r="S69" s="22" t="s">
        <v>91</v>
      </c>
    </row>
    <row r="70" spans="1:19" x14ac:dyDescent="0.2">
      <c r="A70" s="10" t="s">
        <v>92</v>
      </c>
      <c r="B70" s="8" t="s">
        <v>93</v>
      </c>
      <c r="C70" s="11" t="s">
        <v>76</v>
      </c>
      <c r="D70" s="8" t="s">
        <v>94</v>
      </c>
      <c r="E70" s="8" t="s">
        <v>95</v>
      </c>
      <c r="F70" s="8" t="s">
        <v>95</v>
      </c>
      <c r="G70" s="8" t="s">
        <v>96</v>
      </c>
      <c r="H70" s="8" t="s">
        <v>97</v>
      </c>
      <c r="I70" s="8" t="s">
        <v>98</v>
      </c>
      <c r="J70" s="8" t="s">
        <v>99</v>
      </c>
      <c r="K70" s="8" t="s">
        <v>100</v>
      </c>
      <c r="L70" s="8" t="s">
        <v>101</v>
      </c>
      <c r="M70" s="8" t="s">
        <v>102</v>
      </c>
      <c r="N70" s="8" t="s">
        <v>103</v>
      </c>
      <c r="O70" s="8" t="s">
        <v>104</v>
      </c>
      <c r="P70" s="8" t="s">
        <v>105</v>
      </c>
      <c r="Q70" s="8" t="s">
        <v>51</v>
      </c>
      <c r="R70" s="9" t="s">
        <v>51</v>
      </c>
      <c r="S70" s="11" t="s">
        <v>51</v>
      </c>
    </row>
    <row r="71" spans="1:19" x14ac:dyDescent="0.2">
      <c r="A71" s="10" t="s">
        <v>106</v>
      </c>
      <c r="B71" s="8" t="s">
        <v>107</v>
      </c>
      <c r="C71" s="11" t="s">
        <v>108</v>
      </c>
      <c r="D71" s="8" t="s">
        <v>109</v>
      </c>
      <c r="E71" s="8" t="s">
        <v>51</v>
      </c>
      <c r="F71" s="8" t="s">
        <v>51</v>
      </c>
      <c r="G71" s="8" t="s">
        <v>110</v>
      </c>
      <c r="H71" s="8" t="s">
        <v>111</v>
      </c>
      <c r="I71" s="8" t="s">
        <v>112</v>
      </c>
      <c r="J71" s="8" t="s">
        <v>113</v>
      </c>
      <c r="K71" s="8" t="s">
        <v>114</v>
      </c>
      <c r="L71" s="8" t="s">
        <v>95</v>
      </c>
      <c r="M71" s="8" t="s">
        <v>115</v>
      </c>
      <c r="N71" s="8" t="s">
        <v>116</v>
      </c>
      <c r="O71" s="8" t="s">
        <v>117</v>
      </c>
      <c r="P71" s="8" t="s">
        <v>118</v>
      </c>
      <c r="Q71" s="9"/>
      <c r="R71" s="9"/>
      <c r="S71" s="12"/>
    </row>
    <row r="72" spans="1:19" x14ac:dyDescent="0.2">
      <c r="A72" s="10" t="s">
        <v>119</v>
      </c>
      <c r="B72" s="8" t="s">
        <v>120</v>
      </c>
      <c r="C72" s="11" t="s">
        <v>121</v>
      </c>
      <c r="D72" s="8" t="s">
        <v>95</v>
      </c>
      <c r="E72" s="8" t="s">
        <v>52</v>
      </c>
      <c r="F72" s="8" t="s">
        <v>52</v>
      </c>
      <c r="G72" s="8" t="s">
        <v>122</v>
      </c>
      <c r="H72" s="8" t="s">
        <v>123</v>
      </c>
      <c r="I72" s="8" t="s">
        <v>124</v>
      </c>
      <c r="J72" s="8" t="s">
        <v>125</v>
      </c>
      <c r="K72" s="8" t="s">
        <v>95</v>
      </c>
      <c r="L72" s="8" t="s">
        <v>51</v>
      </c>
      <c r="M72" s="8" t="s">
        <v>126</v>
      </c>
      <c r="N72" s="8" t="s">
        <v>109</v>
      </c>
      <c r="O72" s="8" t="s">
        <v>95</v>
      </c>
      <c r="P72" s="8" t="s">
        <v>127</v>
      </c>
      <c r="Q72" s="9"/>
      <c r="R72" s="9"/>
      <c r="S72" s="12"/>
    </row>
    <row r="73" spans="1:19" x14ac:dyDescent="0.2">
      <c r="A73" s="10" t="s">
        <v>128</v>
      </c>
      <c r="B73" s="8" t="s">
        <v>129</v>
      </c>
      <c r="C73" s="11" t="s">
        <v>130</v>
      </c>
      <c r="D73" s="8" t="s">
        <v>51</v>
      </c>
      <c r="E73" s="8"/>
      <c r="F73" s="8"/>
      <c r="G73" s="8" t="s">
        <v>131</v>
      </c>
      <c r="H73" s="8" t="s">
        <v>109</v>
      </c>
      <c r="I73" s="8" t="s">
        <v>132</v>
      </c>
      <c r="J73" s="8" t="s">
        <v>133</v>
      </c>
      <c r="K73" s="8" t="s">
        <v>51</v>
      </c>
      <c r="L73" s="8" t="s">
        <v>52</v>
      </c>
      <c r="M73" s="8" t="s">
        <v>134</v>
      </c>
      <c r="N73" s="9" t="s">
        <v>95</v>
      </c>
      <c r="O73" s="8" t="s">
        <v>51</v>
      </c>
      <c r="P73" s="8" t="s">
        <v>135</v>
      </c>
      <c r="Q73" s="9"/>
      <c r="R73" s="9"/>
      <c r="S73" s="12"/>
    </row>
    <row r="74" spans="1:19" x14ac:dyDescent="0.2">
      <c r="A74" s="10" t="s">
        <v>136</v>
      </c>
      <c r="B74" s="8" t="s">
        <v>137</v>
      </c>
      <c r="C74" s="11" t="s">
        <v>138</v>
      </c>
      <c r="D74" s="8" t="s">
        <v>52</v>
      </c>
      <c r="E74" s="9"/>
      <c r="F74" s="9"/>
      <c r="G74" s="8" t="s">
        <v>95</v>
      </c>
      <c r="H74" s="8" t="s">
        <v>95</v>
      </c>
      <c r="I74" s="8" t="s">
        <v>139</v>
      </c>
      <c r="J74" s="8" t="s">
        <v>140</v>
      </c>
      <c r="K74" s="8" t="s">
        <v>52</v>
      </c>
      <c r="L74" s="8"/>
      <c r="M74" s="8" t="s">
        <v>109</v>
      </c>
      <c r="N74" s="9" t="s">
        <v>51</v>
      </c>
      <c r="O74" s="8" t="s">
        <v>52</v>
      </c>
      <c r="P74" s="8" t="s">
        <v>141</v>
      </c>
      <c r="Q74" s="9"/>
      <c r="R74" s="9"/>
      <c r="S74" s="12"/>
    </row>
    <row r="75" spans="1:19" x14ac:dyDescent="0.2">
      <c r="A75" s="10" t="s">
        <v>142</v>
      </c>
      <c r="B75" s="8" t="s">
        <v>143</v>
      </c>
      <c r="C75" s="11" t="s">
        <v>109</v>
      </c>
      <c r="D75" s="9"/>
      <c r="E75" s="9"/>
      <c r="F75" s="9"/>
      <c r="G75" s="8" t="s">
        <v>51</v>
      </c>
      <c r="H75" s="8" t="s">
        <v>51</v>
      </c>
      <c r="I75" s="8" t="s">
        <v>95</v>
      </c>
      <c r="J75" s="8" t="s">
        <v>95</v>
      </c>
      <c r="K75" s="8"/>
      <c r="L75" s="9"/>
      <c r="M75" s="8" t="s">
        <v>95</v>
      </c>
      <c r="N75" s="9" t="s">
        <v>52</v>
      </c>
      <c r="O75" s="8"/>
      <c r="P75" s="8" t="s">
        <v>109</v>
      </c>
      <c r="Q75" s="9"/>
      <c r="R75" s="9"/>
      <c r="S75" s="12"/>
    </row>
    <row r="76" spans="1:19" x14ac:dyDescent="0.2">
      <c r="A76" s="10" t="s">
        <v>144</v>
      </c>
      <c r="B76" s="8" t="s">
        <v>95</v>
      </c>
      <c r="C76" s="11" t="s">
        <v>95</v>
      </c>
      <c r="D76" s="9"/>
      <c r="E76" s="9"/>
      <c r="F76" s="9"/>
      <c r="G76" s="8" t="s">
        <v>52</v>
      </c>
      <c r="H76" s="8" t="s">
        <v>52</v>
      </c>
      <c r="I76" s="8" t="s">
        <v>51</v>
      </c>
      <c r="J76" s="8" t="s">
        <v>51</v>
      </c>
      <c r="K76" s="9"/>
      <c r="L76" s="9"/>
      <c r="M76" s="8" t="s">
        <v>51</v>
      </c>
      <c r="N76" s="9"/>
      <c r="O76" s="9"/>
      <c r="P76" s="8" t="s">
        <v>95</v>
      </c>
      <c r="Q76" s="9"/>
      <c r="R76" s="9"/>
      <c r="S76" s="12"/>
    </row>
    <row r="77" spans="1:19" x14ac:dyDescent="0.2">
      <c r="A77" s="10" t="s">
        <v>145</v>
      </c>
      <c r="B77" s="8" t="s">
        <v>51</v>
      </c>
      <c r="C77" s="11" t="s">
        <v>51</v>
      </c>
      <c r="D77" s="9"/>
      <c r="E77" s="9"/>
      <c r="F77" s="9"/>
      <c r="G77" s="8"/>
      <c r="H77" s="9"/>
      <c r="I77" s="8" t="s">
        <v>52</v>
      </c>
      <c r="J77" s="8" t="s">
        <v>52</v>
      </c>
      <c r="K77" s="9"/>
      <c r="L77" s="9"/>
      <c r="M77" s="9" t="s">
        <v>52</v>
      </c>
      <c r="N77" s="8"/>
      <c r="O77" s="8"/>
      <c r="P77" s="8" t="s">
        <v>51</v>
      </c>
      <c r="Q77" s="9"/>
      <c r="R77" s="9"/>
      <c r="S77" s="12"/>
    </row>
    <row r="78" spans="1:19" x14ac:dyDescent="0.2">
      <c r="A78" s="10" t="s">
        <v>146</v>
      </c>
      <c r="B78" s="8" t="s">
        <v>52</v>
      </c>
      <c r="C78" s="11" t="s">
        <v>52</v>
      </c>
      <c r="D78" s="9"/>
      <c r="E78" s="9"/>
      <c r="F78" s="9"/>
      <c r="G78" s="9"/>
      <c r="H78" s="9"/>
      <c r="I78" s="9"/>
      <c r="J78" s="8"/>
      <c r="K78" s="9"/>
      <c r="L78" s="9"/>
      <c r="M78" s="9"/>
      <c r="N78" s="9"/>
      <c r="O78" s="9"/>
      <c r="P78" s="8" t="s">
        <v>52</v>
      </c>
      <c r="Q78" s="9"/>
      <c r="R78" s="9"/>
      <c r="S78" s="12"/>
    </row>
    <row r="79" spans="1:19" x14ac:dyDescent="0.2">
      <c r="A79" s="10" t="s">
        <v>147</v>
      </c>
      <c r="B79" s="8"/>
      <c r="C79" s="12"/>
      <c r="D79" s="9"/>
      <c r="E79" s="9"/>
      <c r="F79" s="9"/>
      <c r="G79" s="9"/>
      <c r="H79" s="9"/>
      <c r="I79" s="9"/>
      <c r="J79" s="9"/>
      <c r="K79" s="9"/>
      <c r="L79" s="9"/>
      <c r="M79" s="9"/>
      <c r="N79" s="9"/>
      <c r="O79" s="9"/>
      <c r="P79" s="9"/>
      <c r="Q79" s="9"/>
      <c r="R79" s="9"/>
      <c r="S79" s="12"/>
    </row>
    <row r="80" spans="1:19" x14ac:dyDescent="0.2">
      <c r="A80" s="10" t="s">
        <v>148</v>
      </c>
      <c r="B80" s="9"/>
      <c r="C80" s="12"/>
      <c r="D80" s="9"/>
      <c r="E80" s="9"/>
      <c r="F80" s="9"/>
      <c r="G80" s="9"/>
      <c r="H80" s="9"/>
      <c r="I80" s="9"/>
      <c r="J80" s="9"/>
      <c r="K80" s="9"/>
      <c r="L80" s="9"/>
      <c r="M80" s="9"/>
      <c r="N80" s="9"/>
      <c r="O80" s="9"/>
      <c r="P80" s="9"/>
      <c r="Q80" s="9"/>
      <c r="R80" s="9"/>
      <c r="S80" s="12"/>
    </row>
    <row r="81" spans="1:19" x14ac:dyDescent="0.2">
      <c r="A81" s="10" t="s">
        <v>149</v>
      </c>
      <c r="B81" s="9"/>
      <c r="C81" s="12"/>
      <c r="D81" s="9"/>
      <c r="E81" s="9"/>
      <c r="F81" s="9"/>
      <c r="G81" s="9"/>
      <c r="H81" s="9"/>
      <c r="I81" s="9"/>
      <c r="J81" s="9"/>
      <c r="K81" s="9"/>
      <c r="L81" s="9"/>
      <c r="M81" s="9"/>
      <c r="N81" s="9"/>
      <c r="O81" s="9"/>
      <c r="P81" s="9"/>
      <c r="Q81" s="9"/>
      <c r="R81" s="9"/>
      <c r="S81" s="12"/>
    </row>
    <row r="82" spans="1:19" x14ac:dyDescent="0.2">
      <c r="A82" s="10" t="s">
        <v>150</v>
      </c>
      <c r="B82" s="9"/>
      <c r="C82" s="12"/>
      <c r="D82" s="9"/>
      <c r="E82" s="9"/>
      <c r="F82" s="9"/>
      <c r="G82" s="9"/>
      <c r="H82" s="9"/>
      <c r="I82" s="9"/>
      <c r="J82" s="9"/>
      <c r="K82" s="9"/>
      <c r="L82" s="9"/>
      <c r="M82" s="9"/>
      <c r="N82" s="9"/>
      <c r="O82" s="9"/>
      <c r="P82" s="9"/>
      <c r="Q82" s="9"/>
      <c r="R82" s="9"/>
      <c r="S82" s="12"/>
    </row>
    <row r="83" spans="1:19" x14ac:dyDescent="0.2">
      <c r="A83" s="10" t="s">
        <v>151</v>
      </c>
      <c r="B83" s="9"/>
      <c r="C83" s="12"/>
      <c r="D83" s="9"/>
      <c r="E83" s="9"/>
      <c r="F83" s="9"/>
      <c r="G83" s="9"/>
      <c r="H83" s="9"/>
      <c r="I83" s="9"/>
      <c r="J83" s="9"/>
      <c r="K83" s="9"/>
      <c r="L83" s="9"/>
      <c r="M83" s="9"/>
      <c r="N83" s="9"/>
      <c r="O83" s="9"/>
      <c r="P83" s="9"/>
      <c r="Q83" s="9"/>
      <c r="R83" s="9"/>
      <c r="S83" s="12"/>
    </row>
    <row r="84" spans="1:19" x14ac:dyDescent="0.2">
      <c r="A84" s="10" t="s">
        <v>152</v>
      </c>
      <c r="B84" s="9"/>
      <c r="C84" s="12"/>
      <c r="D84" s="9"/>
      <c r="E84" s="9"/>
      <c r="F84" s="9"/>
      <c r="G84" s="9"/>
      <c r="H84" s="9"/>
      <c r="I84" s="9"/>
      <c r="J84" s="9"/>
      <c r="K84" s="9"/>
      <c r="L84" s="9"/>
      <c r="M84" s="9"/>
      <c r="N84" s="9"/>
      <c r="O84" s="9"/>
      <c r="P84" s="9"/>
      <c r="Q84" s="9"/>
      <c r="R84" s="9"/>
      <c r="S84" s="12"/>
    </row>
    <row r="85" spans="1:19" x14ac:dyDescent="0.2">
      <c r="A85" s="10" t="s">
        <v>153</v>
      </c>
      <c r="B85" s="9"/>
      <c r="C85" s="12"/>
      <c r="D85" s="9"/>
      <c r="E85" s="9"/>
      <c r="F85" s="9"/>
      <c r="G85" s="9"/>
      <c r="H85" s="9"/>
      <c r="I85" s="9"/>
      <c r="J85" s="9"/>
      <c r="K85" s="9"/>
      <c r="L85" s="9"/>
      <c r="M85" s="9"/>
      <c r="N85" s="9"/>
      <c r="O85" s="9"/>
      <c r="P85" s="9"/>
      <c r="Q85" s="9"/>
      <c r="R85" s="9"/>
      <c r="S85" s="12"/>
    </row>
    <row r="86" spans="1:19" x14ac:dyDescent="0.2">
      <c r="A86" s="10" t="s">
        <v>154</v>
      </c>
      <c r="B86" s="9"/>
      <c r="C86" s="12"/>
      <c r="D86" s="9"/>
      <c r="E86" s="9"/>
      <c r="F86" s="9"/>
      <c r="G86" s="9"/>
      <c r="H86" s="9"/>
      <c r="I86" s="9"/>
      <c r="J86" s="9"/>
      <c r="K86" s="9"/>
      <c r="L86" s="9"/>
      <c r="M86" s="9"/>
      <c r="N86" s="9"/>
      <c r="O86" s="9"/>
      <c r="P86" s="9"/>
      <c r="Q86" s="9"/>
      <c r="R86" s="9"/>
      <c r="S86" s="12"/>
    </row>
    <row r="87" spans="1:19" x14ac:dyDescent="0.2">
      <c r="A87" s="10" t="s">
        <v>95</v>
      </c>
      <c r="B87" s="9"/>
      <c r="C87" s="12"/>
      <c r="D87" s="9"/>
      <c r="E87" s="9"/>
      <c r="F87" s="9"/>
      <c r="G87" s="9"/>
      <c r="H87" s="9"/>
      <c r="I87" s="9"/>
      <c r="J87" s="9"/>
      <c r="K87" s="9"/>
      <c r="L87" s="9"/>
      <c r="M87" s="9"/>
      <c r="N87" s="9"/>
      <c r="O87" s="9"/>
      <c r="P87" s="9"/>
      <c r="Q87" s="9"/>
      <c r="R87" s="9"/>
      <c r="S87" s="12"/>
    </row>
    <row r="88" spans="1:19" x14ac:dyDescent="0.2">
      <c r="A88" s="10" t="s">
        <v>51</v>
      </c>
      <c r="B88" s="9"/>
      <c r="C88" s="12"/>
      <c r="D88" s="9"/>
      <c r="E88" s="9"/>
      <c r="F88" s="9"/>
      <c r="G88" s="9"/>
      <c r="H88" s="9"/>
      <c r="I88" s="9"/>
      <c r="J88" s="9"/>
      <c r="K88" s="9"/>
      <c r="L88" s="9"/>
      <c r="M88" s="9"/>
      <c r="N88" s="9"/>
      <c r="O88" s="9"/>
      <c r="P88" s="9"/>
      <c r="Q88" s="9"/>
      <c r="R88" s="9"/>
      <c r="S88" s="12"/>
    </row>
    <row r="89" spans="1:19" x14ac:dyDescent="0.2">
      <c r="A89" s="16" t="s">
        <v>52</v>
      </c>
      <c r="B89" s="17"/>
      <c r="C89" s="18"/>
      <c r="D89" s="9"/>
      <c r="E89" s="9"/>
      <c r="F89" s="9"/>
      <c r="G89" s="9"/>
      <c r="H89" s="9"/>
      <c r="I89" s="9"/>
      <c r="J89" s="9"/>
      <c r="K89" s="9"/>
      <c r="L89" s="9"/>
      <c r="M89" s="9"/>
      <c r="N89" s="9"/>
      <c r="O89" s="9"/>
      <c r="P89" s="9"/>
      <c r="Q89" s="9"/>
      <c r="R89" s="9"/>
      <c r="S89" s="12"/>
    </row>
    <row r="92" spans="1:19" x14ac:dyDescent="0.2">
      <c r="A92" s="7" t="s">
        <v>155</v>
      </c>
      <c r="B92" s="7" t="s">
        <v>156</v>
      </c>
      <c r="C92" s="7" t="s">
        <v>576</v>
      </c>
    </row>
    <row r="93" spans="1:19" x14ac:dyDescent="0.2">
      <c r="B93" s="7" t="s">
        <v>8</v>
      </c>
      <c r="C93" s="7" t="s">
        <v>577</v>
      </c>
    </row>
    <row r="97" spans="1:12" ht="22.5" x14ac:dyDescent="0.2">
      <c r="A97" s="7" t="s">
        <v>157</v>
      </c>
      <c r="B97" s="137" t="s">
        <v>257</v>
      </c>
    </row>
    <row r="98" spans="1:12" x14ac:dyDescent="0.2">
      <c r="B98" s="136" t="s">
        <v>258</v>
      </c>
    </row>
    <row r="99" spans="1:12" ht="22.5" x14ac:dyDescent="0.2">
      <c r="B99" s="137" t="s">
        <v>259</v>
      </c>
    </row>
    <row r="100" spans="1:12" ht="22.5" x14ac:dyDescent="0.2">
      <c r="B100" s="137" t="s">
        <v>260</v>
      </c>
    </row>
    <row r="101" spans="1:12" ht="22.5" x14ac:dyDescent="0.2">
      <c r="B101" s="137" t="s">
        <v>261</v>
      </c>
    </row>
    <row r="102" spans="1:12" x14ac:dyDescent="0.2">
      <c r="B102" s="137" t="s">
        <v>244</v>
      </c>
    </row>
    <row r="104" spans="1:12" x14ac:dyDescent="0.2">
      <c r="C104" s="6" t="s">
        <v>242</v>
      </c>
      <c r="F104" s="36" t="s">
        <v>255</v>
      </c>
    </row>
    <row r="105" spans="1:12" ht="15" x14ac:dyDescent="0.25">
      <c r="A105" s="24" t="s">
        <v>7</v>
      </c>
      <c r="B105" s="24" t="s">
        <v>1</v>
      </c>
      <c r="C105" s="24" t="s">
        <v>158</v>
      </c>
      <c r="D105" s="24" t="s">
        <v>9</v>
      </c>
      <c r="E105" s="24"/>
      <c r="F105" s="25" t="s">
        <v>159</v>
      </c>
      <c r="G105"/>
      <c r="H105" s="24"/>
      <c r="I105" s="24"/>
      <c r="J105" s="24"/>
      <c r="K105" s="24"/>
    </row>
    <row r="106" spans="1:12" s="6" customFormat="1" ht="12.75" customHeight="1" x14ac:dyDescent="0.2">
      <c r="A106" s="6" t="str">
        <f>IF('Basic Data'!B8="","",'Basic Data'!B8)</f>
        <v>Not listed</v>
      </c>
      <c r="B106" s="6" t="str">
        <f>IF($A$106="","",VLOOKUP($A$106,$A$109:$F$109,2,FALSE))</f>
        <v>-----</v>
      </c>
      <c r="C106" s="6" t="str">
        <f>IF($A$106="","",VLOOKUP($A$106,$A$109:$F$109,3,FALSE))</f>
        <v>-----</v>
      </c>
      <c r="D106" s="6" t="str">
        <f>IF($A$106="","",VLOOKUP($A$106,$A$109:$F$109,4,FALSE))</f>
        <v>-----</v>
      </c>
      <c r="F106" s="49" t="str">
        <f>IF($A$106="","",VLOOKUP($A$106,$A$109:$F$109,6,FALSE))</f>
        <v>-----</v>
      </c>
    </row>
    <row r="108" spans="1:12" ht="15" x14ac:dyDescent="0.25">
      <c r="A108" s="135" t="s">
        <v>7</v>
      </c>
      <c r="B108" s="135" t="s">
        <v>1</v>
      </c>
      <c r="C108" s="135" t="s">
        <v>158</v>
      </c>
      <c r="D108" s="135" t="s">
        <v>9</v>
      </c>
      <c r="E108" s="135" t="s">
        <v>243</v>
      </c>
      <c r="F108" s="35" t="s">
        <v>159</v>
      </c>
      <c r="G108"/>
      <c r="H108" s="24"/>
      <c r="I108" s="24"/>
      <c r="J108" s="24"/>
      <c r="K108" s="24"/>
      <c r="L108" s="24"/>
    </row>
    <row r="109" spans="1:12" ht="15" x14ac:dyDescent="0.25">
      <c r="A109" s="9" t="s">
        <v>275</v>
      </c>
      <c r="B109" s="9" t="s">
        <v>160</v>
      </c>
      <c r="C109" s="9" t="s">
        <v>160</v>
      </c>
      <c r="D109" s="9" t="s">
        <v>160</v>
      </c>
      <c r="E109" s="73"/>
      <c r="F109" s="110" t="s">
        <v>160</v>
      </c>
      <c r="G109"/>
      <c r="H109"/>
      <c r="I109"/>
      <c r="J109"/>
      <c r="K109"/>
      <c r="L109"/>
    </row>
    <row r="112" spans="1:12" x14ac:dyDescent="0.2">
      <c r="A112" s="7" t="s">
        <v>285</v>
      </c>
    </row>
    <row r="113" spans="1:1" x14ac:dyDescent="0.2">
      <c r="A113" s="7" t="s">
        <v>286</v>
      </c>
    </row>
    <row r="114" spans="1:1" x14ac:dyDescent="0.2">
      <c r="A114" s="7" t="s">
        <v>287</v>
      </c>
    </row>
    <row r="115" spans="1:1" x14ac:dyDescent="0.2">
      <c r="A115" s="7" t="s">
        <v>288</v>
      </c>
    </row>
    <row r="116" spans="1:1" x14ac:dyDescent="0.2">
      <c r="A116" s="7" t="s">
        <v>289</v>
      </c>
    </row>
    <row r="117" spans="1:1" x14ac:dyDescent="0.2">
      <c r="A117" s="7" t="s">
        <v>290</v>
      </c>
    </row>
    <row r="118" spans="1:1" x14ac:dyDescent="0.2">
      <c r="A118" s="7" t="s">
        <v>291</v>
      </c>
    </row>
    <row r="119" spans="1:1" x14ac:dyDescent="0.2">
      <c r="A119" s="7" t="s">
        <v>292</v>
      </c>
    </row>
    <row r="120" spans="1:1" x14ac:dyDescent="0.2">
      <c r="A120" s="7" t="s">
        <v>293</v>
      </c>
    </row>
    <row r="121" spans="1:1" x14ac:dyDescent="0.2">
      <c r="A121" s="7" t="s">
        <v>294</v>
      </c>
    </row>
    <row r="122" spans="1:1" x14ac:dyDescent="0.2">
      <c r="A122" s="7" t="s">
        <v>295</v>
      </c>
    </row>
    <row r="123" spans="1:1" x14ac:dyDescent="0.2">
      <c r="A123" s="7" t="s">
        <v>296</v>
      </c>
    </row>
    <row r="124" spans="1:1" x14ac:dyDescent="0.2">
      <c r="A124" s="7" t="s">
        <v>297</v>
      </c>
    </row>
    <row r="125" spans="1:1" x14ac:dyDescent="0.2">
      <c r="A125" s="7" t="s">
        <v>298</v>
      </c>
    </row>
    <row r="126" spans="1:1" x14ac:dyDescent="0.2">
      <c r="A126" s="7" t="s">
        <v>299</v>
      </c>
    </row>
    <row r="127" spans="1:1" x14ac:dyDescent="0.2">
      <c r="A127" s="7" t="s">
        <v>300</v>
      </c>
    </row>
    <row r="128" spans="1:1" x14ac:dyDescent="0.2">
      <c r="A128" s="7" t="s">
        <v>301</v>
      </c>
    </row>
    <row r="129" spans="1:1" x14ac:dyDescent="0.2">
      <c r="A129" s="7" t="s">
        <v>302</v>
      </c>
    </row>
    <row r="130" spans="1:1" x14ac:dyDescent="0.2">
      <c r="A130" s="7" t="s">
        <v>303</v>
      </c>
    </row>
    <row r="131" spans="1:1" x14ac:dyDescent="0.2">
      <c r="A131" s="7" t="s">
        <v>304</v>
      </c>
    </row>
    <row r="132" spans="1:1" x14ac:dyDescent="0.2">
      <c r="A132" s="7" t="s">
        <v>305</v>
      </c>
    </row>
    <row r="133" spans="1:1" x14ac:dyDescent="0.2">
      <c r="A133" s="7" t="s">
        <v>306</v>
      </c>
    </row>
    <row r="134" spans="1:1" x14ac:dyDescent="0.2">
      <c r="A134" s="7" t="s">
        <v>307</v>
      </c>
    </row>
    <row r="135" spans="1:1" x14ac:dyDescent="0.2">
      <c r="A135" s="7" t="s">
        <v>308</v>
      </c>
    </row>
    <row r="136" spans="1:1" x14ac:dyDescent="0.2">
      <c r="A136" s="7" t="s">
        <v>309</v>
      </c>
    </row>
    <row r="137" spans="1:1" x14ac:dyDescent="0.2">
      <c r="A137" s="7" t="s">
        <v>310</v>
      </c>
    </row>
    <row r="138" spans="1:1" x14ac:dyDescent="0.2">
      <c r="A138" s="7" t="s">
        <v>311</v>
      </c>
    </row>
    <row r="139" spans="1:1" x14ac:dyDescent="0.2">
      <c r="A139" s="7" t="s">
        <v>312</v>
      </c>
    </row>
    <row r="140" spans="1:1" x14ac:dyDescent="0.2">
      <c r="A140" s="7" t="s">
        <v>313</v>
      </c>
    </row>
    <row r="141" spans="1:1" x14ac:dyDescent="0.2">
      <c r="A141" s="7" t="s">
        <v>314</v>
      </c>
    </row>
    <row r="142" spans="1:1" x14ac:dyDescent="0.2">
      <c r="A142" s="7" t="s">
        <v>315</v>
      </c>
    </row>
    <row r="143" spans="1:1" x14ac:dyDescent="0.2">
      <c r="A143" s="7" t="s">
        <v>316</v>
      </c>
    </row>
    <row r="144" spans="1:1" x14ac:dyDescent="0.2">
      <c r="A144" s="7" t="s">
        <v>317</v>
      </c>
    </row>
    <row r="145" spans="1:1" x14ac:dyDescent="0.2">
      <c r="A145" s="7" t="s">
        <v>318</v>
      </c>
    </row>
    <row r="146" spans="1:1" x14ac:dyDescent="0.2">
      <c r="A146" s="7" t="s">
        <v>319</v>
      </c>
    </row>
    <row r="147" spans="1:1" x14ac:dyDescent="0.2">
      <c r="A147" s="7" t="s">
        <v>320</v>
      </c>
    </row>
    <row r="148" spans="1:1" x14ac:dyDescent="0.2">
      <c r="A148" s="7" t="s">
        <v>321</v>
      </c>
    </row>
    <row r="149" spans="1:1" x14ac:dyDescent="0.2">
      <c r="A149" s="7" t="s">
        <v>322</v>
      </c>
    </row>
    <row r="150" spans="1:1" x14ac:dyDescent="0.2">
      <c r="A150" s="7" t="s">
        <v>323</v>
      </c>
    </row>
    <row r="151" spans="1:1" x14ac:dyDescent="0.2">
      <c r="A151" s="7" t="s">
        <v>324</v>
      </c>
    </row>
    <row r="152" spans="1:1" x14ac:dyDescent="0.2">
      <c r="A152" s="7" t="s">
        <v>325</v>
      </c>
    </row>
    <row r="153" spans="1:1" x14ac:dyDescent="0.2">
      <c r="A153" s="7" t="s">
        <v>326</v>
      </c>
    </row>
    <row r="154" spans="1:1" x14ac:dyDescent="0.2">
      <c r="A154" s="7" t="s">
        <v>327</v>
      </c>
    </row>
    <row r="155" spans="1:1" x14ac:dyDescent="0.2">
      <c r="A155" s="7" t="s">
        <v>328</v>
      </c>
    </row>
    <row r="156" spans="1:1" x14ac:dyDescent="0.2">
      <c r="A156" s="7" t="s">
        <v>329</v>
      </c>
    </row>
    <row r="157" spans="1:1" x14ac:dyDescent="0.2">
      <c r="A157" s="7" t="s">
        <v>330</v>
      </c>
    </row>
    <row r="158" spans="1:1" x14ac:dyDescent="0.2">
      <c r="A158" s="7" t="s">
        <v>331</v>
      </c>
    </row>
    <row r="159" spans="1:1" x14ac:dyDescent="0.2">
      <c r="A159" s="7" t="s">
        <v>332</v>
      </c>
    </row>
    <row r="160" spans="1:1" x14ac:dyDescent="0.2">
      <c r="A160" s="7" t="s">
        <v>333</v>
      </c>
    </row>
    <row r="161" spans="1:1" x14ac:dyDescent="0.2">
      <c r="A161" s="7" t="s">
        <v>334</v>
      </c>
    </row>
    <row r="162" spans="1:1" x14ac:dyDescent="0.2">
      <c r="A162" s="7" t="s">
        <v>335</v>
      </c>
    </row>
    <row r="163" spans="1:1" x14ac:dyDescent="0.2">
      <c r="A163" s="7" t="s">
        <v>336</v>
      </c>
    </row>
    <row r="164" spans="1:1" x14ac:dyDescent="0.2">
      <c r="A164" s="7" t="s">
        <v>337</v>
      </c>
    </row>
    <row r="165" spans="1:1" x14ac:dyDescent="0.2">
      <c r="A165" s="7" t="s">
        <v>338</v>
      </c>
    </row>
    <row r="166" spans="1:1" x14ac:dyDescent="0.2">
      <c r="A166" s="7" t="s">
        <v>339</v>
      </c>
    </row>
    <row r="167" spans="1:1" x14ac:dyDescent="0.2">
      <c r="A167" s="7" t="s">
        <v>340</v>
      </c>
    </row>
    <row r="168" spans="1:1" x14ac:dyDescent="0.2">
      <c r="A168" s="7" t="s">
        <v>341</v>
      </c>
    </row>
    <row r="169" spans="1:1" x14ac:dyDescent="0.2">
      <c r="A169" s="7" t="s">
        <v>342</v>
      </c>
    </row>
    <row r="170" spans="1:1" x14ac:dyDescent="0.2">
      <c r="A170" s="7" t="s">
        <v>343</v>
      </c>
    </row>
    <row r="171" spans="1:1" x14ac:dyDescent="0.2">
      <c r="A171" s="7" t="s">
        <v>344</v>
      </c>
    </row>
    <row r="172" spans="1:1" x14ac:dyDescent="0.2">
      <c r="A172" s="7" t="s">
        <v>345</v>
      </c>
    </row>
    <row r="173" spans="1:1" x14ac:dyDescent="0.2">
      <c r="A173" s="7" t="s">
        <v>346</v>
      </c>
    </row>
    <row r="174" spans="1:1" x14ac:dyDescent="0.2">
      <c r="A174" s="7" t="s">
        <v>347</v>
      </c>
    </row>
    <row r="175" spans="1:1" x14ac:dyDescent="0.2">
      <c r="A175" s="7" t="s">
        <v>348</v>
      </c>
    </row>
    <row r="176" spans="1:1" x14ac:dyDescent="0.2">
      <c r="A176" s="7" t="s">
        <v>349</v>
      </c>
    </row>
    <row r="177" spans="1:1" x14ac:dyDescent="0.2">
      <c r="A177" s="7" t="s">
        <v>350</v>
      </c>
    </row>
    <row r="178" spans="1:1" x14ac:dyDescent="0.2">
      <c r="A178" s="7" t="s">
        <v>351</v>
      </c>
    </row>
    <row r="179" spans="1:1" x14ac:dyDescent="0.2">
      <c r="A179" s="7" t="s">
        <v>352</v>
      </c>
    </row>
    <row r="180" spans="1:1" x14ac:dyDescent="0.2">
      <c r="A180" s="7" t="s">
        <v>353</v>
      </c>
    </row>
    <row r="181" spans="1:1" x14ac:dyDescent="0.2">
      <c r="A181" s="7" t="s">
        <v>354</v>
      </c>
    </row>
    <row r="182" spans="1:1" x14ac:dyDescent="0.2">
      <c r="A182" s="7" t="s">
        <v>355</v>
      </c>
    </row>
    <row r="183" spans="1:1" x14ac:dyDescent="0.2">
      <c r="A183" s="7" t="s">
        <v>356</v>
      </c>
    </row>
    <row r="184" spans="1:1" x14ac:dyDescent="0.2">
      <c r="A184" s="7" t="s">
        <v>357</v>
      </c>
    </row>
    <row r="185" spans="1:1" x14ac:dyDescent="0.2">
      <c r="A185" s="7" t="s">
        <v>358</v>
      </c>
    </row>
    <row r="186" spans="1:1" x14ac:dyDescent="0.2">
      <c r="A186" s="7" t="s">
        <v>359</v>
      </c>
    </row>
    <row r="187" spans="1:1" x14ac:dyDescent="0.2">
      <c r="A187" s="7" t="s">
        <v>360</v>
      </c>
    </row>
    <row r="188" spans="1:1" x14ac:dyDescent="0.2">
      <c r="A188" s="7" t="s">
        <v>361</v>
      </c>
    </row>
    <row r="189" spans="1:1" x14ac:dyDescent="0.2">
      <c r="A189" s="7" t="s">
        <v>362</v>
      </c>
    </row>
    <row r="190" spans="1:1" x14ac:dyDescent="0.2">
      <c r="A190" s="7" t="s">
        <v>363</v>
      </c>
    </row>
    <row r="191" spans="1:1" x14ac:dyDescent="0.2">
      <c r="A191" s="7" t="s">
        <v>364</v>
      </c>
    </row>
    <row r="192" spans="1:1" x14ac:dyDescent="0.2">
      <c r="A192" s="7" t="s">
        <v>365</v>
      </c>
    </row>
    <row r="193" spans="1:1" x14ac:dyDescent="0.2">
      <c r="A193" s="7" t="s">
        <v>366</v>
      </c>
    </row>
    <row r="194" spans="1:1" x14ac:dyDescent="0.2">
      <c r="A194" s="7" t="s">
        <v>367</v>
      </c>
    </row>
    <row r="195" spans="1:1" x14ac:dyDescent="0.2">
      <c r="A195" s="7" t="s">
        <v>368</v>
      </c>
    </row>
    <row r="196" spans="1:1" x14ac:dyDescent="0.2">
      <c r="A196" s="7" t="s">
        <v>369</v>
      </c>
    </row>
    <row r="197" spans="1:1" x14ac:dyDescent="0.2">
      <c r="A197" s="7" t="s">
        <v>370</v>
      </c>
    </row>
    <row r="198" spans="1:1" x14ac:dyDescent="0.2">
      <c r="A198" s="7" t="s">
        <v>371</v>
      </c>
    </row>
    <row r="199" spans="1:1" x14ac:dyDescent="0.2">
      <c r="A199" s="7" t="s">
        <v>372</v>
      </c>
    </row>
    <row r="200" spans="1:1" x14ac:dyDescent="0.2">
      <c r="A200" s="7" t="s">
        <v>373</v>
      </c>
    </row>
    <row r="201" spans="1:1" x14ac:dyDescent="0.2">
      <c r="A201" s="7" t="s">
        <v>374</v>
      </c>
    </row>
    <row r="202" spans="1:1" x14ac:dyDescent="0.2">
      <c r="A202" s="7" t="s">
        <v>375</v>
      </c>
    </row>
    <row r="203" spans="1:1" x14ac:dyDescent="0.2">
      <c r="A203" s="7" t="s">
        <v>376</v>
      </c>
    </row>
    <row r="204" spans="1:1" x14ac:dyDescent="0.2">
      <c r="A204" s="7" t="s">
        <v>377</v>
      </c>
    </row>
    <row r="205" spans="1:1" x14ac:dyDescent="0.2">
      <c r="A205" s="7" t="s">
        <v>378</v>
      </c>
    </row>
    <row r="206" spans="1:1" x14ac:dyDescent="0.2">
      <c r="A206" s="7" t="s">
        <v>379</v>
      </c>
    </row>
    <row r="207" spans="1:1" x14ac:dyDescent="0.2">
      <c r="A207" s="7" t="s">
        <v>380</v>
      </c>
    </row>
    <row r="208" spans="1:1" x14ac:dyDescent="0.2">
      <c r="A208" s="7" t="s">
        <v>381</v>
      </c>
    </row>
    <row r="209" spans="1:1" x14ac:dyDescent="0.2">
      <c r="A209" s="7" t="s">
        <v>382</v>
      </c>
    </row>
    <row r="210" spans="1:1" x14ac:dyDescent="0.2">
      <c r="A210" s="7" t="s">
        <v>383</v>
      </c>
    </row>
    <row r="211" spans="1:1" x14ac:dyDescent="0.2">
      <c r="A211" s="7" t="s">
        <v>384</v>
      </c>
    </row>
    <row r="212" spans="1:1" x14ac:dyDescent="0.2">
      <c r="A212" s="7" t="s">
        <v>385</v>
      </c>
    </row>
    <row r="213" spans="1:1" x14ac:dyDescent="0.2">
      <c r="A213" s="7" t="s">
        <v>386</v>
      </c>
    </row>
    <row r="214" spans="1:1" x14ac:dyDescent="0.2">
      <c r="A214" s="7" t="s">
        <v>387</v>
      </c>
    </row>
    <row r="215" spans="1:1" x14ac:dyDescent="0.2">
      <c r="A215" s="7" t="s">
        <v>388</v>
      </c>
    </row>
    <row r="216" spans="1:1" x14ac:dyDescent="0.2">
      <c r="A216" s="7" t="s">
        <v>389</v>
      </c>
    </row>
    <row r="217" spans="1:1" x14ac:dyDescent="0.2">
      <c r="A217" s="7" t="s">
        <v>390</v>
      </c>
    </row>
    <row r="218" spans="1:1" x14ac:dyDescent="0.2">
      <c r="A218" s="7" t="s">
        <v>391</v>
      </c>
    </row>
    <row r="219" spans="1:1" x14ac:dyDescent="0.2">
      <c r="A219" s="7" t="s">
        <v>392</v>
      </c>
    </row>
    <row r="220" spans="1:1" x14ac:dyDescent="0.2">
      <c r="A220" s="7" t="s">
        <v>393</v>
      </c>
    </row>
    <row r="221" spans="1:1" x14ac:dyDescent="0.2">
      <c r="A221" s="7" t="s">
        <v>394</v>
      </c>
    </row>
    <row r="222" spans="1:1" x14ac:dyDescent="0.2">
      <c r="A222" s="7" t="s">
        <v>395</v>
      </c>
    </row>
    <row r="223" spans="1:1" x14ac:dyDescent="0.2">
      <c r="A223" s="7" t="s">
        <v>396</v>
      </c>
    </row>
    <row r="224" spans="1:1" x14ac:dyDescent="0.2">
      <c r="A224" s="7" t="s">
        <v>397</v>
      </c>
    </row>
    <row r="225" spans="1:1" x14ac:dyDescent="0.2">
      <c r="A225" s="7" t="s">
        <v>398</v>
      </c>
    </row>
    <row r="226" spans="1:1" x14ac:dyDescent="0.2">
      <c r="A226" s="7" t="s">
        <v>399</v>
      </c>
    </row>
    <row r="227" spans="1:1" x14ac:dyDescent="0.2">
      <c r="A227" s="7" t="s">
        <v>400</v>
      </c>
    </row>
    <row r="228" spans="1:1" x14ac:dyDescent="0.2">
      <c r="A228" s="7" t="s">
        <v>401</v>
      </c>
    </row>
    <row r="229" spans="1:1" x14ac:dyDescent="0.2">
      <c r="A229" s="7" t="s">
        <v>402</v>
      </c>
    </row>
    <row r="230" spans="1:1" x14ac:dyDescent="0.2">
      <c r="A230" s="7" t="s">
        <v>403</v>
      </c>
    </row>
    <row r="231" spans="1:1" x14ac:dyDescent="0.2">
      <c r="A231" s="7" t="s">
        <v>404</v>
      </c>
    </row>
    <row r="232" spans="1:1" x14ac:dyDescent="0.2">
      <c r="A232" s="7" t="s">
        <v>405</v>
      </c>
    </row>
    <row r="233" spans="1:1" x14ac:dyDescent="0.2">
      <c r="A233" s="7" t="s">
        <v>406</v>
      </c>
    </row>
    <row r="234" spans="1:1" x14ac:dyDescent="0.2">
      <c r="A234" s="7" t="s">
        <v>407</v>
      </c>
    </row>
    <row r="235" spans="1:1" x14ac:dyDescent="0.2">
      <c r="A235" s="7" t="s">
        <v>408</v>
      </c>
    </row>
    <row r="236" spans="1:1" x14ac:dyDescent="0.2">
      <c r="A236" s="7" t="s">
        <v>409</v>
      </c>
    </row>
    <row r="237" spans="1:1" x14ac:dyDescent="0.2">
      <c r="A237" s="7" t="s">
        <v>410</v>
      </c>
    </row>
    <row r="238" spans="1:1" x14ac:dyDescent="0.2">
      <c r="A238" s="7" t="s">
        <v>411</v>
      </c>
    </row>
    <row r="239" spans="1:1" x14ac:dyDescent="0.2">
      <c r="A239" s="7" t="s">
        <v>412</v>
      </c>
    </row>
    <row r="240" spans="1:1" x14ac:dyDescent="0.2">
      <c r="A240" s="7" t="s">
        <v>413</v>
      </c>
    </row>
    <row r="241" spans="1:1" x14ac:dyDescent="0.2">
      <c r="A241" s="7" t="s">
        <v>414</v>
      </c>
    </row>
    <row r="242" spans="1:1" x14ac:dyDescent="0.2">
      <c r="A242" s="7" t="s">
        <v>415</v>
      </c>
    </row>
    <row r="243" spans="1:1" x14ac:dyDescent="0.2">
      <c r="A243" s="7" t="s">
        <v>416</v>
      </c>
    </row>
    <row r="244" spans="1:1" x14ac:dyDescent="0.2">
      <c r="A244" s="7" t="s">
        <v>417</v>
      </c>
    </row>
    <row r="245" spans="1:1" x14ac:dyDescent="0.2">
      <c r="A245" s="7" t="s">
        <v>418</v>
      </c>
    </row>
    <row r="246" spans="1:1" x14ac:dyDescent="0.2">
      <c r="A246" s="7" t="s">
        <v>419</v>
      </c>
    </row>
    <row r="247" spans="1:1" x14ac:dyDescent="0.2">
      <c r="A247" s="7" t="s">
        <v>420</v>
      </c>
    </row>
    <row r="248" spans="1:1" x14ac:dyDescent="0.2">
      <c r="A248" s="7" t="s">
        <v>421</v>
      </c>
    </row>
    <row r="249" spans="1:1" x14ac:dyDescent="0.2">
      <c r="A249" s="7" t="s">
        <v>422</v>
      </c>
    </row>
    <row r="250" spans="1:1" x14ac:dyDescent="0.2">
      <c r="A250" s="7" t="s">
        <v>423</v>
      </c>
    </row>
    <row r="251" spans="1:1" x14ac:dyDescent="0.2">
      <c r="A251" s="7" t="s">
        <v>424</v>
      </c>
    </row>
    <row r="252" spans="1:1" x14ac:dyDescent="0.2">
      <c r="A252" s="7" t="s">
        <v>425</v>
      </c>
    </row>
    <row r="253" spans="1:1" x14ac:dyDescent="0.2">
      <c r="A253" s="7" t="s">
        <v>426</v>
      </c>
    </row>
    <row r="254" spans="1:1" x14ac:dyDescent="0.2">
      <c r="A254" s="7" t="s">
        <v>427</v>
      </c>
    </row>
    <row r="255" spans="1:1" x14ac:dyDescent="0.2">
      <c r="A255" s="7" t="s">
        <v>428</v>
      </c>
    </row>
    <row r="256" spans="1:1" x14ac:dyDescent="0.2">
      <c r="A256" s="7" t="s">
        <v>429</v>
      </c>
    </row>
    <row r="257" spans="1:1" x14ac:dyDescent="0.2">
      <c r="A257" s="7" t="s">
        <v>430</v>
      </c>
    </row>
    <row r="258" spans="1:1" x14ac:dyDescent="0.2">
      <c r="A258" s="7" t="s">
        <v>431</v>
      </c>
    </row>
    <row r="259" spans="1:1" x14ac:dyDescent="0.2">
      <c r="A259" s="7" t="s">
        <v>432</v>
      </c>
    </row>
    <row r="260" spans="1:1" x14ac:dyDescent="0.2">
      <c r="A260" s="7" t="s">
        <v>433</v>
      </c>
    </row>
    <row r="261" spans="1:1" x14ac:dyDescent="0.2">
      <c r="A261" s="7" t="s">
        <v>434</v>
      </c>
    </row>
    <row r="262" spans="1:1" x14ac:dyDescent="0.2">
      <c r="A262" s="7" t="s">
        <v>435</v>
      </c>
    </row>
    <row r="263" spans="1:1" x14ac:dyDescent="0.2">
      <c r="A263" s="7" t="s">
        <v>436</v>
      </c>
    </row>
    <row r="264" spans="1:1" x14ac:dyDescent="0.2">
      <c r="A264" s="7" t="s">
        <v>437</v>
      </c>
    </row>
    <row r="265" spans="1:1" x14ac:dyDescent="0.2">
      <c r="A265" s="7" t="s">
        <v>438</v>
      </c>
    </row>
    <row r="266" spans="1:1" x14ac:dyDescent="0.2">
      <c r="A266" s="7" t="s">
        <v>439</v>
      </c>
    </row>
    <row r="267" spans="1:1" x14ac:dyDescent="0.2">
      <c r="A267" s="7" t="s">
        <v>440</v>
      </c>
    </row>
    <row r="268" spans="1:1" x14ac:dyDescent="0.2">
      <c r="A268" s="7" t="s">
        <v>441</v>
      </c>
    </row>
    <row r="269" spans="1:1" x14ac:dyDescent="0.2">
      <c r="A269" s="7" t="s">
        <v>442</v>
      </c>
    </row>
    <row r="270" spans="1:1" x14ac:dyDescent="0.2">
      <c r="A270" s="7" t="s">
        <v>443</v>
      </c>
    </row>
    <row r="271" spans="1:1" x14ac:dyDescent="0.2">
      <c r="A271" s="7" t="s">
        <v>444</v>
      </c>
    </row>
    <row r="272" spans="1:1" x14ac:dyDescent="0.2">
      <c r="A272" s="7" t="s">
        <v>445</v>
      </c>
    </row>
    <row r="273" spans="1:1" x14ac:dyDescent="0.2">
      <c r="A273" s="7" t="s">
        <v>446</v>
      </c>
    </row>
    <row r="274" spans="1:1" x14ac:dyDescent="0.2">
      <c r="A274" s="7" t="s">
        <v>447</v>
      </c>
    </row>
    <row r="275" spans="1:1" x14ac:dyDescent="0.2">
      <c r="A275" s="7" t="s">
        <v>448</v>
      </c>
    </row>
    <row r="276" spans="1:1" x14ac:dyDescent="0.2">
      <c r="A276" s="7" t="s">
        <v>449</v>
      </c>
    </row>
    <row r="277" spans="1:1" x14ac:dyDescent="0.2">
      <c r="A277" s="7" t="s">
        <v>450</v>
      </c>
    </row>
    <row r="278" spans="1:1" x14ac:dyDescent="0.2">
      <c r="A278" s="7" t="s">
        <v>451</v>
      </c>
    </row>
    <row r="279" spans="1:1" x14ac:dyDescent="0.2">
      <c r="A279" s="7" t="s">
        <v>452</v>
      </c>
    </row>
    <row r="280" spans="1:1" x14ac:dyDescent="0.2">
      <c r="A280" s="7" t="s">
        <v>453</v>
      </c>
    </row>
    <row r="281" spans="1:1" x14ac:dyDescent="0.2">
      <c r="A281" s="7" t="s">
        <v>454</v>
      </c>
    </row>
    <row r="282" spans="1:1" x14ac:dyDescent="0.2">
      <c r="A282" s="7" t="s">
        <v>455</v>
      </c>
    </row>
    <row r="283" spans="1:1" x14ac:dyDescent="0.2">
      <c r="A283" s="7" t="s">
        <v>456</v>
      </c>
    </row>
    <row r="284" spans="1:1" x14ac:dyDescent="0.2">
      <c r="A284" s="7" t="s">
        <v>457</v>
      </c>
    </row>
    <row r="285" spans="1:1" x14ac:dyDescent="0.2">
      <c r="A285" s="7" t="s">
        <v>458</v>
      </c>
    </row>
    <row r="286" spans="1:1" x14ac:dyDescent="0.2">
      <c r="A286" s="7" t="s">
        <v>459</v>
      </c>
    </row>
    <row r="287" spans="1:1" x14ac:dyDescent="0.2">
      <c r="A287" s="7" t="s">
        <v>460</v>
      </c>
    </row>
    <row r="288" spans="1:1" x14ac:dyDescent="0.2">
      <c r="A288" s="7" t="s">
        <v>461</v>
      </c>
    </row>
    <row r="289" spans="1:1" x14ac:dyDescent="0.2">
      <c r="A289" s="7" t="s">
        <v>462</v>
      </c>
    </row>
    <row r="290" spans="1:1" x14ac:dyDescent="0.2">
      <c r="A290" s="7" t="s">
        <v>463</v>
      </c>
    </row>
    <row r="291" spans="1:1" x14ac:dyDescent="0.2">
      <c r="A291" s="7" t="s">
        <v>464</v>
      </c>
    </row>
    <row r="292" spans="1:1" x14ac:dyDescent="0.2">
      <c r="A292" s="7" t="s">
        <v>465</v>
      </c>
    </row>
    <row r="293" spans="1:1" x14ac:dyDescent="0.2">
      <c r="A293" s="7" t="s">
        <v>466</v>
      </c>
    </row>
    <row r="294" spans="1:1" x14ac:dyDescent="0.2">
      <c r="A294" s="7" t="s">
        <v>467</v>
      </c>
    </row>
    <row r="295" spans="1:1" x14ac:dyDescent="0.2">
      <c r="A295" s="7" t="s">
        <v>468</v>
      </c>
    </row>
    <row r="296" spans="1:1" x14ac:dyDescent="0.2">
      <c r="A296" s="7" t="s">
        <v>469</v>
      </c>
    </row>
    <row r="297" spans="1:1" x14ac:dyDescent="0.2">
      <c r="A297" s="7" t="s">
        <v>470</v>
      </c>
    </row>
    <row r="298" spans="1:1" x14ac:dyDescent="0.2">
      <c r="A298" s="7" t="s">
        <v>471</v>
      </c>
    </row>
    <row r="299" spans="1:1" x14ac:dyDescent="0.2">
      <c r="A299" s="7" t="s">
        <v>472</v>
      </c>
    </row>
    <row r="300" spans="1:1" x14ac:dyDescent="0.2">
      <c r="A300" s="7" t="s">
        <v>473</v>
      </c>
    </row>
    <row r="301" spans="1:1" x14ac:dyDescent="0.2">
      <c r="A301" s="7" t="s">
        <v>474</v>
      </c>
    </row>
    <row r="302" spans="1:1" x14ac:dyDescent="0.2">
      <c r="A302" s="7" t="s">
        <v>475</v>
      </c>
    </row>
    <row r="303" spans="1:1" x14ac:dyDescent="0.2">
      <c r="A303" s="7" t="s">
        <v>476</v>
      </c>
    </row>
    <row r="304" spans="1:1" x14ac:dyDescent="0.2">
      <c r="A304" s="7" t="s">
        <v>477</v>
      </c>
    </row>
    <row r="305" spans="1:1" x14ac:dyDescent="0.2">
      <c r="A305" s="7" t="s">
        <v>478</v>
      </c>
    </row>
    <row r="306" spans="1:1" x14ac:dyDescent="0.2">
      <c r="A306" s="7" t="s">
        <v>479</v>
      </c>
    </row>
    <row r="307" spans="1:1" x14ac:dyDescent="0.2">
      <c r="A307" s="7" t="s">
        <v>480</v>
      </c>
    </row>
    <row r="308" spans="1:1" x14ac:dyDescent="0.2">
      <c r="A308" s="7" t="s">
        <v>481</v>
      </c>
    </row>
  </sheetData>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332F1-5B7F-4AD5-BC5E-0B331CC7278B}">
  <sheetPr>
    <pageSetUpPr fitToPage="1"/>
  </sheetPr>
  <dimension ref="A1:K60"/>
  <sheetViews>
    <sheetView showGridLines="0" zoomScaleNormal="100" workbookViewId="0">
      <selection activeCell="A11" sqref="A11"/>
    </sheetView>
  </sheetViews>
  <sheetFormatPr defaultColWidth="9.140625" defaultRowHeight="15" x14ac:dyDescent="0.25"/>
  <cols>
    <col min="1" max="1" width="46.7109375" customWidth="1"/>
    <col min="2" max="2" width="50.7109375" customWidth="1"/>
    <col min="3" max="3" width="20.5703125" customWidth="1"/>
    <col min="4" max="4" width="21" customWidth="1"/>
    <col min="5" max="5" width="20.7109375" customWidth="1"/>
    <col min="9" max="11" width="9.140625" style="150" hidden="1" customWidth="1"/>
  </cols>
  <sheetData>
    <row r="1" spans="1:11" ht="7.5" customHeight="1" x14ac:dyDescent="0.25"/>
    <row r="2" spans="1:11" x14ac:dyDescent="0.25">
      <c r="A2" s="94" t="str">
        <f>'Basic Data'!A2</f>
        <v>Annex CR Version P1.1 (Audit year 2026 / Indicator year 2025)</v>
      </c>
    </row>
    <row r="3" spans="1:11" ht="15.75" x14ac:dyDescent="0.25">
      <c r="A3" s="61" t="s">
        <v>584</v>
      </c>
    </row>
    <row r="4" spans="1:11" ht="15.95" customHeight="1" thickBot="1" x14ac:dyDescent="0.3"/>
    <row r="5" spans="1:11" ht="18" customHeight="1" thickBot="1" x14ac:dyDescent="0.3">
      <c r="D5" s="151" t="s">
        <v>585</v>
      </c>
      <c r="E5" s="152">
        <f>SUM(K11:K60)</f>
        <v>0</v>
      </c>
    </row>
    <row r="6" spans="1:11" ht="12" customHeight="1" x14ac:dyDescent="0.25">
      <c r="A6" s="115"/>
    </row>
    <row r="7" spans="1:11" ht="21.75" customHeight="1" x14ac:dyDescent="0.25">
      <c r="A7" s="248" t="s">
        <v>629</v>
      </c>
      <c r="B7" s="249"/>
      <c r="C7" s="249"/>
      <c r="D7" s="249"/>
      <c r="E7" s="249"/>
    </row>
    <row r="8" spans="1:11" ht="10.5" customHeight="1" thickBot="1" x14ac:dyDescent="0.3"/>
    <row r="9" spans="1:11" ht="18.75" customHeight="1" x14ac:dyDescent="0.25">
      <c r="A9" s="250" t="s">
        <v>586</v>
      </c>
      <c r="B9" s="252" t="s">
        <v>587</v>
      </c>
      <c r="C9" s="252" t="s">
        <v>588</v>
      </c>
      <c r="D9" s="252"/>
      <c r="E9" s="254"/>
    </row>
    <row r="10" spans="1:11" ht="51.75" customHeight="1" thickBot="1" x14ac:dyDescent="0.3">
      <c r="A10" s="251"/>
      <c r="B10" s="253"/>
      <c r="C10" s="153" t="s">
        <v>589</v>
      </c>
      <c r="D10" s="153" t="s">
        <v>627</v>
      </c>
      <c r="E10" s="154" t="s">
        <v>628</v>
      </c>
    </row>
    <row r="11" spans="1:11" ht="26.1" customHeight="1" x14ac:dyDescent="0.25">
      <c r="A11" s="190"/>
      <c r="B11" s="191"/>
      <c r="C11" s="192"/>
      <c r="D11" s="192"/>
      <c r="E11" s="193"/>
      <c r="I11" s="150">
        <f>IF(A11&lt;&gt;"",1,0)</f>
        <v>0</v>
      </c>
      <c r="J11" s="150">
        <f>IF(B11&lt;&gt;"",1,0)</f>
        <v>0</v>
      </c>
      <c r="K11" s="150" t="str">
        <f>IF(AND(SUM($C$11:$C$60)&gt;=1,SUM(I11:J11)=2),SUM(C11:E11),"")</f>
        <v/>
      </c>
    </row>
    <row r="12" spans="1:11" ht="26.1" customHeight="1" x14ac:dyDescent="0.25">
      <c r="A12" s="190"/>
      <c r="B12" s="191"/>
      <c r="C12" s="192"/>
      <c r="D12" s="192"/>
      <c r="E12" s="193"/>
      <c r="I12" s="150">
        <f t="shared" ref="I12:I60" si="0">IF(A12&lt;&gt;"",1,0)</f>
        <v>0</v>
      </c>
      <c r="J12" s="150">
        <f t="shared" ref="J12:J60" si="1">IF(B12&lt;&gt;"",1,0)</f>
        <v>0</v>
      </c>
      <c r="K12" s="150" t="str">
        <f t="shared" ref="K12:K60" si="2">IF(AND(SUM($C$11:$C$60)&gt;=1,SUM(I12:J12)=2),SUM(C12:E12),"")</f>
        <v/>
      </c>
    </row>
    <row r="13" spans="1:11" ht="26.1" customHeight="1" x14ac:dyDescent="0.25">
      <c r="A13" s="190"/>
      <c r="B13" s="191"/>
      <c r="C13" s="192"/>
      <c r="D13" s="192"/>
      <c r="E13" s="193"/>
      <c r="I13" s="150">
        <f t="shared" si="0"/>
        <v>0</v>
      </c>
      <c r="J13" s="150">
        <f t="shared" si="1"/>
        <v>0</v>
      </c>
      <c r="K13" s="150" t="str">
        <f t="shared" si="2"/>
        <v/>
      </c>
    </row>
    <row r="14" spans="1:11" ht="26.1" customHeight="1" x14ac:dyDescent="0.25">
      <c r="A14" s="190"/>
      <c r="B14" s="191"/>
      <c r="C14" s="192"/>
      <c r="D14" s="192"/>
      <c r="E14" s="193"/>
      <c r="I14" s="150">
        <f t="shared" si="0"/>
        <v>0</v>
      </c>
      <c r="J14" s="150">
        <f t="shared" si="1"/>
        <v>0</v>
      </c>
      <c r="K14" s="150" t="str">
        <f t="shared" si="2"/>
        <v/>
      </c>
    </row>
    <row r="15" spans="1:11" ht="26.1" customHeight="1" x14ac:dyDescent="0.25">
      <c r="A15" s="190"/>
      <c r="B15" s="191"/>
      <c r="C15" s="192"/>
      <c r="D15" s="192"/>
      <c r="E15" s="193"/>
      <c r="I15" s="150">
        <f t="shared" si="0"/>
        <v>0</v>
      </c>
      <c r="J15" s="150">
        <f t="shared" si="1"/>
        <v>0</v>
      </c>
      <c r="K15" s="150" t="str">
        <f t="shared" si="2"/>
        <v/>
      </c>
    </row>
    <row r="16" spans="1:11" ht="26.1" customHeight="1" x14ac:dyDescent="0.25">
      <c r="A16" s="190"/>
      <c r="B16" s="191"/>
      <c r="C16" s="192"/>
      <c r="D16" s="192"/>
      <c r="E16" s="193"/>
      <c r="I16" s="150">
        <f t="shared" si="0"/>
        <v>0</v>
      </c>
      <c r="J16" s="150">
        <f t="shared" si="1"/>
        <v>0</v>
      </c>
      <c r="K16" s="150" t="str">
        <f t="shared" si="2"/>
        <v/>
      </c>
    </row>
    <row r="17" spans="1:11" ht="26.1" customHeight="1" x14ac:dyDescent="0.25">
      <c r="A17" s="190"/>
      <c r="B17" s="191"/>
      <c r="C17" s="192"/>
      <c r="D17" s="192"/>
      <c r="E17" s="193"/>
      <c r="I17" s="150">
        <f t="shared" si="0"/>
        <v>0</v>
      </c>
      <c r="J17" s="150">
        <f t="shared" si="1"/>
        <v>0</v>
      </c>
      <c r="K17" s="150" t="str">
        <f t="shared" si="2"/>
        <v/>
      </c>
    </row>
    <row r="18" spans="1:11" ht="26.1" customHeight="1" x14ac:dyDescent="0.25">
      <c r="A18" s="190"/>
      <c r="B18" s="191"/>
      <c r="C18" s="192"/>
      <c r="D18" s="192"/>
      <c r="E18" s="193"/>
      <c r="I18" s="150">
        <f t="shared" si="0"/>
        <v>0</v>
      </c>
      <c r="J18" s="150">
        <f t="shared" si="1"/>
        <v>0</v>
      </c>
      <c r="K18" s="150" t="str">
        <f t="shared" si="2"/>
        <v/>
      </c>
    </row>
    <row r="19" spans="1:11" ht="26.1" customHeight="1" x14ac:dyDescent="0.25">
      <c r="A19" s="190"/>
      <c r="B19" s="191"/>
      <c r="C19" s="192"/>
      <c r="D19" s="192"/>
      <c r="E19" s="193"/>
      <c r="I19" s="150">
        <f t="shared" si="0"/>
        <v>0</v>
      </c>
      <c r="J19" s="150">
        <f t="shared" si="1"/>
        <v>0</v>
      </c>
      <c r="K19" s="150" t="str">
        <f t="shared" si="2"/>
        <v/>
      </c>
    </row>
    <row r="20" spans="1:11" ht="26.1" customHeight="1" x14ac:dyDescent="0.25">
      <c r="A20" s="190"/>
      <c r="B20" s="191"/>
      <c r="C20" s="192"/>
      <c r="D20" s="192"/>
      <c r="E20" s="193"/>
      <c r="I20" s="150">
        <f t="shared" si="0"/>
        <v>0</v>
      </c>
      <c r="J20" s="150">
        <f t="shared" si="1"/>
        <v>0</v>
      </c>
      <c r="K20" s="150" t="str">
        <f t="shared" si="2"/>
        <v/>
      </c>
    </row>
    <row r="21" spans="1:11" ht="26.1" customHeight="1" x14ac:dyDescent="0.25">
      <c r="A21" s="190"/>
      <c r="B21" s="191"/>
      <c r="C21" s="192"/>
      <c r="D21" s="192"/>
      <c r="E21" s="193"/>
      <c r="I21" s="150">
        <f t="shared" si="0"/>
        <v>0</v>
      </c>
      <c r="J21" s="150">
        <f t="shared" si="1"/>
        <v>0</v>
      </c>
      <c r="K21" s="150" t="str">
        <f t="shared" si="2"/>
        <v/>
      </c>
    </row>
    <row r="22" spans="1:11" ht="26.1" customHeight="1" x14ac:dyDescent="0.25">
      <c r="A22" s="190"/>
      <c r="B22" s="191"/>
      <c r="C22" s="192"/>
      <c r="D22" s="192"/>
      <c r="E22" s="193"/>
      <c r="I22" s="150">
        <f t="shared" si="0"/>
        <v>0</v>
      </c>
      <c r="J22" s="150">
        <f t="shared" si="1"/>
        <v>0</v>
      </c>
      <c r="K22" s="150" t="str">
        <f t="shared" si="2"/>
        <v/>
      </c>
    </row>
    <row r="23" spans="1:11" ht="26.1" customHeight="1" x14ac:dyDescent="0.25">
      <c r="A23" s="190"/>
      <c r="B23" s="191"/>
      <c r="C23" s="192"/>
      <c r="D23" s="192"/>
      <c r="E23" s="193"/>
      <c r="I23" s="150">
        <f t="shared" si="0"/>
        <v>0</v>
      </c>
      <c r="J23" s="150">
        <f t="shared" si="1"/>
        <v>0</v>
      </c>
      <c r="K23" s="150" t="str">
        <f t="shared" si="2"/>
        <v/>
      </c>
    </row>
    <row r="24" spans="1:11" ht="26.1" customHeight="1" x14ac:dyDescent="0.25">
      <c r="A24" s="190"/>
      <c r="B24" s="191"/>
      <c r="C24" s="192"/>
      <c r="D24" s="192"/>
      <c r="E24" s="193"/>
      <c r="I24" s="150">
        <f t="shared" si="0"/>
        <v>0</v>
      </c>
      <c r="J24" s="150">
        <f t="shared" si="1"/>
        <v>0</v>
      </c>
      <c r="K24" s="150" t="str">
        <f t="shared" si="2"/>
        <v/>
      </c>
    </row>
    <row r="25" spans="1:11" ht="26.1" customHeight="1" x14ac:dyDescent="0.25">
      <c r="A25" s="190"/>
      <c r="B25" s="191"/>
      <c r="C25" s="192"/>
      <c r="D25" s="192"/>
      <c r="E25" s="193"/>
      <c r="I25" s="150">
        <f t="shared" si="0"/>
        <v>0</v>
      </c>
      <c r="J25" s="150">
        <f t="shared" si="1"/>
        <v>0</v>
      </c>
      <c r="K25" s="150" t="str">
        <f t="shared" si="2"/>
        <v/>
      </c>
    </row>
    <row r="26" spans="1:11" ht="26.1" customHeight="1" x14ac:dyDescent="0.25">
      <c r="A26" s="190"/>
      <c r="B26" s="191"/>
      <c r="C26" s="192"/>
      <c r="D26" s="192"/>
      <c r="E26" s="193"/>
      <c r="I26" s="150">
        <f t="shared" si="0"/>
        <v>0</v>
      </c>
      <c r="J26" s="150">
        <f t="shared" si="1"/>
        <v>0</v>
      </c>
      <c r="K26" s="150" t="str">
        <f t="shared" si="2"/>
        <v/>
      </c>
    </row>
    <row r="27" spans="1:11" ht="26.1" customHeight="1" x14ac:dyDescent="0.25">
      <c r="A27" s="190"/>
      <c r="B27" s="191"/>
      <c r="C27" s="192"/>
      <c r="D27" s="192"/>
      <c r="E27" s="193"/>
      <c r="I27" s="150">
        <f t="shared" si="0"/>
        <v>0</v>
      </c>
      <c r="J27" s="150">
        <f t="shared" si="1"/>
        <v>0</v>
      </c>
      <c r="K27" s="150" t="str">
        <f t="shared" si="2"/>
        <v/>
      </c>
    </row>
    <row r="28" spans="1:11" ht="26.1" customHeight="1" x14ac:dyDescent="0.25">
      <c r="A28" s="190"/>
      <c r="B28" s="191"/>
      <c r="C28" s="192"/>
      <c r="D28" s="192"/>
      <c r="E28" s="193"/>
      <c r="I28" s="150">
        <f t="shared" si="0"/>
        <v>0</v>
      </c>
      <c r="J28" s="150">
        <f t="shared" si="1"/>
        <v>0</v>
      </c>
      <c r="K28" s="150" t="str">
        <f t="shared" si="2"/>
        <v/>
      </c>
    </row>
    <row r="29" spans="1:11" ht="26.1" customHeight="1" x14ac:dyDescent="0.25">
      <c r="A29" s="190"/>
      <c r="B29" s="191"/>
      <c r="C29" s="192"/>
      <c r="D29" s="192"/>
      <c r="E29" s="193"/>
      <c r="I29" s="150">
        <f t="shared" si="0"/>
        <v>0</v>
      </c>
      <c r="J29" s="150">
        <f t="shared" si="1"/>
        <v>0</v>
      </c>
      <c r="K29" s="150" t="str">
        <f t="shared" si="2"/>
        <v/>
      </c>
    </row>
    <row r="30" spans="1:11" ht="26.1" customHeight="1" x14ac:dyDescent="0.25">
      <c r="A30" s="190"/>
      <c r="B30" s="191"/>
      <c r="C30" s="192"/>
      <c r="D30" s="192"/>
      <c r="E30" s="193"/>
      <c r="I30" s="150">
        <f t="shared" si="0"/>
        <v>0</v>
      </c>
      <c r="J30" s="150">
        <f t="shared" si="1"/>
        <v>0</v>
      </c>
      <c r="K30" s="150" t="str">
        <f t="shared" si="2"/>
        <v/>
      </c>
    </row>
    <row r="31" spans="1:11" ht="26.1" customHeight="1" x14ac:dyDescent="0.25">
      <c r="A31" s="190"/>
      <c r="B31" s="191"/>
      <c r="C31" s="192"/>
      <c r="D31" s="192"/>
      <c r="E31" s="193"/>
      <c r="I31" s="150">
        <f t="shared" si="0"/>
        <v>0</v>
      </c>
      <c r="J31" s="150">
        <f t="shared" si="1"/>
        <v>0</v>
      </c>
      <c r="K31" s="150" t="str">
        <f t="shared" si="2"/>
        <v/>
      </c>
    </row>
    <row r="32" spans="1:11" ht="26.1" customHeight="1" x14ac:dyDescent="0.25">
      <c r="A32" s="190"/>
      <c r="B32" s="191"/>
      <c r="C32" s="192"/>
      <c r="D32" s="192"/>
      <c r="E32" s="193"/>
      <c r="I32" s="150">
        <f t="shared" si="0"/>
        <v>0</v>
      </c>
      <c r="J32" s="150">
        <f t="shared" si="1"/>
        <v>0</v>
      </c>
      <c r="K32" s="150" t="str">
        <f t="shared" si="2"/>
        <v/>
      </c>
    </row>
    <row r="33" spans="1:11" ht="26.1" customHeight="1" x14ac:dyDescent="0.25">
      <c r="A33" s="190"/>
      <c r="B33" s="191"/>
      <c r="C33" s="192"/>
      <c r="D33" s="192"/>
      <c r="E33" s="193"/>
      <c r="I33" s="150">
        <f t="shared" si="0"/>
        <v>0</v>
      </c>
      <c r="J33" s="150">
        <f t="shared" si="1"/>
        <v>0</v>
      </c>
      <c r="K33" s="150" t="str">
        <f t="shared" si="2"/>
        <v/>
      </c>
    </row>
    <row r="34" spans="1:11" ht="26.1" customHeight="1" x14ac:dyDescent="0.25">
      <c r="A34" s="190"/>
      <c r="B34" s="191"/>
      <c r="C34" s="192"/>
      <c r="D34" s="192"/>
      <c r="E34" s="193"/>
      <c r="I34" s="150">
        <f t="shared" si="0"/>
        <v>0</v>
      </c>
      <c r="J34" s="150">
        <f t="shared" si="1"/>
        <v>0</v>
      </c>
      <c r="K34" s="150" t="str">
        <f t="shared" si="2"/>
        <v/>
      </c>
    </row>
    <row r="35" spans="1:11" ht="26.1" customHeight="1" x14ac:dyDescent="0.25">
      <c r="A35" s="190"/>
      <c r="B35" s="191"/>
      <c r="C35" s="192"/>
      <c r="D35" s="192"/>
      <c r="E35" s="193"/>
      <c r="I35" s="150">
        <f t="shared" si="0"/>
        <v>0</v>
      </c>
      <c r="J35" s="150">
        <f t="shared" si="1"/>
        <v>0</v>
      </c>
      <c r="K35" s="150" t="str">
        <f t="shared" si="2"/>
        <v/>
      </c>
    </row>
    <row r="36" spans="1:11" ht="26.1" customHeight="1" x14ac:dyDescent="0.25">
      <c r="A36" s="190"/>
      <c r="B36" s="191"/>
      <c r="C36" s="192"/>
      <c r="D36" s="192"/>
      <c r="E36" s="193"/>
      <c r="I36" s="150">
        <f t="shared" si="0"/>
        <v>0</v>
      </c>
      <c r="J36" s="150">
        <f t="shared" si="1"/>
        <v>0</v>
      </c>
      <c r="K36" s="150" t="str">
        <f t="shared" si="2"/>
        <v/>
      </c>
    </row>
    <row r="37" spans="1:11" ht="26.1" customHeight="1" x14ac:dyDescent="0.25">
      <c r="A37" s="190"/>
      <c r="B37" s="191"/>
      <c r="C37" s="192"/>
      <c r="D37" s="192"/>
      <c r="E37" s="193"/>
      <c r="I37" s="150">
        <f t="shared" si="0"/>
        <v>0</v>
      </c>
      <c r="J37" s="150">
        <f t="shared" si="1"/>
        <v>0</v>
      </c>
      <c r="K37" s="150" t="str">
        <f t="shared" si="2"/>
        <v/>
      </c>
    </row>
    <row r="38" spans="1:11" ht="26.1" customHeight="1" x14ac:dyDescent="0.25">
      <c r="A38" s="190"/>
      <c r="B38" s="191"/>
      <c r="C38" s="192"/>
      <c r="D38" s="192"/>
      <c r="E38" s="193"/>
      <c r="I38" s="150">
        <f t="shared" si="0"/>
        <v>0</v>
      </c>
      <c r="J38" s="150">
        <f t="shared" si="1"/>
        <v>0</v>
      </c>
      <c r="K38" s="150" t="str">
        <f t="shared" si="2"/>
        <v/>
      </c>
    </row>
    <row r="39" spans="1:11" ht="26.1" customHeight="1" x14ac:dyDescent="0.25">
      <c r="A39" s="190"/>
      <c r="B39" s="191"/>
      <c r="C39" s="192"/>
      <c r="D39" s="192"/>
      <c r="E39" s="193"/>
      <c r="I39" s="150">
        <f t="shared" si="0"/>
        <v>0</v>
      </c>
      <c r="J39" s="150">
        <f t="shared" si="1"/>
        <v>0</v>
      </c>
      <c r="K39" s="150" t="str">
        <f t="shared" si="2"/>
        <v/>
      </c>
    </row>
    <row r="40" spans="1:11" ht="26.1" customHeight="1" x14ac:dyDescent="0.25">
      <c r="A40" s="190"/>
      <c r="B40" s="191"/>
      <c r="C40" s="192"/>
      <c r="D40" s="192"/>
      <c r="E40" s="193"/>
      <c r="I40" s="150">
        <f t="shared" si="0"/>
        <v>0</v>
      </c>
      <c r="J40" s="150">
        <f t="shared" si="1"/>
        <v>0</v>
      </c>
      <c r="K40" s="150" t="str">
        <f t="shared" si="2"/>
        <v/>
      </c>
    </row>
    <row r="41" spans="1:11" ht="26.1" customHeight="1" x14ac:dyDescent="0.25">
      <c r="A41" s="190"/>
      <c r="B41" s="191"/>
      <c r="C41" s="192"/>
      <c r="D41" s="192"/>
      <c r="E41" s="193"/>
      <c r="I41" s="150">
        <f t="shared" si="0"/>
        <v>0</v>
      </c>
      <c r="J41" s="150">
        <f t="shared" si="1"/>
        <v>0</v>
      </c>
      <c r="K41" s="150" t="str">
        <f t="shared" si="2"/>
        <v/>
      </c>
    </row>
    <row r="42" spans="1:11" ht="26.1" customHeight="1" x14ac:dyDescent="0.25">
      <c r="A42" s="190"/>
      <c r="B42" s="191"/>
      <c r="C42" s="192"/>
      <c r="D42" s="192"/>
      <c r="E42" s="193"/>
      <c r="I42" s="150">
        <f t="shared" si="0"/>
        <v>0</v>
      </c>
      <c r="J42" s="150">
        <f t="shared" si="1"/>
        <v>0</v>
      </c>
      <c r="K42" s="150" t="str">
        <f t="shared" si="2"/>
        <v/>
      </c>
    </row>
    <row r="43" spans="1:11" ht="26.1" customHeight="1" x14ac:dyDescent="0.25">
      <c r="A43" s="190"/>
      <c r="B43" s="191"/>
      <c r="C43" s="192"/>
      <c r="D43" s="192"/>
      <c r="E43" s="193"/>
      <c r="I43" s="150">
        <f t="shared" si="0"/>
        <v>0</v>
      </c>
      <c r="J43" s="150">
        <f t="shared" si="1"/>
        <v>0</v>
      </c>
      <c r="K43" s="150" t="str">
        <f t="shared" si="2"/>
        <v/>
      </c>
    </row>
    <row r="44" spans="1:11" ht="26.1" customHeight="1" x14ac:dyDescent="0.25">
      <c r="A44" s="190"/>
      <c r="B44" s="191"/>
      <c r="C44" s="192"/>
      <c r="D44" s="192"/>
      <c r="E44" s="193"/>
      <c r="I44" s="150">
        <f t="shared" si="0"/>
        <v>0</v>
      </c>
      <c r="J44" s="150">
        <f t="shared" si="1"/>
        <v>0</v>
      </c>
      <c r="K44" s="150" t="str">
        <f t="shared" si="2"/>
        <v/>
      </c>
    </row>
    <row r="45" spans="1:11" ht="26.1" customHeight="1" x14ac:dyDescent="0.25">
      <c r="A45" s="190"/>
      <c r="B45" s="191"/>
      <c r="C45" s="192"/>
      <c r="D45" s="192"/>
      <c r="E45" s="193"/>
      <c r="I45" s="150">
        <f t="shared" si="0"/>
        <v>0</v>
      </c>
      <c r="J45" s="150">
        <f t="shared" si="1"/>
        <v>0</v>
      </c>
      <c r="K45" s="150" t="str">
        <f t="shared" si="2"/>
        <v/>
      </c>
    </row>
    <row r="46" spans="1:11" ht="26.1" customHeight="1" x14ac:dyDescent="0.25">
      <c r="A46" s="190"/>
      <c r="B46" s="191"/>
      <c r="C46" s="192"/>
      <c r="D46" s="192"/>
      <c r="E46" s="193"/>
      <c r="I46" s="150">
        <f t="shared" si="0"/>
        <v>0</v>
      </c>
      <c r="J46" s="150">
        <f t="shared" si="1"/>
        <v>0</v>
      </c>
      <c r="K46" s="150" t="str">
        <f t="shared" si="2"/>
        <v/>
      </c>
    </row>
    <row r="47" spans="1:11" ht="26.1" customHeight="1" x14ac:dyDescent="0.25">
      <c r="A47" s="190"/>
      <c r="B47" s="191"/>
      <c r="C47" s="192"/>
      <c r="D47" s="192"/>
      <c r="E47" s="193"/>
      <c r="I47" s="150">
        <f t="shared" si="0"/>
        <v>0</v>
      </c>
      <c r="J47" s="150">
        <f t="shared" si="1"/>
        <v>0</v>
      </c>
      <c r="K47" s="150" t="str">
        <f t="shared" si="2"/>
        <v/>
      </c>
    </row>
    <row r="48" spans="1:11" ht="26.1" customHeight="1" x14ac:dyDescent="0.25">
      <c r="A48" s="190"/>
      <c r="B48" s="191"/>
      <c r="C48" s="192"/>
      <c r="D48" s="192"/>
      <c r="E48" s="193"/>
      <c r="I48" s="150">
        <f t="shared" si="0"/>
        <v>0</v>
      </c>
      <c r="J48" s="150">
        <f t="shared" si="1"/>
        <v>0</v>
      </c>
      <c r="K48" s="150" t="str">
        <f t="shared" si="2"/>
        <v/>
      </c>
    </row>
    <row r="49" spans="1:11" ht="26.1" customHeight="1" x14ac:dyDescent="0.25">
      <c r="A49" s="190"/>
      <c r="B49" s="191"/>
      <c r="C49" s="192"/>
      <c r="D49" s="192"/>
      <c r="E49" s="193"/>
      <c r="I49" s="150">
        <f t="shared" si="0"/>
        <v>0</v>
      </c>
      <c r="J49" s="150">
        <f t="shared" si="1"/>
        <v>0</v>
      </c>
      <c r="K49" s="150" t="str">
        <f t="shared" si="2"/>
        <v/>
      </c>
    </row>
    <row r="50" spans="1:11" ht="26.1" customHeight="1" x14ac:dyDescent="0.25">
      <c r="A50" s="190"/>
      <c r="B50" s="191"/>
      <c r="C50" s="192"/>
      <c r="D50" s="192"/>
      <c r="E50" s="193"/>
      <c r="I50" s="150">
        <f t="shared" si="0"/>
        <v>0</v>
      </c>
      <c r="J50" s="150">
        <f t="shared" si="1"/>
        <v>0</v>
      </c>
      <c r="K50" s="150" t="str">
        <f t="shared" si="2"/>
        <v/>
      </c>
    </row>
    <row r="51" spans="1:11" ht="26.1" customHeight="1" x14ac:dyDescent="0.25">
      <c r="A51" s="190"/>
      <c r="B51" s="191"/>
      <c r="C51" s="192"/>
      <c r="D51" s="192"/>
      <c r="E51" s="193"/>
      <c r="I51" s="150">
        <f t="shared" si="0"/>
        <v>0</v>
      </c>
      <c r="J51" s="150">
        <f t="shared" si="1"/>
        <v>0</v>
      </c>
      <c r="K51" s="150" t="str">
        <f t="shared" si="2"/>
        <v/>
      </c>
    </row>
    <row r="52" spans="1:11" ht="26.1" customHeight="1" x14ac:dyDescent="0.25">
      <c r="A52" s="190"/>
      <c r="B52" s="191"/>
      <c r="C52" s="192"/>
      <c r="D52" s="192"/>
      <c r="E52" s="193"/>
      <c r="I52" s="150">
        <f t="shared" si="0"/>
        <v>0</v>
      </c>
      <c r="J52" s="150">
        <f t="shared" si="1"/>
        <v>0</v>
      </c>
      <c r="K52" s="150" t="str">
        <f t="shared" si="2"/>
        <v/>
      </c>
    </row>
    <row r="53" spans="1:11" ht="26.1" customHeight="1" x14ac:dyDescent="0.25">
      <c r="A53" s="190"/>
      <c r="B53" s="191"/>
      <c r="C53" s="192"/>
      <c r="D53" s="192"/>
      <c r="E53" s="193"/>
      <c r="I53" s="150">
        <f t="shared" si="0"/>
        <v>0</v>
      </c>
      <c r="J53" s="150">
        <f t="shared" si="1"/>
        <v>0</v>
      </c>
      <c r="K53" s="150" t="str">
        <f t="shared" si="2"/>
        <v/>
      </c>
    </row>
    <row r="54" spans="1:11" ht="26.1" customHeight="1" x14ac:dyDescent="0.25">
      <c r="A54" s="190"/>
      <c r="B54" s="191"/>
      <c r="C54" s="192"/>
      <c r="D54" s="192"/>
      <c r="E54" s="193"/>
      <c r="I54" s="150">
        <f t="shared" si="0"/>
        <v>0</v>
      </c>
      <c r="J54" s="150">
        <f t="shared" si="1"/>
        <v>0</v>
      </c>
      <c r="K54" s="150" t="str">
        <f t="shared" si="2"/>
        <v/>
      </c>
    </row>
    <row r="55" spans="1:11" ht="26.1" customHeight="1" x14ac:dyDescent="0.25">
      <c r="A55" s="190"/>
      <c r="B55" s="191"/>
      <c r="C55" s="192"/>
      <c r="D55" s="192"/>
      <c r="E55" s="193"/>
      <c r="I55" s="150">
        <f t="shared" si="0"/>
        <v>0</v>
      </c>
      <c r="J55" s="150">
        <f t="shared" si="1"/>
        <v>0</v>
      </c>
      <c r="K55" s="150" t="str">
        <f t="shared" si="2"/>
        <v/>
      </c>
    </row>
    <row r="56" spans="1:11" ht="26.1" customHeight="1" x14ac:dyDescent="0.25">
      <c r="A56" s="190"/>
      <c r="B56" s="191"/>
      <c r="C56" s="192"/>
      <c r="D56" s="192"/>
      <c r="E56" s="193"/>
      <c r="I56" s="150">
        <f t="shared" si="0"/>
        <v>0</v>
      </c>
      <c r="J56" s="150">
        <f t="shared" si="1"/>
        <v>0</v>
      </c>
      <c r="K56" s="150" t="str">
        <f t="shared" si="2"/>
        <v/>
      </c>
    </row>
    <row r="57" spans="1:11" ht="26.1" customHeight="1" x14ac:dyDescent="0.25">
      <c r="A57" s="190"/>
      <c r="B57" s="191"/>
      <c r="C57" s="192"/>
      <c r="D57" s="192"/>
      <c r="E57" s="193"/>
      <c r="I57" s="150">
        <f t="shared" si="0"/>
        <v>0</v>
      </c>
      <c r="J57" s="150">
        <f t="shared" si="1"/>
        <v>0</v>
      </c>
      <c r="K57" s="150" t="str">
        <f t="shared" si="2"/>
        <v/>
      </c>
    </row>
    <row r="58" spans="1:11" ht="26.1" customHeight="1" x14ac:dyDescent="0.25">
      <c r="A58" s="190"/>
      <c r="B58" s="191"/>
      <c r="C58" s="192"/>
      <c r="D58" s="192"/>
      <c r="E58" s="193"/>
      <c r="I58" s="150">
        <f t="shared" si="0"/>
        <v>0</v>
      </c>
      <c r="J58" s="150">
        <f t="shared" si="1"/>
        <v>0</v>
      </c>
      <c r="K58" s="150" t="str">
        <f t="shared" si="2"/>
        <v/>
      </c>
    </row>
    <row r="59" spans="1:11" ht="26.1" customHeight="1" x14ac:dyDescent="0.25">
      <c r="A59" s="190"/>
      <c r="B59" s="191"/>
      <c r="C59" s="192"/>
      <c r="D59" s="192"/>
      <c r="E59" s="193"/>
      <c r="I59" s="150">
        <f t="shared" si="0"/>
        <v>0</v>
      </c>
      <c r="J59" s="150">
        <f t="shared" si="1"/>
        <v>0</v>
      </c>
      <c r="K59" s="150" t="str">
        <f t="shared" si="2"/>
        <v/>
      </c>
    </row>
    <row r="60" spans="1:11" ht="26.1" customHeight="1" thickBot="1" x14ac:dyDescent="0.3">
      <c r="A60" s="194"/>
      <c r="B60" s="209"/>
      <c r="C60" s="195"/>
      <c r="D60" s="195"/>
      <c r="E60" s="196"/>
      <c r="I60" s="150">
        <f t="shared" si="0"/>
        <v>0</v>
      </c>
      <c r="J60" s="150">
        <f t="shared" si="1"/>
        <v>0</v>
      </c>
      <c r="K60" s="150" t="str">
        <f t="shared" si="2"/>
        <v/>
      </c>
    </row>
  </sheetData>
  <sheetProtection algorithmName="SHA-512" hashValue="u2ZvFwu6oU0bEDbz43PXj0TdQy0BTCL7Nu7qeHRq1CWnWihV+8DCnK3T+iZ3bFp+00aleyBs9mX54Yvajzem4Q==" saltValue="oZcS28kq2K98cVAeuBbayw==" spinCount="100000" sheet="1" objects="1" scenarios="1" selectLockedCells="1"/>
  <mergeCells count="4">
    <mergeCell ref="A7:E7"/>
    <mergeCell ref="A9:A10"/>
    <mergeCell ref="B9:B10"/>
    <mergeCell ref="C9:E9"/>
  </mergeCells>
  <phoneticPr fontId="79" type="noConversion"/>
  <conditionalFormatting sqref="A11:E60">
    <cfRule type="expression" dxfId="69" priority="3" stopIfTrue="1">
      <formula>LEN(TRIM(A11))=0</formula>
    </cfRule>
  </conditionalFormatting>
  <conditionalFormatting sqref="B11:B60">
    <cfRule type="duplicateValues" dxfId="68" priority="1"/>
  </conditionalFormatting>
  <dataValidations count="4">
    <dataValidation type="whole" showInputMessage="1" showErrorMessage="1" errorTitle="Input data error" error="Whole number between 0 and 5000." sqref="D11:E60" xr:uid="{07DDB30E-1385-4922-B8BB-2B8383A8A479}">
      <formula1>0</formula1>
      <formula2>5000</formula2>
    </dataValidation>
    <dataValidation type="whole" allowBlank="1" showInputMessage="1" showErrorMessage="1" errorTitle="Input data error" error="Whole number between 0 and 5000." sqref="C11:C60" xr:uid="{5EDA9D9C-2EB5-45CC-B619-F72E8F69C13D}">
      <formula1>0</formula1>
      <formula2>5000</formula2>
    </dataValidation>
    <dataValidation type="textLength" showInputMessage="1" showErrorMessage="1" errorTitle="Character length" error="Only text input up to 200 characters possible." sqref="A11:A60" xr:uid="{AF2BA85D-0D21-47F3-B57D-6CB27A673645}">
      <formula1>2</formula1>
      <formula2>200</formula2>
    </dataValidation>
    <dataValidation type="textLength" allowBlank="1" showInputMessage="1" showErrorMessage="1" errorTitle="Character length" error="Only text input up to 200 characters possible." sqref="B11:B60" xr:uid="{ECC45CF8-23DD-4720-A80A-6111311E1939}">
      <formula1>2</formula1>
      <formula2>200</formula2>
    </dataValidation>
  </dataValidations>
  <pageMargins left="0.7" right="0.7" top="0.75" bottom="0.75" header="0.3" footer="0.3"/>
  <pageSetup scale="47" orientation="portrait" r:id="rId1"/>
  <headerFooter>
    <oddFooter>&amp;L&amp;"Arial,Regular"&amp;7&amp;F&amp;C&amp;"Arial,Regular"&amp;7© DKG  All rights reserved&amp;R&amp;"Arial,Regular"&amp;7&amp;P</oddFooter>
  </headerFooter>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FAA7B-66AE-47FD-A22C-18C5DB706FDD}">
  <dimension ref="A1:M31"/>
  <sheetViews>
    <sheetView workbookViewId="0">
      <selection activeCell="E2" sqref="E2:E31"/>
    </sheetView>
  </sheetViews>
  <sheetFormatPr defaultColWidth="9.140625" defaultRowHeight="15" x14ac:dyDescent="0.25"/>
  <cols>
    <col min="1" max="5" width="37.7109375" customWidth="1"/>
  </cols>
  <sheetData>
    <row r="1" spans="1:13" ht="41.25" customHeight="1" x14ac:dyDescent="0.25">
      <c r="A1" s="157" t="s">
        <v>602</v>
      </c>
      <c r="B1" s="157" t="s">
        <v>601</v>
      </c>
      <c r="C1" s="157" t="s">
        <v>600</v>
      </c>
      <c r="D1" s="157" t="s">
        <v>599</v>
      </c>
      <c r="E1" s="157" t="s">
        <v>598</v>
      </c>
      <c r="F1" s="104" t="s">
        <v>597</v>
      </c>
      <c r="G1" s="104" t="s">
        <v>596</v>
      </c>
      <c r="H1" s="104" t="s">
        <v>595</v>
      </c>
      <c r="I1" s="104" t="s">
        <v>594</v>
      </c>
      <c r="J1" s="104" t="s">
        <v>593</v>
      </c>
      <c r="K1" s="104" t="s">
        <v>592</v>
      </c>
      <c r="L1" s="104" t="s">
        <v>591</v>
      </c>
      <c r="M1" s="104" t="s">
        <v>590</v>
      </c>
    </row>
    <row r="2" spans="1:13" x14ac:dyDescent="0.25">
      <c r="A2" s="156" t="str">
        <f>IF(AND(SUM(Studies!I11:J11)=2,Studies!K11&lt;&gt;0),Studies!A11,"")</f>
        <v/>
      </c>
      <c r="B2" s="156" t="str">
        <f>IF(AND(SUM(Studies!I11:J11)=2,Studies!K11&lt;&gt;0),Studies!B11,"")</f>
        <v/>
      </c>
      <c r="C2" s="156" t="str">
        <f>IF(AND(SUM(Studies!I11:J11)=2,Studies!K11&lt;&gt;0),Studies!C11,"")</f>
        <v/>
      </c>
      <c r="D2" s="156" t="str">
        <f>IF(AND(SUM(Studies!I11:J11)=2,Studies!K11&lt;&gt;0),Studies!D11,"")</f>
        <v/>
      </c>
      <c r="E2" s="156" t="str">
        <f>IF(AND(SUM(Studies!I11:J11)=2,Studies!K11&lt;&gt;0),Studies!E11,"")</f>
        <v/>
      </c>
      <c r="F2" s="155"/>
      <c r="G2" s="155"/>
      <c r="H2" s="155"/>
      <c r="I2" s="155"/>
      <c r="J2" s="155"/>
      <c r="K2" s="155"/>
      <c r="L2" s="155"/>
      <c r="M2" s="155"/>
    </row>
    <row r="3" spans="1:13" x14ac:dyDescent="0.25">
      <c r="A3" s="156" t="str">
        <f>IF(AND(SUM(Studies!I12:J12)=2,Studies!K12&lt;&gt;0),Studies!A12,"")</f>
        <v/>
      </c>
      <c r="B3" s="156" t="str">
        <f>IF(AND(SUM(Studies!I12:J12)=2,Studies!K12&lt;&gt;0),Studies!B12,"")</f>
        <v/>
      </c>
      <c r="C3" s="156" t="str">
        <f>IF(AND(SUM(Studies!I12:J12)=2,Studies!K12&lt;&gt;0),Studies!C12,"")</f>
        <v/>
      </c>
      <c r="D3" s="156" t="str">
        <f>IF(AND(SUM(Studies!I12:J12)=2,Studies!K12&lt;&gt;0),Studies!D12,"")</f>
        <v/>
      </c>
      <c r="E3" s="156" t="str">
        <f>IF(AND(SUM(Studies!I12:J12)=2,Studies!K12&lt;&gt;0),Studies!E12,"")</f>
        <v/>
      </c>
      <c r="F3" s="155"/>
      <c r="G3" s="155"/>
      <c r="H3" s="155"/>
      <c r="I3" s="155"/>
      <c r="J3" s="155"/>
      <c r="K3" s="155"/>
      <c r="L3" s="155"/>
      <c r="M3" s="155"/>
    </row>
    <row r="4" spans="1:13" x14ac:dyDescent="0.25">
      <c r="A4" s="156" t="str">
        <f>IF(AND(SUM(Studies!I13:J13)=2,Studies!K13&lt;&gt;0),Studies!A13,"")</f>
        <v/>
      </c>
      <c r="B4" s="156" t="str">
        <f>IF(AND(SUM(Studies!I13:J13)=2,Studies!K13&lt;&gt;0),Studies!B13,"")</f>
        <v/>
      </c>
      <c r="C4" s="156" t="str">
        <f>IF(AND(SUM(Studies!I13:J13)=2,Studies!K13&lt;&gt;0),Studies!C13,"")</f>
        <v/>
      </c>
      <c r="D4" s="156" t="str">
        <f>IF(AND(SUM(Studies!I13:J13)=2,Studies!K13&lt;&gt;0),Studies!D13,"")</f>
        <v/>
      </c>
      <c r="E4" s="156" t="str">
        <f>IF(AND(SUM(Studies!I13:J13)=2,Studies!K13&lt;&gt;0),Studies!E13,"")</f>
        <v/>
      </c>
      <c r="F4" s="155"/>
      <c r="G4" s="155"/>
      <c r="H4" s="155"/>
      <c r="I4" s="155"/>
      <c r="J4" s="155"/>
      <c r="K4" s="155"/>
      <c r="L4" s="155"/>
      <c r="M4" s="155"/>
    </row>
    <row r="5" spans="1:13" x14ac:dyDescent="0.25">
      <c r="A5" s="156" t="str">
        <f>IF(AND(SUM(Studies!I14:J14)=2,Studies!K14&lt;&gt;0),Studies!A14,"")</f>
        <v/>
      </c>
      <c r="B5" s="156" t="str">
        <f>IF(AND(SUM(Studies!I14:J14)=2,Studies!K14&lt;&gt;0),Studies!B14,"")</f>
        <v/>
      </c>
      <c r="C5" s="156" t="str">
        <f>IF(AND(SUM(Studies!I14:J14)=2,Studies!K14&lt;&gt;0),Studies!C14,"")</f>
        <v/>
      </c>
      <c r="D5" s="156" t="str">
        <f>IF(AND(SUM(Studies!I14:J14)=2,Studies!K14&lt;&gt;0),Studies!D14,"")</f>
        <v/>
      </c>
      <c r="E5" s="156" t="str">
        <f>IF(AND(SUM(Studies!I14:J14)=2,Studies!K14&lt;&gt;0),Studies!E14,"")</f>
        <v/>
      </c>
      <c r="F5" s="155"/>
      <c r="G5" s="155"/>
      <c r="H5" s="155"/>
      <c r="I5" s="155"/>
      <c r="J5" s="155"/>
      <c r="K5" s="155"/>
      <c r="L5" s="155"/>
      <c r="M5" s="155"/>
    </row>
    <row r="6" spans="1:13" x14ac:dyDescent="0.25">
      <c r="A6" s="156" t="str">
        <f>IF(AND(SUM(Studies!I15:J15)=2,Studies!K15&lt;&gt;0),Studies!A15,"")</f>
        <v/>
      </c>
      <c r="B6" s="156" t="str">
        <f>IF(AND(SUM(Studies!I15:J15)=2,Studies!K15&lt;&gt;0),Studies!B15,"")</f>
        <v/>
      </c>
      <c r="C6" s="156" t="str">
        <f>IF(AND(SUM(Studies!I15:J15)=2,Studies!K15&lt;&gt;0),Studies!C15,"")</f>
        <v/>
      </c>
      <c r="D6" s="156" t="str">
        <f>IF(AND(SUM(Studies!I15:J15)=2,Studies!K15&lt;&gt;0),Studies!D15,"")</f>
        <v/>
      </c>
      <c r="E6" s="156" t="str">
        <f>IF(AND(SUM(Studies!I15:J15)=2,Studies!K15&lt;&gt;0),Studies!E15,"")</f>
        <v/>
      </c>
      <c r="F6" s="155"/>
      <c r="G6" s="155"/>
      <c r="H6" s="155"/>
      <c r="I6" s="155"/>
      <c r="J6" s="155"/>
      <c r="K6" s="155"/>
      <c r="L6" s="155"/>
      <c r="M6" s="155"/>
    </row>
    <row r="7" spans="1:13" x14ac:dyDescent="0.25">
      <c r="A7" s="156" t="str">
        <f>IF(AND(SUM(Studies!I16:J16)=2,Studies!K16&lt;&gt;0),Studies!A16,"")</f>
        <v/>
      </c>
      <c r="B7" s="156" t="str">
        <f>IF(AND(SUM(Studies!I16:J16)=2,Studies!K16&lt;&gt;0),Studies!B16,"")</f>
        <v/>
      </c>
      <c r="C7" s="156" t="str">
        <f>IF(AND(SUM(Studies!I16:J16)=2,Studies!K16&lt;&gt;0),Studies!C16,"")</f>
        <v/>
      </c>
      <c r="D7" s="156" t="str">
        <f>IF(AND(SUM(Studies!I16:J16)=2,Studies!K16&lt;&gt;0),Studies!D16,"")</f>
        <v/>
      </c>
      <c r="E7" s="156" t="str">
        <f>IF(AND(SUM(Studies!I16:J16)=2,Studies!K16&lt;&gt;0),Studies!E16,"")</f>
        <v/>
      </c>
      <c r="F7" s="155"/>
      <c r="G7" s="155"/>
      <c r="H7" s="155"/>
      <c r="I7" s="155"/>
      <c r="J7" s="155"/>
      <c r="K7" s="155"/>
      <c r="L7" s="155"/>
      <c r="M7" s="155"/>
    </row>
    <row r="8" spans="1:13" x14ac:dyDescent="0.25">
      <c r="A8" s="156" t="str">
        <f>IF(AND(SUM(Studies!I17:J17)=2,Studies!K17&lt;&gt;0),Studies!A17,"")</f>
        <v/>
      </c>
      <c r="B8" s="156" t="str">
        <f>IF(AND(SUM(Studies!I17:J17)=2,Studies!K17&lt;&gt;0),Studies!B17,"")</f>
        <v/>
      </c>
      <c r="C8" s="156" t="str">
        <f>IF(AND(SUM(Studies!I17:J17)=2,Studies!K17&lt;&gt;0),Studies!C17,"")</f>
        <v/>
      </c>
      <c r="D8" s="156" t="str">
        <f>IF(AND(SUM(Studies!I17:J17)=2,Studies!K17&lt;&gt;0),Studies!D17,"")</f>
        <v/>
      </c>
      <c r="E8" s="156" t="str">
        <f>IF(AND(SUM(Studies!I17:J17)=2,Studies!K17&lt;&gt;0),Studies!E17,"")</f>
        <v/>
      </c>
      <c r="F8" s="155"/>
      <c r="G8" s="155"/>
      <c r="H8" s="155"/>
      <c r="I8" s="155"/>
      <c r="J8" s="155"/>
      <c r="K8" s="155"/>
      <c r="L8" s="155"/>
      <c r="M8" s="155"/>
    </row>
    <row r="9" spans="1:13" x14ac:dyDescent="0.25">
      <c r="A9" s="156" t="str">
        <f>IF(AND(SUM(Studies!I18:J18)=2,Studies!K18&lt;&gt;0),Studies!A18,"")</f>
        <v/>
      </c>
      <c r="B9" s="156" t="str">
        <f>IF(AND(SUM(Studies!I18:J18)=2,Studies!K18&lt;&gt;0),Studies!B18,"")</f>
        <v/>
      </c>
      <c r="C9" s="156" t="str">
        <f>IF(AND(SUM(Studies!I18:J18)=2,Studies!K18&lt;&gt;0),Studies!C18,"")</f>
        <v/>
      </c>
      <c r="D9" s="156" t="str">
        <f>IF(AND(SUM(Studies!I18:J18)=2,Studies!K18&lt;&gt;0),Studies!D18,"")</f>
        <v/>
      </c>
      <c r="E9" s="156" t="str">
        <f>IF(AND(SUM(Studies!I18:J18)=2,Studies!K18&lt;&gt;0),Studies!E18,"")</f>
        <v/>
      </c>
      <c r="F9" s="155"/>
      <c r="G9" s="155"/>
      <c r="H9" s="155"/>
      <c r="I9" s="155"/>
      <c r="J9" s="155"/>
      <c r="K9" s="155"/>
      <c r="L9" s="155"/>
      <c r="M9" s="155"/>
    </row>
    <row r="10" spans="1:13" x14ac:dyDescent="0.25">
      <c r="A10" s="156" t="str">
        <f>IF(AND(SUM(Studies!I19:J19)=2,Studies!K19&lt;&gt;0),Studies!A19,"")</f>
        <v/>
      </c>
      <c r="B10" s="156" t="str">
        <f>IF(AND(SUM(Studies!I19:J19)=2,Studies!K19&lt;&gt;0),Studies!B19,"")</f>
        <v/>
      </c>
      <c r="C10" s="156" t="str">
        <f>IF(AND(SUM(Studies!I19:J19)=2,Studies!K19&lt;&gt;0),Studies!C19,"")</f>
        <v/>
      </c>
      <c r="D10" s="156" t="str">
        <f>IF(AND(SUM(Studies!I19:J19)=2,Studies!K19&lt;&gt;0),Studies!D19,"")</f>
        <v/>
      </c>
      <c r="E10" s="156" t="str">
        <f>IF(AND(SUM(Studies!I19:J19)=2,Studies!K19&lt;&gt;0),Studies!E19,"")</f>
        <v/>
      </c>
      <c r="F10" s="155"/>
      <c r="G10" s="155"/>
      <c r="H10" s="155"/>
      <c r="I10" s="155"/>
      <c r="J10" s="155"/>
      <c r="K10" s="155"/>
      <c r="L10" s="155"/>
      <c r="M10" s="155"/>
    </row>
    <row r="11" spans="1:13" x14ac:dyDescent="0.25">
      <c r="A11" s="156" t="str">
        <f>IF(AND(SUM(Studies!I20:J20)=2,Studies!K20&lt;&gt;0),Studies!A20,"")</f>
        <v/>
      </c>
      <c r="B11" s="156" t="str">
        <f>IF(AND(SUM(Studies!I20:J20)=2,Studies!K20&lt;&gt;0),Studies!B20,"")</f>
        <v/>
      </c>
      <c r="C11" s="156" t="str">
        <f>IF(AND(SUM(Studies!I20:J20)=2,Studies!K20&lt;&gt;0),Studies!C20,"")</f>
        <v/>
      </c>
      <c r="D11" s="156" t="str">
        <f>IF(AND(SUM(Studies!I20:J20)=2,Studies!K20&lt;&gt;0),Studies!D20,"")</f>
        <v/>
      </c>
      <c r="E11" s="156" t="str">
        <f>IF(AND(SUM(Studies!I20:J20)=2,Studies!K20&lt;&gt;0),Studies!E20,"")</f>
        <v/>
      </c>
      <c r="F11" s="155"/>
      <c r="G11" s="155"/>
      <c r="H11" s="155"/>
      <c r="I11" s="155"/>
      <c r="J11" s="155"/>
      <c r="K11" s="155"/>
      <c r="L11" s="155"/>
      <c r="M11" s="155"/>
    </row>
    <row r="12" spans="1:13" x14ac:dyDescent="0.25">
      <c r="A12" s="156" t="str">
        <f>IF(AND(SUM(Studies!I21:J21)=2,Studies!K21&lt;&gt;0),Studies!A21,"")</f>
        <v/>
      </c>
      <c r="B12" s="156" t="str">
        <f>IF(AND(SUM(Studies!I21:J21)=2,Studies!K21&lt;&gt;0),Studies!B21,"")</f>
        <v/>
      </c>
      <c r="C12" s="156" t="str">
        <f>IF(AND(SUM(Studies!I21:J21)=2,Studies!K21&lt;&gt;0),Studies!C21,"")</f>
        <v/>
      </c>
      <c r="D12" s="156" t="str">
        <f>IF(AND(SUM(Studies!I21:J21)=2,Studies!K21&lt;&gt;0),Studies!D21,"")</f>
        <v/>
      </c>
      <c r="E12" s="156" t="str">
        <f>IF(AND(SUM(Studies!I21:J21)=2,Studies!K21&lt;&gt;0),Studies!E21,"")</f>
        <v/>
      </c>
      <c r="F12" s="155"/>
      <c r="G12" s="155"/>
      <c r="H12" s="155"/>
      <c r="I12" s="155"/>
      <c r="J12" s="155"/>
      <c r="K12" s="155"/>
      <c r="L12" s="155"/>
      <c r="M12" s="155"/>
    </row>
    <row r="13" spans="1:13" x14ac:dyDescent="0.25">
      <c r="A13" s="156" t="str">
        <f>IF(AND(SUM(Studies!I22:J22)=2,Studies!K22&lt;&gt;0),Studies!A22,"")</f>
        <v/>
      </c>
      <c r="B13" s="156" t="str">
        <f>IF(AND(SUM(Studies!I22:J22)=2,Studies!K22&lt;&gt;0),Studies!B22,"")</f>
        <v/>
      </c>
      <c r="C13" s="156" t="str">
        <f>IF(AND(SUM(Studies!I22:J22)=2,Studies!K22&lt;&gt;0),Studies!C22,"")</f>
        <v/>
      </c>
      <c r="D13" s="156" t="str">
        <f>IF(AND(SUM(Studies!I22:J22)=2,Studies!K22&lt;&gt;0),Studies!D22,"")</f>
        <v/>
      </c>
      <c r="E13" s="156" t="str">
        <f>IF(AND(SUM(Studies!I22:J22)=2,Studies!K22&lt;&gt;0),Studies!E22,"")</f>
        <v/>
      </c>
      <c r="F13" s="155"/>
      <c r="G13" s="155"/>
      <c r="H13" s="155"/>
      <c r="I13" s="155"/>
      <c r="J13" s="155"/>
      <c r="K13" s="155"/>
      <c r="L13" s="155"/>
      <c r="M13" s="155"/>
    </row>
    <row r="14" spans="1:13" x14ac:dyDescent="0.25">
      <c r="A14" s="156" t="str">
        <f>IF(AND(SUM(Studies!I23:J23)=2,Studies!K23&lt;&gt;0),Studies!A23,"")</f>
        <v/>
      </c>
      <c r="B14" s="156" t="str">
        <f>IF(AND(SUM(Studies!I23:J23)=2,Studies!K23&lt;&gt;0),Studies!B23,"")</f>
        <v/>
      </c>
      <c r="C14" s="156" t="str">
        <f>IF(AND(SUM(Studies!I23:J23)=2,Studies!K23&lt;&gt;0),Studies!C23,"")</f>
        <v/>
      </c>
      <c r="D14" s="156" t="str">
        <f>IF(AND(SUM(Studies!I23:J23)=2,Studies!K23&lt;&gt;0),Studies!D23,"")</f>
        <v/>
      </c>
      <c r="E14" s="156" t="str">
        <f>IF(AND(SUM(Studies!I23:J23)=2,Studies!K23&lt;&gt;0),Studies!E23,"")</f>
        <v/>
      </c>
      <c r="F14" s="155"/>
      <c r="G14" s="155"/>
      <c r="H14" s="155"/>
      <c r="I14" s="155"/>
      <c r="J14" s="155"/>
      <c r="K14" s="155"/>
      <c r="L14" s="155"/>
      <c r="M14" s="155"/>
    </row>
    <row r="15" spans="1:13" x14ac:dyDescent="0.25">
      <c r="A15" s="156" t="str">
        <f>IF(AND(SUM(Studies!I24:J24)=2,Studies!K24&lt;&gt;0),Studies!A24,"")</f>
        <v/>
      </c>
      <c r="B15" s="156" t="str">
        <f>IF(AND(SUM(Studies!I24:J24)=2,Studies!K24&lt;&gt;0),Studies!B24,"")</f>
        <v/>
      </c>
      <c r="C15" s="156" t="str">
        <f>IF(AND(SUM(Studies!I24:J24)=2,Studies!K24&lt;&gt;0),Studies!C24,"")</f>
        <v/>
      </c>
      <c r="D15" s="156" t="str">
        <f>IF(AND(SUM(Studies!I24:J24)=2,Studies!K24&lt;&gt;0),Studies!D24,"")</f>
        <v/>
      </c>
      <c r="E15" s="156" t="str">
        <f>IF(AND(SUM(Studies!I24:J24)=2,Studies!K24&lt;&gt;0),Studies!E24,"")</f>
        <v/>
      </c>
      <c r="F15" s="155"/>
      <c r="G15" s="155"/>
      <c r="H15" s="155"/>
      <c r="I15" s="155"/>
      <c r="J15" s="155"/>
      <c r="K15" s="155"/>
      <c r="L15" s="155"/>
      <c r="M15" s="155"/>
    </row>
    <row r="16" spans="1:13" x14ac:dyDescent="0.25">
      <c r="A16" s="156" t="str">
        <f>IF(AND(SUM(Studies!I25:J25)=2,Studies!K25&lt;&gt;0),Studies!A25,"")</f>
        <v/>
      </c>
      <c r="B16" s="156" t="str">
        <f>IF(AND(SUM(Studies!I25:J25)=2,Studies!K25&lt;&gt;0),Studies!B25,"")</f>
        <v/>
      </c>
      <c r="C16" s="156" t="str">
        <f>IF(AND(SUM(Studies!I25:J25)=2,Studies!K25&lt;&gt;0),Studies!C25,"")</f>
        <v/>
      </c>
      <c r="D16" s="156" t="str">
        <f>IF(AND(SUM(Studies!I25:J25)=2,Studies!K25&lt;&gt;0),Studies!D25,"")</f>
        <v/>
      </c>
      <c r="E16" s="156" t="str">
        <f>IF(AND(SUM(Studies!I25:J25)=2,Studies!K25&lt;&gt;0),Studies!E25,"")</f>
        <v/>
      </c>
      <c r="F16" s="155"/>
      <c r="G16" s="155"/>
      <c r="H16" s="155"/>
      <c r="I16" s="155"/>
      <c r="J16" s="155"/>
      <c r="K16" s="155"/>
      <c r="L16" s="155"/>
      <c r="M16" s="155"/>
    </row>
    <row r="17" spans="1:13" x14ac:dyDescent="0.25">
      <c r="A17" s="156" t="str">
        <f>IF(AND(SUM(Studies!I26:J26)=2,Studies!K26&lt;&gt;0),Studies!A26,"")</f>
        <v/>
      </c>
      <c r="B17" s="156" t="str">
        <f>IF(AND(SUM(Studies!I26:J26)=2,Studies!K26&lt;&gt;0),Studies!B26,"")</f>
        <v/>
      </c>
      <c r="C17" s="156" t="str">
        <f>IF(AND(SUM(Studies!I26:J26)=2,Studies!K26&lt;&gt;0),Studies!C26,"")</f>
        <v/>
      </c>
      <c r="D17" s="156" t="str">
        <f>IF(AND(SUM(Studies!I26:J26)=2,Studies!K26&lt;&gt;0),Studies!D26,"")</f>
        <v/>
      </c>
      <c r="E17" s="156" t="str">
        <f>IF(AND(SUM(Studies!I26:J26)=2,Studies!K26&lt;&gt;0),Studies!E26,"")</f>
        <v/>
      </c>
      <c r="F17" s="155"/>
      <c r="G17" s="155"/>
      <c r="H17" s="155"/>
      <c r="I17" s="155"/>
      <c r="J17" s="155"/>
      <c r="K17" s="155"/>
      <c r="L17" s="155"/>
      <c r="M17" s="155"/>
    </row>
    <row r="18" spans="1:13" x14ac:dyDescent="0.25">
      <c r="A18" s="156" t="str">
        <f>IF(AND(SUM(Studies!I27:J27)=2,Studies!K27&lt;&gt;0),Studies!A27,"")</f>
        <v/>
      </c>
      <c r="B18" s="156" t="str">
        <f>IF(AND(SUM(Studies!I27:J27)=2,Studies!K27&lt;&gt;0),Studies!B27,"")</f>
        <v/>
      </c>
      <c r="C18" s="156" t="str">
        <f>IF(AND(SUM(Studies!I27:J27)=2,Studies!K27&lt;&gt;0),Studies!C27,"")</f>
        <v/>
      </c>
      <c r="D18" s="156" t="str">
        <f>IF(AND(SUM(Studies!I27:J27)=2,Studies!K27&lt;&gt;0),Studies!D27,"")</f>
        <v/>
      </c>
      <c r="E18" s="156" t="str">
        <f>IF(AND(SUM(Studies!I27:J27)=2,Studies!K27&lt;&gt;0),Studies!E27,"")</f>
        <v/>
      </c>
      <c r="F18" s="155"/>
      <c r="G18" s="155"/>
      <c r="H18" s="155"/>
      <c r="I18" s="155"/>
      <c r="J18" s="155"/>
      <c r="K18" s="155"/>
      <c r="L18" s="155"/>
      <c r="M18" s="155"/>
    </row>
    <row r="19" spans="1:13" x14ac:dyDescent="0.25">
      <c r="A19" s="156" t="str">
        <f>IF(AND(SUM(Studies!I28:J28)=2,Studies!K28&lt;&gt;0),Studies!A28,"")</f>
        <v/>
      </c>
      <c r="B19" s="156" t="str">
        <f>IF(AND(SUM(Studies!I28:J28)=2,Studies!K28&lt;&gt;0),Studies!B28,"")</f>
        <v/>
      </c>
      <c r="C19" s="156" t="str">
        <f>IF(AND(SUM(Studies!I28:J28)=2,Studies!K28&lt;&gt;0),Studies!C28,"")</f>
        <v/>
      </c>
      <c r="D19" s="156" t="str">
        <f>IF(AND(SUM(Studies!I28:J28)=2,Studies!K28&lt;&gt;0),Studies!D28,"")</f>
        <v/>
      </c>
      <c r="E19" s="156" t="str">
        <f>IF(AND(SUM(Studies!I28:J28)=2,Studies!K28&lt;&gt;0),Studies!E28,"")</f>
        <v/>
      </c>
      <c r="F19" s="155"/>
      <c r="G19" s="155"/>
      <c r="H19" s="155"/>
      <c r="I19" s="155"/>
      <c r="J19" s="155"/>
      <c r="K19" s="155"/>
      <c r="L19" s="155"/>
      <c r="M19" s="155"/>
    </row>
    <row r="20" spans="1:13" x14ac:dyDescent="0.25">
      <c r="A20" s="156" t="str">
        <f>IF(AND(SUM(Studies!I29:J29)=2,Studies!K29&lt;&gt;0),Studies!A29,"")</f>
        <v/>
      </c>
      <c r="B20" s="156" t="str">
        <f>IF(AND(SUM(Studies!I29:J29)=2,Studies!K29&lt;&gt;0),Studies!B29,"")</f>
        <v/>
      </c>
      <c r="C20" s="156" t="str">
        <f>IF(AND(SUM(Studies!I29:J29)=2,Studies!K29&lt;&gt;0),Studies!C29,"")</f>
        <v/>
      </c>
      <c r="D20" s="156" t="str">
        <f>IF(AND(SUM(Studies!I29:J29)=2,Studies!K29&lt;&gt;0),Studies!D29,"")</f>
        <v/>
      </c>
      <c r="E20" s="156" t="str">
        <f>IF(AND(SUM(Studies!I29:J29)=2,Studies!K29&lt;&gt;0),Studies!E29,"")</f>
        <v/>
      </c>
      <c r="F20" s="155"/>
      <c r="G20" s="155"/>
      <c r="H20" s="155"/>
      <c r="I20" s="155"/>
      <c r="J20" s="155"/>
      <c r="K20" s="155"/>
      <c r="L20" s="155"/>
      <c r="M20" s="155"/>
    </row>
    <row r="21" spans="1:13" x14ac:dyDescent="0.25">
      <c r="A21" s="156" t="str">
        <f>IF(AND(SUM(Studies!I30:J30)=2,Studies!K30&lt;&gt;0),Studies!A30,"")</f>
        <v/>
      </c>
      <c r="B21" s="156" t="str">
        <f>IF(AND(SUM(Studies!I30:J30)=2,Studies!K30&lt;&gt;0),Studies!B30,"")</f>
        <v/>
      </c>
      <c r="C21" s="156" t="str">
        <f>IF(AND(SUM(Studies!I30:J30)=2,Studies!K30&lt;&gt;0),Studies!C30,"")</f>
        <v/>
      </c>
      <c r="D21" s="156" t="str">
        <f>IF(AND(SUM(Studies!I30:J30)=2,Studies!K30&lt;&gt;0),Studies!D30,"")</f>
        <v/>
      </c>
      <c r="E21" s="156" t="str">
        <f>IF(AND(SUM(Studies!I30:J30)=2,Studies!K30&lt;&gt;0),Studies!E30,"")</f>
        <v/>
      </c>
      <c r="F21" s="155"/>
      <c r="G21" s="155"/>
      <c r="H21" s="155"/>
      <c r="I21" s="155"/>
      <c r="J21" s="155"/>
      <c r="K21" s="155"/>
      <c r="L21" s="155"/>
      <c r="M21" s="155"/>
    </row>
    <row r="22" spans="1:13" x14ac:dyDescent="0.25">
      <c r="A22" s="156" t="str">
        <f>IF(AND(SUM(Studies!I31:J31)=2,Studies!K31&lt;&gt;0),Studies!A31,"")</f>
        <v/>
      </c>
      <c r="B22" s="156" t="str">
        <f>IF(AND(SUM(Studies!I31:J31)=2,Studies!K31&lt;&gt;0),Studies!B31,"")</f>
        <v/>
      </c>
      <c r="C22" s="156" t="str">
        <f>IF(AND(SUM(Studies!I31:J31)=2,Studies!K31&lt;&gt;0),Studies!C31,"")</f>
        <v/>
      </c>
      <c r="D22" s="156" t="str">
        <f>IF(AND(SUM(Studies!I31:J31)=2,Studies!K31&lt;&gt;0),Studies!D31,"")</f>
        <v/>
      </c>
      <c r="E22" s="156" t="str">
        <f>IF(AND(SUM(Studies!I31:J31)=2,Studies!K31&lt;&gt;0),Studies!E31,"")</f>
        <v/>
      </c>
      <c r="F22" s="155"/>
      <c r="G22" s="155"/>
      <c r="H22" s="155"/>
      <c r="I22" s="155"/>
      <c r="J22" s="155"/>
      <c r="K22" s="155"/>
      <c r="L22" s="155"/>
      <c r="M22" s="155"/>
    </row>
    <row r="23" spans="1:13" x14ac:dyDescent="0.25">
      <c r="A23" s="156" t="str">
        <f>IF(AND(SUM(Studies!I32:J32)=2,Studies!K32&lt;&gt;0),Studies!A32,"")</f>
        <v/>
      </c>
      <c r="B23" s="156" t="str">
        <f>IF(AND(SUM(Studies!I32:J32)=2,Studies!K32&lt;&gt;0),Studies!B32,"")</f>
        <v/>
      </c>
      <c r="C23" s="156" t="str">
        <f>IF(AND(SUM(Studies!I32:J32)=2,Studies!K32&lt;&gt;0),Studies!C32,"")</f>
        <v/>
      </c>
      <c r="D23" s="156" t="str">
        <f>IF(AND(SUM(Studies!I32:J32)=2,Studies!K32&lt;&gt;0),Studies!D32,"")</f>
        <v/>
      </c>
      <c r="E23" s="156" t="str">
        <f>IF(AND(SUM(Studies!I32:J32)=2,Studies!K32&lt;&gt;0),Studies!E32,"")</f>
        <v/>
      </c>
      <c r="F23" s="155"/>
      <c r="G23" s="155"/>
      <c r="H23" s="155"/>
      <c r="I23" s="155"/>
      <c r="J23" s="155"/>
      <c r="K23" s="155"/>
      <c r="L23" s="155"/>
      <c r="M23" s="155"/>
    </row>
    <row r="24" spans="1:13" x14ac:dyDescent="0.25">
      <c r="A24" s="156" t="str">
        <f>IF(AND(SUM(Studies!I33:J33)=2,Studies!K33&lt;&gt;0),Studies!A33,"")</f>
        <v/>
      </c>
      <c r="B24" s="156" t="str">
        <f>IF(AND(SUM(Studies!I33:J33)=2,Studies!K33&lt;&gt;0),Studies!B33,"")</f>
        <v/>
      </c>
      <c r="C24" s="156" t="str">
        <f>IF(AND(SUM(Studies!I33:J33)=2,Studies!K33&lt;&gt;0),Studies!C33,"")</f>
        <v/>
      </c>
      <c r="D24" s="156" t="str">
        <f>IF(AND(SUM(Studies!I33:J33)=2,Studies!K33&lt;&gt;0),Studies!D33,"")</f>
        <v/>
      </c>
      <c r="E24" s="156" t="str">
        <f>IF(AND(SUM(Studies!I33:J33)=2,Studies!K33&lt;&gt;0),Studies!E33,"")</f>
        <v/>
      </c>
      <c r="F24" s="155"/>
      <c r="G24" s="155"/>
      <c r="H24" s="155"/>
      <c r="I24" s="155"/>
      <c r="J24" s="155"/>
      <c r="K24" s="155"/>
      <c r="L24" s="155"/>
      <c r="M24" s="155"/>
    </row>
    <row r="25" spans="1:13" x14ac:dyDescent="0.25">
      <c r="A25" s="156" t="str">
        <f>IF(AND(SUM(Studies!I34:J34)=2,Studies!K34&lt;&gt;0),Studies!A34,"")</f>
        <v/>
      </c>
      <c r="B25" s="156" t="str">
        <f>IF(AND(SUM(Studies!I34:J34)=2,Studies!K34&lt;&gt;0),Studies!B34,"")</f>
        <v/>
      </c>
      <c r="C25" s="156" t="str">
        <f>IF(AND(SUM(Studies!I34:J34)=2,Studies!K34&lt;&gt;0),Studies!C34,"")</f>
        <v/>
      </c>
      <c r="D25" s="156" t="str">
        <f>IF(AND(SUM(Studies!I34:J34)=2,Studies!K34&lt;&gt;0),Studies!D34,"")</f>
        <v/>
      </c>
      <c r="E25" s="156" t="str">
        <f>IF(AND(SUM(Studies!I34:J34)=2,Studies!K34&lt;&gt;0),Studies!E34,"")</f>
        <v/>
      </c>
      <c r="F25" s="155"/>
      <c r="G25" s="155"/>
      <c r="H25" s="155"/>
      <c r="I25" s="155"/>
      <c r="J25" s="155"/>
      <c r="K25" s="155"/>
      <c r="L25" s="155"/>
      <c r="M25" s="155"/>
    </row>
    <row r="26" spans="1:13" x14ac:dyDescent="0.25">
      <c r="A26" s="156" t="str">
        <f>IF(AND(SUM(Studies!I35:J35)=2,Studies!K35&lt;&gt;0),Studies!A35,"")</f>
        <v/>
      </c>
      <c r="B26" s="156" t="str">
        <f>IF(AND(SUM(Studies!I35:J35)=2,Studies!K35&lt;&gt;0),Studies!B35,"")</f>
        <v/>
      </c>
      <c r="C26" s="156" t="str">
        <f>IF(AND(SUM(Studies!I35:J35)=2,Studies!K35&lt;&gt;0),Studies!C35,"")</f>
        <v/>
      </c>
      <c r="D26" s="156" t="str">
        <f>IF(AND(SUM(Studies!I35:J35)=2,Studies!K35&lt;&gt;0),Studies!D35,"")</f>
        <v/>
      </c>
      <c r="E26" s="156" t="str">
        <f>IF(AND(SUM(Studies!I35:J35)=2,Studies!K35&lt;&gt;0),Studies!E35,"")</f>
        <v/>
      </c>
      <c r="F26" s="155"/>
      <c r="G26" s="155"/>
      <c r="H26" s="155"/>
      <c r="I26" s="155"/>
      <c r="J26" s="155"/>
      <c r="K26" s="155"/>
      <c r="L26" s="155"/>
      <c r="M26" s="155"/>
    </row>
    <row r="27" spans="1:13" x14ac:dyDescent="0.25">
      <c r="A27" s="156" t="str">
        <f>IF(AND(SUM(Studies!I36:J36)=2,Studies!K36&lt;&gt;0),Studies!A36,"")</f>
        <v/>
      </c>
      <c r="B27" s="156" t="str">
        <f>IF(AND(SUM(Studies!I36:J36)=2,Studies!K36&lt;&gt;0),Studies!B36,"")</f>
        <v/>
      </c>
      <c r="C27" s="156" t="str">
        <f>IF(AND(SUM(Studies!I36:J36)=2,Studies!K36&lt;&gt;0),Studies!C36,"")</f>
        <v/>
      </c>
      <c r="D27" s="156" t="str">
        <f>IF(AND(SUM(Studies!I36:J36)=2,Studies!K36&lt;&gt;0),Studies!D36,"")</f>
        <v/>
      </c>
      <c r="E27" s="156" t="str">
        <f>IF(AND(SUM(Studies!I36:J36)=2,Studies!K36&lt;&gt;0),Studies!E36,"")</f>
        <v/>
      </c>
      <c r="F27" s="155"/>
      <c r="G27" s="155"/>
      <c r="H27" s="155"/>
      <c r="I27" s="155"/>
      <c r="J27" s="155"/>
      <c r="K27" s="155"/>
      <c r="L27" s="155"/>
      <c r="M27" s="155"/>
    </row>
    <row r="28" spans="1:13" x14ac:dyDescent="0.25">
      <c r="A28" s="156" t="str">
        <f>IF(AND(SUM(Studies!I37:J37)=2,Studies!K37&lt;&gt;0),Studies!A37,"")</f>
        <v/>
      </c>
      <c r="B28" s="156" t="str">
        <f>IF(AND(SUM(Studies!I37:J37)=2,Studies!K37&lt;&gt;0),Studies!B37,"")</f>
        <v/>
      </c>
      <c r="C28" s="156" t="str">
        <f>IF(AND(SUM(Studies!I37:J37)=2,Studies!K37&lt;&gt;0),Studies!C37,"")</f>
        <v/>
      </c>
      <c r="D28" s="156" t="str">
        <f>IF(AND(SUM(Studies!I37:J37)=2,Studies!K37&lt;&gt;0),Studies!D37,"")</f>
        <v/>
      </c>
      <c r="E28" s="156" t="str">
        <f>IF(AND(SUM(Studies!I37:J37)=2,Studies!K37&lt;&gt;0),Studies!E37,"")</f>
        <v/>
      </c>
      <c r="F28" s="155"/>
      <c r="G28" s="155"/>
      <c r="H28" s="155"/>
      <c r="I28" s="155"/>
      <c r="J28" s="155"/>
      <c r="K28" s="155"/>
      <c r="L28" s="155"/>
      <c r="M28" s="155"/>
    </row>
    <row r="29" spans="1:13" x14ac:dyDescent="0.25">
      <c r="A29" s="156" t="str">
        <f>IF(AND(SUM(Studies!I38:J38)=2,Studies!K38&lt;&gt;0),Studies!A38,"")</f>
        <v/>
      </c>
      <c r="B29" s="156" t="str">
        <f>IF(AND(SUM(Studies!I38:J38)=2,Studies!K38&lt;&gt;0),Studies!B38,"")</f>
        <v/>
      </c>
      <c r="C29" s="156" t="str">
        <f>IF(AND(SUM(Studies!I38:J38)=2,Studies!K38&lt;&gt;0),Studies!C38,"")</f>
        <v/>
      </c>
      <c r="D29" s="156" t="str">
        <f>IF(AND(SUM(Studies!I38:J38)=2,Studies!K38&lt;&gt;0),Studies!D38,"")</f>
        <v/>
      </c>
      <c r="E29" s="156" t="str">
        <f>IF(AND(SUM(Studies!I38:J38)=2,Studies!K38&lt;&gt;0),Studies!E38,"")</f>
        <v/>
      </c>
      <c r="F29" s="155"/>
      <c r="G29" s="155"/>
      <c r="H29" s="155"/>
      <c r="I29" s="155"/>
      <c r="J29" s="155"/>
      <c r="K29" s="155"/>
      <c r="L29" s="155"/>
      <c r="M29" s="155"/>
    </row>
    <row r="30" spans="1:13" x14ac:dyDescent="0.25">
      <c r="A30" s="156" t="str">
        <f>IF(AND(SUM(Studies!I39:J39)=2,Studies!K39&lt;&gt;0),Studies!A39,"")</f>
        <v/>
      </c>
      <c r="B30" s="156" t="str">
        <f>IF(AND(SUM(Studies!I39:J39)=2,Studies!K39&lt;&gt;0),Studies!B39,"")</f>
        <v/>
      </c>
      <c r="C30" s="156" t="str">
        <f>IF(AND(SUM(Studies!I39:J39)=2,Studies!K39&lt;&gt;0),Studies!C39,"")</f>
        <v/>
      </c>
      <c r="D30" s="156" t="str">
        <f>IF(AND(SUM(Studies!I39:J39)=2,Studies!K39&lt;&gt;0),Studies!D39,"")</f>
        <v/>
      </c>
      <c r="E30" s="156" t="str">
        <f>IF(AND(SUM(Studies!I39:J39)=2,Studies!K39&lt;&gt;0),Studies!E39,"")</f>
        <v/>
      </c>
      <c r="F30" s="155"/>
      <c r="G30" s="155"/>
      <c r="H30" s="155"/>
      <c r="I30" s="155"/>
      <c r="J30" s="155"/>
      <c r="K30" s="155"/>
      <c r="L30" s="155"/>
      <c r="M30" s="155"/>
    </row>
    <row r="31" spans="1:13" x14ac:dyDescent="0.25">
      <c r="A31" s="156" t="str">
        <f>IF(AND(SUM(Studies!I40:J40)=2,Studies!K40&lt;&gt;0),Studies!A40,"")</f>
        <v/>
      </c>
      <c r="B31" s="156" t="str">
        <f>IF(AND(SUM(Studies!I40:J40)=2,Studies!K40&lt;&gt;0),Studies!B40,"")</f>
        <v/>
      </c>
      <c r="C31" s="156" t="str">
        <f>IF(AND(SUM(Studies!I40:J40)=2,Studies!K40&lt;&gt;0),Studies!C40,"")</f>
        <v/>
      </c>
      <c r="D31" s="156" t="str">
        <f>IF(AND(SUM(Studies!I40:J40)=2,Studies!K40&lt;&gt;0),Studies!D40,"")</f>
        <v/>
      </c>
      <c r="E31" s="156" t="str">
        <f>IF(AND(SUM(Studies!I40:J40)=2,Studies!K40&lt;&gt;0),Studies!E40,"")</f>
        <v/>
      </c>
      <c r="F31" s="155"/>
      <c r="G31" s="155"/>
      <c r="H31" s="155"/>
      <c r="I31" s="155"/>
      <c r="J31" s="155"/>
      <c r="K31" s="155"/>
      <c r="L31" s="155"/>
      <c r="M31" s="15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E770B-4053-4057-9880-7658590D019E}">
  <sheetPr>
    <pageSetUpPr fitToPage="1"/>
  </sheetPr>
  <dimension ref="A1:K23"/>
  <sheetViews>
    <sheetView showGridLines="0" zoomScaleNormal="100" workbookViewId="0">
      <selection activeCell="A8" sqref="A8"/>
    </sheetView>
  </sheetViews>
  <sheetFormatPr defaultColWidth="9.140625" defaultRowHeight="15" x14ac:dyDescent="0.25"/>
  <cols>
    <col min="1" max="1" width="31.140625" customWidth="1"/>
    <col min="2" max="2" width="20.42578125" customWidth="1"/>
    <col min="3" max="3" width="46.28515625" customWidth="1"/>
    <col min="4" max="7" width="15.7109375" customWidth="1"/>
    <col min="8" max="8" width="45.7109375" customWidth="1"/>
    <col min="11" max="11" width="14.28515625" hidden="1" customWidth="1"/>
  </cols>
  <sheetData>
    <row r="1" spans="1:11" ht="7.5" customHeight="1" x14ac:dyDescent="0.25"/>
    <row r="2" spans="1:11" x14ac:dyDescent="0.25">
      <c r="A2" s="94" t="str">
        <f>'Basic Data'!A2</f>
        <v>Annex CR Version P1.1 (Audit year 2026 / Indicator year 2025)</v>
      </c>
      <c r="B2" s="94"/>
    </row>
    <row r="3" spans="1:11" ht="27" customHeight="1" x14ac:dyDescent="0.25">
      <c r="A3" s="165" t="s">
        <v>615</v>
      </c>
      <c r="B3" s="61"/>
      <c r="K3" s="91" t="s">
        <v>603</v>
      </c>
    </row>
    <row r="4" spans="1:11" ht="43.5" customHeight="1" x14ac:dyDescent="0.25">
      <c r="A4" s="255" t="s">
        <v>616</v>
      </c>
      <c r="B4" s="255"/>
      <c r="C4" s="255"/>
      <c r="D4" s="255"/>
      <c r="E4" s="255"/>
      <c r="F4" s="255"/>
      <c r="G4" s="255"/>
      <c r="H4" s="255"/>
      <c r="K4" s="91" t="s">
        <v>604</v>
      </c>
    </row>
    <row r="5" spans="1:11" ht="4.5" customHeight="1" x14ac:dyDescent="0.25">
      <c r="A5" s="164"/>
      <c r="B5" s="164"/>
      <c r="C5" s="164"/>
      <c r="D5" s="164"/>
      <c r="E5" s="164"/>
      <c r="F5" s="164"/>
      <c r="G5" s="164"/>
      <c r="H5" s="164"/>
      <c r="K5" s="91"/>
    </row>
    <row r="6" spans="1:11" ht="2.25" customHeight="1" thickBot="1" x14ac:dyDescent="0.3"/>
    <row r="7" spans="1:11" ht="51.75" customHeight="1" thickBot="1" x14ac:dyDescent="0.3">
      <c r="A7" s="159" t="s">
        <v>605</v>
      </c>
      <c r="B7" s="160" t="s">
        <v>606</v>
      </c>
      <c r="C7" s="161" t="s">
        <v>617</v>
      </c>
      <c r="D7" s="161" t="s">
        <v>607</v>
      </c>
      <c r="E7" s="161" t="s">
        <v>618</v>
      </c>
      <c r="F7" s="161" t="s">
        <v>619</v>
      </c>
      <c r="G7" s="161" t="s">
        <v>620</v>
      </c>
      <c r="H7" s="162"/>
    </row>
    <row r="8" spans="1:11" ht="26.1" customHeight="1" x14ac:dyDescent="0.25">
      <c r="A8" s="166"/>
      <c r="B8" s="167"/>
      <c r="C8" s="168"/>
      <c r="D8" s="169"/>
      <c r="E8" s="170"/>
      <c r="F8" s="170"/>
      <c r="G8" s="170"/>
      <c r="H8" s="197"/>
    </row>
    <row r="9" spans="1:11" ht="26.1" customHeight="1" x14ac:dyDescent="0.25">
      <c r="A9" s="166"/>
      <c r="B9" s="167"/>
      <c r="C9" s="168"/>
      <c r="D9" s="169"/>
      <c r="E9" s="170"/>
      <c r="F9" s="170"/>
      <c r="G9" s="170"/>
      <c r="H9" s="197"/>
    </row>
    <row r="10" spans="1:11" ht="26.1" customHeight="1" x14ac:dyDescent="0.25">
      <c r="A10" s="166"/>
      <c r="B10" s="167"/>
      <c r="C10" s="168"/>
      <c r="D10" s="169"/>
      <c r="E10" s="170"/>
      <c r="F10" s="170"/>
      <c r="G10" s="170"/>
      <c r="H10" s="197"/>
    </row>
    <row r="11" spans="1:11" ht="26.1" customHeight="1" x14ac:dyDescent="0.25">
      <c r="A11" s="166"/>
      <c r="B11" s="167"/>
      <c r="C11" s="168"/>
      <c r="D11" s="169"/>
      <c r="E11" s="170"/>
      <c r="F11" s="170"/>
      <c r="G11" s="170"/>
      <c r="H11" s="197"/>
    </row>
    <row r="12" spans="1:11" ht="26.1" customHeight="1" x14ac:dyDescent="0.25">
      <c r="A12" s="166"/>
      <c r="B12" s="167"/>
      <c r="C12" s="168"/>
      <c r="D12" s="169"/>
      <c r="E12" s="170"/>
      <c r="F12" s="170"/>
      <c r="G12" s="170"/>
      <c r="H12" s="197"/>
    </row>
    <row r="13" spans="1:11" ht="26.1" customHeight="1" x14ac:dyDescent="0.25">
      <c r="A13" s="166"/>
      <c r="B13" s="167"/>
      <c r="C13" s="168"/>
      <c r="D13" s="169"/>
      <c r="E13" s="170"/>
      <c r="F13" s="170"/>
      <c r="G13" s="170"/>
      <c r="H13" s="197"/>
    </row>
    <row r="14" spans="1:11" ht="26.1" customHeight="1" x14ac:dyDescent="0.25">
      <c r="A14" s="166"/>
      <c r="B14" s="167"/>
      <c r="C14" s="168"/>
      <c r="D14" s="169"/>
      <c r="E14" s="170"/>
      <c r="F14" s="170"/>
      <c r="G14" s="170"/>
      <c r="H14" s="197"/>
    </row>
    <row r="15" spans="1:11" ht="26.1" customHeight="1" x14ac:dyDescent="0.25">
      <c r="A15" s="166"/>
      <c r="B15" s="167"/>
      <c r="C15" s="168"/>
      <c r="D15" s="169"/>
      <c r="E15" s="170"/>
      <c r="F15" s="170"/>
      <c r="G15" s="170"/>
      <c r="H15" s="197"/>
    </row>
    <row r="16" spans="1:11" ht="26.1" customHeight="1" x14ac:dyDescent="0.25">
      <c r="A16" s="166"/>
      <c r="B16" s="167"/>
      <c r="C16" s="168"/>
      <c r="D16" s="169"/>
      <c r="E16" s="170"/>
      <c r="F16" s="170"/>
      <c r="G16" s="170"/>
      <c r="H16" s="197"/>
    </row>
    <row r="17" spans="1:8" ht="26.1" customHeight="1" x14ac:dyDescent="0.25">
      <c r="A17" s="166"/>
      <c r="B17" s="167"/>
      <c r="C17" s="168"/>
      <c r="D17" s="169"/>
      <c r="E17" s="170"/>
      <c r="F17" s="170"/>
      <c r="G17" s="170"/>
      <c r="H17" s="197"/>
    </row>
    <row r="18" spans="1:8" ht="26.1" customHeight="1" x14ac:dyDescent="0.25">
      <c r="A18" s="166"/>
      <c r="B18" s="167"/>
      <c r="C18" s="168"/>
      <c r="D18" s="169"/>
      <c r="E18" s="170"/>
      <c r="F18" s="170"/>
      <c r="G18" s="170"/>
      <c r="H18" s="197"/>
    </row>
    <row r="19" spans="1:8" ht="26.1" customHeight="1" x14ac:dyDescent="0.25">
      <c r="A19" s="166"/>
      <c r="B19" s="167"/>
      <c r="C19" s="168"/>
      <c r="D19" s="169"/>
      <c r="E19" s="170"/>
      <c r="F19" s="170"/>
      <c r="G19" s="170"/>
      <c r="H19" s="197"/>
    </row>
    <row r="20" spans="1:8" ht="26.1" customHeight="1" x14ac:dyDescent="0.25">
      <c r="A20" s="166"/>
      <c r="B20" s="167"/>
      <c r="C20" s="168"/>
      <c r="D20" s="169"/>
      <c r="E20" s="170"/>
      <c r="F20" s="170"/>
      <c r="G20" s="170"/>
      <c r="H20" s="197"/>
    </row>
    <row r="21" spans="1:8" ht="26.1" customHeight="1" x14ac:dyDescent="0.25">
      <c r="A21" s="166"/>
      <c r="B21" s="167"/>
      <c r="C21" s="168"/>
      <c r="D21" s="169"/>
      <c r="E21" s="170"/>
      <c r="F21" s="170"/>
      <c r="G21" s="170"/>
      <c r="H21" s="197"/>
    </row>
    <row r="22" spans="1:8" ht="26.1" customHeight="1" x14ac:dyDescent="0.25">
      <c r="A22" s="166"/>
      <c r="B22" s="167"/>
      <c r="C22" s="168"/>
      <c r="D22" s="169"/>
      <c r="E22" s="170"/>
      <c r="F22" s="170"/>
      <c r="G22" s="170"/>
      <c r="H22" s="197"/>
    </row>
    <row r="23" spans="1:8" ht="26.1" customHeight="1" thickBot="1" x14ac:dyDescent="0.3">
      <c r="A23" s="171"/>
      <c r="B23" s="172"/>
      <c r="C23" s="173"/>
      <c r="D23" s="174"/>
      <c r="E23" s="175"/>
      <c r="F23" s="175"/>
      <c r="G23" s="175"/>
      <c r="H23" s="198"/>
    </row>
  </sheetData>
  <sheetProtection algorithmName="SHA-512" hashValue="1VBDJMA064I5q8oX8lBKKPweq96CkgbedPNX1WpwVcZObTQMDNDoUOyrVLq6H6GdJrEBC9BabQTkXFgfXWFXXQ==" saltValue="X+6b2BWHHrXKXweo8+uArA==" spinCount="100000" sheet="1" objects="1" scenarios="1" selectLockedCells="1"/>
  <mergeCells count="1">
    <mergeCell ref="A4:H4"/>
  </mergeCells>
  <phoneticPr fontId="79" type="noConversion"/>
  <conditionalFormatting sqref="A8:H23">
    <cfRule type="expression" dxfId="67" priority="5" stopIfTrue="1">
      <formula>LEN(TRIM(A8))=0</formula>
    </cfRule>
  </conditionalFormatting>
  <conditionalFormatting sqref="E8:E23">
    <cfRule type="cellIs" dxfId="66" priority="8" operator="lessThan">
      <formula>30</formula>
    </cfRule>
  </conditionalFormatting>
  <conditionalFormatting sqref="F8:F23">
    <cfRule type="cellIs" dxfId="65" priority="6" operator="lessThan">
      <formula>10</formula>
    </cfRule>
  </conditionalFormatting>
  <conditionalFormatting sqref="G8:G23">
    <cfRule type="cellIs" dxfId="64" priority="7" operator="lessThan">
      <formula>50</formula>
    </cfRule>
  </conditionalFormatting>
  <conditionalFormatting sqref="H8:H23">
    <cfRule type="expression" dxfId="63" priority="1">
      <formula>AND($B8="Designated examiner",$E8&gt;=30,$F8&gt;=10,$G8&gt;=50)</formula>
    </cfRule>
    <cfRule type="expression" dxfId="62" priority="2">
      <formula>AND($B8="Non-designated examiner",$H8&lt;&gt;"")</formula>
    </cfRule>
    <cfRule type="expression" dxfId="61" priority="3">
      <formula>AND($B8="Non-designated examiner",$E8&lt;&gt;"",$F8&lt;&gt;"",$G8&lt;&gt;"")</formula>
    </cfRule>
  </conditionalFormatting>
  <dataValidations count="8">
    <dataValidation type="list" showInputMessage="1" showErrorMessage="1" errorTitle="Input data error" error="Only values from the dropdown list are allowed." sqref="B8:B23" xr:uid="{D1006170-86DA-4CB9-98F6-0B7AD9A6E8A0}">
      <formula1>$K$3:$K$4</formula1>
    </dataValidation>
    <dataValidation type="textLength" showInputMessage="1" showErrorMessage="1" errorTitle="Character length" error="Only text input up to 500 characters possible." sqref="H8:H22" xr:uid="{54BAB8BA-236C-4A10-AD43-D1122D7D439E}">
      <formula1>2</formula1>
      <formula2>500</formula2>
    </dataValidation>
    <dataValidation type="textLength" showInputMessage="1" showErrorMessage="1" errorTitle="Character length" error="Only text input up to 500 characters possible._x000a_" sqref="H23" xr:uid="{F805A779-F9B7-42A9-8FCC-5341CF7D4AD4}">
      <formula1>2</formula1>
      <formula2>500</formula2>
    </dataValidation>
    <dataValidation type="whole" allowBlank="1" showInputMessage="1" showErrorMessage="1" errorTitle="Input data error" error="Whole number between 0 and 5000." sqref="E8:F22" xr:uid="{94C672ED-1E40-4927-A89E-E124F21EB08E}">
      <formula1>0</formula1>
      <formula2>5000</formula2>
    </dataValidation>
    <dataValidation type="whole" showInputMessage="1" showErrorMessage="1" errorTitle="Input data error" error="Whole number between 0 and 5000._x000a_" sqref="G8:G23" xr:uid="{671EE99D-F192-4D7E-BDFF-CC547EC565D9}">
      <formula1>0</formula1>
      <formula2>5000</formula2>
    </dataValidation>
    <dataValidation type="whole" allowBlank="1" showInputMessage="1" showErrorMessage="1" errorTitle="Input data error" error="Whole number between 0 and 5000._x000a_" sqref="E23:F23" xr:uid="{64121D13-E4BF-4BFD-88F7-F8C6E1B898D9}">
      <formula1>0</formula1>
      <formula2>5000</formula2>
    </dataValidation>
    <dataValidation type="textLength" showInputMessage="1" showErrorMessage="1" errorTitle="Character length" error="Only text input up to 200 characters possible." sqref="A8:A23 C8:C23" xr:uid="{292013D8-4FCC-49EB-9595-DFFCF187FB7B}">
      <formula1>2</formula1>
      <formula2>200</formula2>
    </dataValidation>
    <dataValidation type="textLength" showInputMessage="1" showErrorMessage="1" errorTitle="Note" error="Please enter the period from ... to the key figure year." sqref="D8:D23" xr:uid="{48882738-B885-4C02-B125-EFCEE8991D44}">
      <formula1>2</formula1>
      <formula2>200</formula2>
    </dataValidation>
  </dataValidations>
  <pageMargins left="0.7" right="0.7" top="0.75" bottom="0.75" header="0.3" footer="0.3"/>
  <pageSetup scale="59" orientation="landscape" r:id="rId1"/>
  <headerFooter>
    <oddFooter>&amp;L&amp;"Arial,Regular"&amp;7&amp;F&amp;C&amp;"Arial,Regular"&amp;7© DKG  All rights reserved&amp;R&amp;"Arial,Regular"&amp;7&amp;P</oddFooter>
  </headerFooter>
  <colBreaks count="1" manualBreakCount="1">
    <brk id="8"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BA772-DF7E-4BE6-84A0-3F5B1A4DCDE7}">
  <sheetPr>
    <pageSetUpPr fitToPage="1"/>
  </sheetPr>
  <dimension ref="A1:L23"/>
  <sheetViews>
    <sheetView showGridLines="0" zoomScaleNormal="100" workbookViewId="0">
      <selection activeCell="A7" sqref="A7"/>
    </sheetView>
  </sheetViews>
  <sheetFormatPr defaultColWidth="9.140625" defaultRowHeight="15" x14ac:dyDescent="0.25"/>
  <cols>
    <col min="1" max="1" width="32.5703125" customWidth="1"/>
    <col min="2" max="2" width="17.7109375" style="68" customWidth="1"/>
    <col min="3" max="3" width="20.7109375" customWidth="1"/>
    <col min="4" max="4" width="49.7109375" customWidth="1"/>
    <col min="5" max="6" width="13.7109375" customWidth="1"/>
    <col min="7" max="7" width="50.140625" customWidth="1"/>
    <col min="9" max="12" width="9.140625" hidden="1" customWidth="1"/>
  </cols>
  <sheetData>
    <row r="1" spans="1:12" ht="3.75" customHeight="1" x14ac:dyDescent="0.25"/>
    <row r="2" spans="1:12" x14ac:dyDescent="0.25">
      <c r="A2" s="94" t="str">
        <f>'Basic Data'!A2</f>
        <v>Annex CR Version P1.1 (Audit year 2026 / Indicator year 2025)</v>
      </c>
      <c r="B2" s="97"/>
      <c r="C2" s="94"/>
      <c r="I2" t="s">
        <v>610</v>
      </c>
      <c r="L2" t="s">
        <v>623</v>
      </c>
    </row>
    <row r="3" spans="1:12" ht="15.75" x14ac:dyDescent="0.25">
      <c r="A3" s="61" t="s">
        <v>609</v>
      </c>
      <c r="B3" s="165"/>
      <c r="C3" s="61"/>
      <c r="I3" t="s">
        <v>612</v>
      </c>
      <c r="L3" t="s">
        <v>624</v>
      </c>
    </row>
    <row r="4" spans="1:12" ht="15.95" customHeight="1" x14ac:dyDescent="0.25">
      <c r="A4" s="158" t="s">
        <v>611</v>
      </c>
      <c r="B4" s="187"/>
    </row>
    <row r="5" spans="1:12" ht="6.75" customHeight="1" thickBot="1" x14ac:dyDescent="0.3"/>
    <row r="6" spans="1:12" ht="51.75" customHeight="1" thickBot="1" x14ac:dyDescent="0.3">
      <c r="A6" s="159" t="s">
        <v>605</v>
      </c>
      <c r="B6" s="160" t="s">
        <v>622</v>
      </c>
      <c r="C6" s="160" t="s">
        <v>613</v>
      </c>
      <c r="D6" s="161" t="s">
        <v>614</v>
      </c>
      <c r="E6" s="161" t="s">
        <v>607</v>
      </c>
      <c r="F6" s="161" t="s">
        <v>621</v>
      </c>
      <c r="G6" s="162" t="s">
        <v>608</v>
      </c>
    </row>
    <row r="7" spans="1:12" ht="26.1" customHeight="1" x14ac:dyDescent="0.25">
      <c r="A7" s="177"/>
      <c r="B7" s="188"/>
      <c r="C7" s="178"/>
      <c r="D7" s="179"/>
      <c r="E7" s="180"/>
      <c r="F7" s="181"/>
      <c r="G7" s="199"/>
    </row>
    <row r="8" spans="1:12" ht="26.1" customHeight="1" x14ac:dyDescent="0.25">
      <c r="A8" s="177"/>
      <c r="B8" s="188"/>
      <c r="C8" s="178"/>
      <c r="D8" s="179"/>
      <c r="E8" s="180"/>
      <c r="F8" s="181"/>
      <c r="G8" s="199"/>
    </row>
    <row r="9" spans="1:12" ht="26.1" customHeight="1" x14ac:dyDescent="0.25">
      <c r="A9" s="177"/>
      <c r="B9" s="188"/>
      <c r="C9" s="178"/>
      <c r="D9" s="179"/>
      <c r="E9" s="180"/>
      <c r="F9" s="181"/>
      <c r="G9" s="199"/>
    </row>
    <row r="10" spans="1:12" ht="26.1" customHeight="1" x14ac:dyDescent="0.25">
      <c r="A10" s="177"/>
      <c r="B10" s="188"/>
      <c r="C10" s="178"/>
      <c r="D10" s="179"/>
      <c r="E10" s="180"/>
      <c r="F10" s="181"/>
      <c r="G10" s="199"/>
    </row>
    <row r="11" spans="1:12" ht="26.1" customHeight="1" x14ac:dyDescent="0.25">
      <c r="A11" s="177"/>
      <c r="B11" s="188"/>
      <c r="C11" s="178"/>
      <c r="D11" s="179"/>
      <c r="E11" s="180"/>
      <c r="F11" s="181"/>
      <c r="G11" s="199"/>
    </row>
    <row r="12" spans="1:12" ht="26.1" customHeight="1" x14ac:dyDescent="0.25">
      <c r="A12" s="177"/>
      <c r="B12" s="188"/>
      <c r="C12" s="178"/>
      <c r="D12" s="179"/>
      <c r="E12" s="180"/>
      <c r="F12" s="181"/>
      <c r="G12" s="199"/>
    </row>
    <row r="13" spans="1:12" ht="26.1" customHeight="1" x14ac:dyDescent="0.25">
      <c r="A13" s="177"/>
      <c r="B13" s="188"/>
      <c r="C13" s="178"/>
      <c r="D13" s="179"/>
      <c r="E13" s="180"/>
      <c r="F13" s="181"/>
      <c r="G13" s="199"/>
    </row>
    <row r="14" spans="1:12" ht="26.1" customHeight="1" x14ac:dyDescent="0.25">
      <c r="A14" s="177"/>
      <c r="B14" s="188"/>
      <c r="C14" s="178"/>
      <c r="D14" s="179"/>
      <c r="E14" s="180"/>
      <c r="F14" s="181"/>
      <c r="G14" s="199"/>
    </row>
    <row r="15" spans="1:12" ht="26.1" customHeight="1" x14ac:dyDescent="0.25">
      <c r="A15" s="177"/>
      <c r="B15" s="188"/>
      <c r="C15" s="178"/>
      <c r="D15" s="179"/>
      <c r="E15" s="180"/>
      <c r="F15" s="181"/>
      <c r="G15" s="199"/>
    </row>
    <row r="16" spans="1:12" ht="26.1" customHeight="1" x14ac:dyDescent="0.25">
      <c r="A16" s="177"/>
      <c r="B16" s="188"/>
      <c r="C16" s="178"/>
      <c r="D16" s="179"/>
      <c r="E16" s="180"/>
      <c r="F16" s="181"/>
      <c r="G16" s="199"/>
    </row>
    <row r="17" spans="1:7" ht="26.1" customHeight="1" x14ac:dyDescent="0.25">
      <c r="A17" s="177"/>
      <c r="B17" s="188"/>
      <c r="C17" s="178"/>
      <c r="D17" s="179"/>
      <c r="E17" s="180"/>
      <c r="F17" s="181"/>
      <c r="G17" s="199"/>
    </row>
    <row r="18" spans="1:7" ht="26.1" customHeight="1" x14ac:dyDescent="0.25">
      <c r="A18" s="177"/>
      <c r="B18" s="188"/>
      <c r="C18" s="178"/>
      <c r="D18" s="179"/>
      <c r="E18" s="180"/>
      <c r="F18" s="181"/>
      <c r="G18" s="199"/>
    </row>
    <row r="19" spans="1:7" ht="26.1" customHeight="1" x14ac:dyDescent="0.25">
      <c r="A19" s="177"/>
      <c r="B19" s="188"/>
      <c r="C19" s="178"/>
      <c r="D19" s="179"/>
      <c r="E19" s="180"/>
      <c r="F19" s="181"/>
      <c r="G19" s="199"/>
    </row>
    <row r="20" spans="1:7" ht="26.1" customHeight="1" x14ac:dyDescent="0.25">
      <c r="A20" s="177"/>
      <c r="B20" s="188"/>
      <c r="C20" s="178"/>
      <c r="D20" s="179"/>
      <c r="E20" s="180"/>
      <c r="F20" s="181"/>
      <c r="G20" s="199"/>
    </row>
    <row r="21" spans="1:7" ht="26.1" customHeight="1" x14ac:dyDescent="0.25">
      <c r="A21" s="177"/>
      <c r="B21" s="188"/>
      <c r="C21" s="178"/>
      <c r="D21" s="179"/>
      <c r="E21" s="180"/>
      <c r="F21" s="181"/>
      <c r="G21" s="199"/>
    </row>
    <row r="22" spans="1:7" ht="26.1" customHeight="1" thickBot="1" x14ac:dyDescent="0.3">
      <c r="A22" s="182"/>
      <c r="B22" s="189"/>
      <c r="C22" s="183"/>
      <c r="D22" s="184"/>
      <c r="E22" s="185"/>
      <c r="F22" s="186"/>
      <c r="G22" s="200"/>
    </row>
    <row r="23" spans="1:7" ht="26.1" customHeight="1" thickBot="1" x14ac:dyDescent="0.3">
      <c r="E23" s="163" t="s">
        <v>677</v>
      </c>
      <c r="F23" s="176">
        <f>SUM(F7:F22)</f>
        <v>0</v>
      </c>
    </row>
  </sheetData>
  <sheetProtection algorithmName="SHA-512" hashValue="FBIzirRrNHQSHcfyuSBS47ebkt/TK1NgsNrHYtUIvybJA8+/LCVMDMH+ViFlNR625O8S2HJQ/TCZ8/lmej/Nsg==" saltValue="XtoYn1DFb2m1+YDDI6i57Q==" spinCount="100000" sheet="1" objects="1" scenarios="1" selectLockedCells="1"/>
  <phoneticPr fontId="79" type="noConversion"/>
  <conditionalFormatting sqref="A7:G22">
    <cfRule type="expression" dxfId="60" priority="2" stopIfTrue="1">
      <formula>LEN(TRIM(A7))=0</formula>
    </cfRule>
  </conditionalFormatting>
  <conditionalFormatting sqref="F7:F22">
    <cfRule type="cellIs" dxfId="59" priority="10" operator="lessThan">
      <formula>10</formula>
    </cfRule>
  </conditionalFormatting>
  <conditionalFormatting sqref="G7:G22">
    <cfRule type="expression" dxfId="58" priority="1">
      <formula>AND($C7="Designated surgeon",$F7&gt;=10)</formula>
    </cfRule>
  </conditionalFormatting>
  <dataValidations count="6">
    <dataValidation type="whole" showInputMessage="1" showErrorMessage="1" errorTitle="Input data error" error="Whole number between 0 and 5000." sqref="F7:F22" xr:uid="{68878D72-9FE0-4ED9-8D4E-AE16E1B827DA}">
      <formula1>0</formula1>
      <formula2>5000</formula2>
    </dataValidation>
    <dataValidation type="textLength" showInputMessage="1" showErrorMessage="1" errorTitle="Character length" error="Only text input up to 500 characters possible." sqref="G7:G22" xr:uid="{4A4C7C68-DF06-4C92-B561-56FCA121CA3D}">
      <formula1>2</formula1>
      <formula2>500</formula2>
    </dataValidation>
    <dataValidation type="textLength" showInputMessage="1" showErrorMessage="1" errorTitle="Character length" error="Only text input up to 200 characters possible." sqref="A7:A22 D7:D22" xr:uid="{BB19F445-8538-4FC1-94E1-DAAF1CC5C7CB}">
      <formula1>2</formula1>
      <formula2>200</formula2>
    </dataValidation>
    <dataValidation type="list" showInputMessage="1" showErrorMessage="1" errorTitle="Input data error" error="Only values from the dropdown list are allowed." sqref="C7:C22" xr:uid="{491D97A1-3D4C-48A6-BF91-FC303A706240}">
      <formula1>$I$2:$I$3</formula1>
    </dataValidation>
    <dataValidation type="list" showInputMessage="1" showErrorMessage="1" errorTitle="Input data error" error="Only values from the dropdown list are allowed." sqref="B7:B22" xr:uid="{875304B5-0D23-4C2D-9B02-C16688C16626}">
      <formula1>$L$2:$L$3</formula1>
    </dataValidation>
    <dataValidation type="textLength" showInputMessage="1" showErrorMessage="1" errorTitle="Note" error="Please enter the period from ... to the key figure year." sqref="E7:E22" xr:uid="{AC330D05-7815-4CBE-BE25-14E0B1026377}">
      <formula1>2</formula1>
      <formula2>200</formula2>
    </dataValidation>
  </dataValidations>
  <pageMargins left="0.7" right="0.7" top="0.75" bottom="0.75" header="0.3" footer="0.3"/>
  <pageSetup scale="61" orientation="landscape" r:id="rId1"/>
  <headerFooter>
    <oddFooter>&amp;L&amp;"Arial,Regular"&amp;7&amp;F&amp;C&amp;"Arial,Regular"&amp;7© DKG  All rights reserved&amp;R&amp;"Arial,Regular"&amp;7&amp;P</oddFooter>
  </headerFooter>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93"/>
  <sheetViews>
    <sheetView showGridLines="0" zoomScaleNormal="100" workbookViewId="0">
      <selection activeCell="Q9" sqref="Q9:Q11"/>
    </sheetView>
  </sheetViews>
  <sheetFormatPr defaultColWidth="9.140625" defaultRowHeight="12.75" x14ac:dyDescent="0.2"/>
  <cols>
    <col min="1" max="1" width="6.7109375" style="2" customWidth="1"/>
    <col min="2" max="2" width="7.42578125" style="2" customWidth="1"/>
    <col min="3" max="3" width="18.28515625" style="2" customWidth="1"/>
    <col min="4" max="4" width="13" style="2" customWidth="1"/>
    <col min="5" max="5" width="14.28515625" style="2" customWidth="1"/>
    <col min="6" max="6" width="14.7109375" style="2" customWidth="1"/>
    <col min="7" max="7" width="12.7109375" style="2" customWidth="1"/>
    <col min="8" max="8" width="13.85546875" style="2" customWidth="1"/>
    <col min="9" max="9" width="8.28515625" style="2" customWidth="1"/>
    <col min="10" max="10" width="6.5703125" style="2" customWidth="1"/>
    <col min="11" max="11" width="3.85546875" style="2" customWidth="1"/>
    <col min="12" max="12" width="3.28515625" style="2" customWidth="1"/>
    <col min="13" max="13" width="6.5703125" style="2" customWidth="1"/>
    <col min="14" max="14" width="9.42578125" style="2" customWidth="1"/>
    <col min="15" max="15" width="8" style="2" customWidth="1"/>
    <col min="16" max="16" width="8.7109375" style="2" customWidth="1"/>
    <col min="17" max="18" width="73" style="2" customWidth="1"/>
    <col min="19" max="19" width="9.140625" style="2" hidden="1" customWidth="1"/>
    <col min="20" max="16384" width="9.140625" style="2"/>
  </cols>
  <sheetData>
    <row r="1" spans="1:19" ht="9.75" customHeight="1" x14ac:dyDescent="0.2"/>
    <row r="2" spans="1:19" ht="12.75" customHeight="1" x14ac:dyDescent="0.2">
      <c r="A2" s="86" t="str">
        <f>'Basic Data'!A2</f>
        <v>Annex CR Version P1.1 (Audit year 2026 / Indicator year 2025)</v>
      </c>
    </row>
    <row r="3" spans="1:19" ht="16.5" customHeight="1" x14ac:dyDescent="0.25">
      <c r="A3" s="61" t="s">
        <v>482</v>
      </c>
    </row>
    <row r="4" spans="1:19" ht="8.25" customHeight="1" x14ac:dyDescent="0.25">
      <c r="A4" s="61"/>
    </row>
    <row r="5" spans="1:19" ht="15" customHeight="1" x14ac:dyDescent="0.2">
      <c r="A5" s="138" t="s">
        <v>265</v>
      </c>
      <c r="C5" s="297" t="str">
        <f>IF('Basic Data'!B8=0,"",'Basic Data'!B8)</f>
        <v>Not listed</v>
      </c>
      <c r="D5" s="298"/>
      <c r="E5" s="139" t="s">
        <v>266</v>
      </c>
      <c r="F5" s="312" t="str">
        <f>IF('Basic Data'!B10=0,"",'Basic Data'!B10)</f>
        <v/>
      </c>
      <c r="G5" s="312"/>
      <c r="H5" s="312"/>
      <c r="I5" s="312"/>
      <c r="J5" s="312"/>
      <c r="K5" s="312"/>
      <c r="L5" s="312"/>
      <c r="M5" s="312"/>
      <c r="N5" s="140"/>
      <c r="O5" s="141"/>
      <c r="P5" s="141"/>
    </row>
    <row r="6" spans="1:19" ht="9.75" customHeight="1" thickBot="1" x14ac:dyDescent="0.25"/>
    <row r="7" spans="1:19" ht="16.5" customHeight="1" thickBot="1" x14ac:dyDescent="0.25">
      <c r="A7" s="283" t="s">
        <v>483</v>
      </c>
      <c r="B7" s="287" t="s">
        <v>494</v>
      </c>
      <c r="C7" s="283" t="s">
        <v>484</v>
      </c>
      <c r="D7" s="283" t="s">
        <v>485</v>
      </c>
      <c r="E7" s="283"/>
      <c r="F7" s="283" t="s">
        <v>486</v>
      </c>
      <c r="G7" s="283"/>
      <c r="H7" s="287" t="s">
        <v>487</v>
      </c>
      <c r="I7" s="283"/>
      <c r="J7" s="281" t="s">
        <v>488</v>
      </c>
      <c r="K7" s="319" t="s">
        <v>489</v>
      </c>
      <c r="L7" s="320"/>
      <c r="M7" s="281" t="s">
        <v>488</v>
      </c>
      <c r="N7" s="283" t="s">
        <v>490</v>
      </c>
      <c r="O7" s="284"/>
      <c r="P7" s="317" t="s">
        <v>491</v>
      </c>
      <c r="Q7" s="335" t="s">
        <v>492</v>
      </c>
      <c r="R7" s="335"/>
    </row>
    <row r="8" spans="1:19" ht="25.5" customHeight="1" thickBot="1" x14ac:dyDescent="0.25">
      <c r="A8" s="285"/>
      <c r="B8" s="285"/>
      <c r="C8" s="285"/>
      <c r="D8" s="285"/>
      <c r="E8" s="285"/>
      <c r="F8" s="285"/>
      <c r="G8" s="285"/>
      <c r="H8" s="285"/>
      <c r="I8" s="285"/>
      <c r="J8" s="282"/>
      <c r="K8" s="321"/>
      <c r="L8" s="322"/>
      <c r="M8" s="282"/>
      <c r="N8" s="285"/>
      <c r="O8" s="286"/>
      <c r="P8" s="318"/>
      <c r="Q8" s="144" t="s">
        <v>495</v>
      </c>
      <c r="R8" s="144" t="s">
        <v>493</v>
      </c>
    </row>
    <row r="9" spans="1:19" ht="30" customHeight="1" thickBot="1" x14ac:dyDescent="0.25">
      <c r="A9" s="277" t="s">
        <v>239</v>
      </c>
      <c r="B9" s="329" t="s">
        <v>165</v>
      </c>
      <c r="C9" s="332" t="s">
        <v>496</v>
      </c>
      <c r="D9" s="306" t="s">
        <v>497</v>
      </c>
      <c r="E9" s="307"/>
      <c r="F9" s="306" t="s">
        <v>496</v>
      </c>
      <c r="G9" s="307"/>
      <c r="H9" s="316" t="s">
        <v>160</v>
      </c>
      <c r="I9" s="307"/>
      <c r="J9" s="268"/>
      <c r="K9" s="259" t="s">
        <v>166</v>
      </c>
      <c r="L9" s="260"/>
      <c r="M9" s="351"/>
      <c r="N9" s="354" t="s">
        <v>511</v>
      </c>
      <c r="O9" s="340">
        <f>IF(S10="",0,S10)</f>
        <v>0</v>
      </c>
      <c r="P9" s="288" t="str">
        <f>IF(O9=0,Berechnung1!$F$5,IF(OR(O9&lt; Berechnung1!E27,O9&gt; Berechnung1!F27),Berechnung1!$G$5,IF(OR(ROUND(O9,4)&lt;Berechnung1!J27,ROUND(O9,4)&gt;Berechnung1!K27),Berechnung1!$D$5,IF(OR(ROUND(O9,4)&lt;Berechnung1!G27,ROUND(O9,4)&gt;Berechnung1!H27),Berechnung1!$E$5,Berechnung1!$C$5))))</f>
        <v>Incomplete</v>
      </c>
      <c r="Q9" s="323"/>
      <c r="R9" s="337"/>
    </row>
    <row r="10" spans="1:19" ht="30" customHeight="1" thickBot="1" x14ac:dyDescent="0.25">
      <c r="A10" s="278"/>
      <c r="B10" s="330"/>
      <c r="C10" s="333"/>
      <c r="D10" s="308"/>
      <c r="E10" s="309"/>
      <c r="F10" s="308"/>
      <c r="G10" s="309"/>
      <c r="H10" s="308"/>
      <c r="I10" s="309"/>
      <c r="J10" s="269"/>
      <c r="K10" s="261"/>
      <c r="L10" s="262"/>
      <c r="M10" s="352"/>
      <c r="N10" s="354"/>
      <c r="O10" s="341"/>
      <c r="P10" s="289"/>
      <c r="Q10" s="324"/>
      <c r="R10" s="338"/>
      <c r="S10" s="108">
        <f>'Basic Data'!A31+'Basic Data'!A39</f>
        <v>0</v>
      </c>
    </row>
    <row r="11" spans="1:19" ht="30" customHeight="1" thickBot="1" x14ac:dyDescent="0.25">
      <c r="A11" s="279"/>
      <c r="B11" s="331"/>
      <c r="C11" s="334"/>
      <c r="D11" s="310"/>
      <c r="E11" s="311"/>
      <c r="F11" s="310"/>
      <c r="G11" s="311"/>
      <c r="H11" s="310"/>
      <c r="I11" s="311"/>
      <c r="J11" s="270"/>
      <c r="K11" s="263"/>
      <c r="L11" s="264"/>
      <c r="M11" s="353"/>
      <c r="N11" s="354"/>
      <c r="O11" s="342"/>
      <c r="P11" s="290"/>
      <c r="Q11" s="325"/>
      <c r="R11" s="339"/>
    </row>
    <row r="12" spans="1:19" ht="30" customHeight="1" x14ac:dyDescent="0.2">
      <c r="A12" s="277" t="s">
        <v>240</v>
      </c>
      <c r="B12" s="329"/>
      <c r="C12" s="332" t="s">
        <v>512</v>
      </c>
      <c r="D12" s="316" t="s">
        <v>160</v>
      </c>
      <c r="E12" s="307"/>
      <c r="F12" s="306" t="s">
        <v>512</v>
      </c>
      <c r="G12" s="307"/>
      <c r="H12" s="316" t="s">
        <v>160</v>
      </c>
      <c r="I12" s="307"/>
      <c r="J12" s="268"/>
      <c r="K12" s="259" t="s">
        <v>513</v>
      </c>
      <c r="L12" s="260"/>
      <c r="M12" s="351"/>
      <c r="N12" s="332" t="s">
        <v>511</v>
      </c>
      <c r="O12" s="382"/>
      <c r="P12" s="288" t="str">
        <f>IF(O12="",Berechnung1!$F$5,IF(O12=0,Berechnung1!H5,IF(OR(O12&lt;Berechnung1!E30,O12&gt;Berechnung1!F30),Berechnung1!$G$5,IF(OR(ROUND(O12,4)&lt;Berechnung1!J30,ROUND(O12,4)&gt;Berechnung1!K30),Berechnung1!$D$5,IF(OR(ROUND(O12,4)&lt;Berechnung1!G30,ROUND(O12,4)&gt;Berechnung1!H30),Berechnung1!$E$5,Berechnung1!$C$5)))))</f>
        <v>Incomplete</v>
      </c>
      <c r="Q12" s="323"/>
      <c r="R12" s="337"/>
    </row>
    <row r="13" spans="1:19" ht="30" customHeight="1" x14ac:dyDescent="0.2">
      <c r="A13" s="278"/>
      <c r="B13" s="330"/>
      <c r="C13" s="333"/>
      <c r="D13" s="308"/>
      <c r="E13" s="309"/>
      <c r="F13" s="308"/>
      <c r="G13" s="309"/>
      <c r="H13" s="308"/>
      <c r="I13" s="309"/>
      <c r="J13" s="269"/>
      <c r="K13" s="261"/>
      <c r="L13" s="262"/>
      <c r="M13" s="352"/>
      <c r="N13" s="349"/>
      <c r="O13" s="383"/>
      <c r="P13" s="289"/>
      <c r="Q13" s="324"/>
      <c r="R13" s="338"/>
    </row>
    <row r="14" spans="1:19" ht="30" customHeight="1" thickBot="1" x14ac:dyDescent="0.25">
      <c r="A14" s="279"/>
      <c r="B14" s="331"/>
      <c r="C14" s="334"/>
      <c r="D14" s="310"/>
      <c r="E14" s="311"/>
      <c r="F14" s="310"/>
      <c r="G14" s="311"/>
      <c r="H14" s="310"/>
      <c r="I14" s="311"/>
      <c r="J14" s="270"/>
      <c r="K14" s="263"/>
      <c r="L14" s="264"/>
      <c r="M14" s="353"/>
      <c r="N14" s="350"/>
      <c r="O14" s="384"/>
      <c r="P14" s="290"/>
      <c r="Q14" s="325"/>
      <c r="R14" s="339"/>
    </row>
    <row r="15" spans="1:19" ht="30" customHeight="1" thickBot="1" x14ac:dyDescent="0.25">
      <c r="A15" s="277">
        <v>2</v>
      </c>
      <c r="B15" s="256"/>
      <c r="C15" s="265" t="s">
        <v>515</v>
      </c>
      <c r="D15" s="271" t="s">
        <v>516</v>
      </c>
      <c r="E15" s="272"/>
      <c r="F15" s="271" t="s">
        <v>517</v>
      </c>
      <c r="G15" s="272"/>
      <c r="H15" s="299" t="s">
        <v>518</v>
      </c>
      <c r="I15" s="294"/>
      <c r="J15" s="268"/>
      <c r="K15" s="259" t="s">
        <v>167</v>
      </c>
      <c r="L15" s="260"/>
      <c r="M15" s="268"/>
      <c r="N15" s="26" t="s">
        <v>486</v>
      </c>
      <c r="O15" s="48"/>
      <c r="P15" s="288" t="str">
        <f>IF(O17=Berechnung1!D33,Berechnung1!$F$5,IF(OR(O17&lt; Berechnung1!E33,O17&gt; Berechnung1!F33),Berechnung1!$G$5,IF(OR(ROUND(O17,4)&lt;Berechnung1!J33,ROUND(O17,4)&gt;Berechnung1!K33),Berechnung1!$D$5,IF(OR(ROUND(O17,4)&lt;Berechnung1!G33,ROUND(O17,4)&gt;Berechnung1!H33),Berechnung1!$E$5,Berechnung1!$C$5))))</f>
        <v>Incomplete</v>
      </c>
      <c r="Q15" s="323"/>
      <c r="R15" s="337"/>
    </row>
    <row r="16" spans="1:19" ht="30" customHeight="1" thickBot="1" x14ac:dyDescent="0.25">
      <c r="A16" s="278"/>
      <c r="B16" s="257"/>
      <c r="C16" s="266"/>
      <c r="D16" s="273"/>
      <c r="E16" s="274"/>
      <c r="F16" s="273"/>
      <c r="G16" s="274"/>
      <c r="H16" s="300"/>
      <c r="I16" s="295"/>
      <c r="J16" s="269"/>
      <c r="K16" s="261"/>
      <c r="L16" s="262"/>
      <c r="M16" s="269"/>
      <c r="N16" s="26" t="s">
        <v>514</v>
      </c>
      <c r="O16" s="40">
        <f>$O$9</f>
        <v>0</v>
      </c>
      <c r="P16" s="289"/>
      <c r="Q16" s="324"/>
      <c r="R16" s="338"/>
    </row>
    <row r="17" spans="1:19" ht="30" customHeight="1" thickBot="1" x14ac:dyDescent="0.25">
      <c r="A17" s="279"/>
      <c r="B17" s="258"/>
      <c r="C17" s="267"/>
      <c r="D17" s="275"/>
      <c r="E17" s="276"/>
      <c r="F17" s="275"/>
      <c r="G17" s="276"/>
      <c r="H17" s="301"/>
      <c r="I17" s="296"/>
      <c r="J17" s="270"/>
      <c r="K17" s="263"/>
      <c r="L17" s="264"/>
      <c r="M17" s="270"/>
      <c r="N17" s="26" t="s">
        <v>169</v>
      </c>
      <c r="O17" s="50" t="str">
        <f>IF(O15="","n.d.",IF(O16="","n.d.",IF(O16=0,"",O15/O16)))</f>
        <v>n.d.</v>
      </c>
      <c r="P17" s="290"/>
      <c r="Q17" s="325"/>
      <c r="R17" s="339"/>
    </row>
    <row r="18" spans="1:19" ht="30" customHeight="1" thickBot="1" x14ac:dyDescent="0.25">
      <c r="A18" s="277">
        <v>3</v>
      </c>
      <c r="B18" s="256"/>
      <c r="C18" s="265" t="s">
        <v>637</v>
      </c>
      <c r="D18" s="271" t="s">
        <v>639</v>
      </c>
      <c r="E18" s="272"/>
      <c r="F18" s="271" t="s">
        <v>517</v>
      </c>
      <c r="G18" s="272"/>
      <c r="H18" s="302" t="s">
        <v>638</v>
      </c>
      <c r="I18" s="294"/>
      <c r="J18" s="268"/>
      <c r="K18" s="259" t="s">
        <v>167</v>
      </c>
      <c r="L18" s="260"/>
      <c r="M18" s="268"/>
      <c r="N18" s="26" t="s">
        <v>486</v>
      </c>
      <c r="O18" s="48"/>
      <c r="P18" s="288" t="str">
        <f>IF(AND(O18&lt;&gt;"",O19&lt;&gt;"",O18=0,O19=0),Berechnung1!$H$5,IF(O20="",Berechnung1!$D$5,IF(O20=Berechnung1!D36,Berechnung1!$F$5,IF(OR(O20&lt;Berechnung1!E36,O20&gt;Berechnung1!F36),Berechnung1!$G$5,IF(OR(ROUND(O20,4)&lt;Berechnung1!J36,ROUND(O20,4)&gt;Berechnung1!K36),Berechnung1!$D$5,IF(OR(ROUND(O20,4)&lt;Berechnung1!G36,ROUND(O20,4)&gt;Berechnung1!H36),Berechnung1!$E$5,Berechnung1!$C$5))))))</f>
        <v>Incomplete</v>
      </c>
      <c r="Q18" s="323"/>
      <c r="R18" s="337"/>
    </row>
    <row r="19" spans="1:19" ht="30" customHeight="1" thickBot="1" x14ac:dyDescent="0.25">
      <c r="A19" s="278"/>
      <c r="B19" s="257"/>
      <c r="C19" s="266"/>
      <c r="D19" s="273"/>
      <c r="E19" s="274"/>
      <c r="F19" s="273"/>
      <c r="G19" s="274"/>
      <c r="H19" s="300"/>
      <c r="I19" s="295"/>
      <c r="J19" s="269"/>
      <c r="K19" s="261"/>
      <c r="L19" s="262"/>
      <c r="M19" s="269"/>
      <c r="N19" s="26" t="s">
        <v>514</v>
      </c>
      <c r="O19" s="40">
        <f>O12</f>
        <v>0</v>
      </c>
      <c r="P19" s="289"/>
      <c r="Q19" s="324"/>
      <c r="R19" s="338"/>
    </row>
    <row r="20" spans="1:19" ht="30" customHeight="1" thickBot="1" x14ac:dyDescent="0.25">
      <c r="A20" s="279"/>
      <c r="B20" s="258"/>
      <c r="C20" s="267"/>
      <c r="D20" s="275"/>
      <c r="E20" s="276"/>
      <c r="F20" s="275"/>
      <c r="G20" s="276"/>
      <c r="H20" s="301"/>
      <c r="I20" s="296"/>
      <c r="J20" s="270"/>
      <c r="K20" s="263"/>
      <c r="L20" s="264"/>
      <c r="M20" s="270"/>
      <c r="N20" s="26" t="s">
        <v>169</v>
      </c>
      <c r="O20" s="51" t="str">
        <f>IF(O18="","n.d.",IF(O19="","n.d.",IF(O19=0,"",O18/O19)))</f>
        <v>n.d.</v>
      </c>
      <c r="P20" s="290"/>
      <c r="Q20" s="325"/>
      <c r="R20" s="339"/>
    </row>
    <row r="21" spans="1:19" ht="30" customHeight="1" thickBot="1" x14ac:dyDescent="0.25">
      <c r="A21" s="277">
        <v>4</v>
      </c>
      <c r="B21" s="256"/>
      <c r="C21" s="265" t="s">
        <v>519</v>
      </c>
      <c r="D21" s="271" t="s">
        <v>520</v>
      </c>
      <c r="E21" s="272"/>
      <c r="F21" s="271" t="s">
        <v>521</v>
      </c>
      <c r="G21" s="272"/>
      <c r="H21" s="271" t="s">
        <v>522</v>
      </c>
      <c r="I21" s="294"/>
      <c r="J21" s="268"/>
      <c r="K21" s="259" t="s">
        <v>167</v>
      </c>
      <c r="L21" s="260"/>
      <c r="M21" s="268"/>
      <c r="N21" s="26" t="s">
        <v>486</v>
      </c>
      <c r="O21" s="48"/>
      <c r="P21" s="288" t="str">
        <f>IF(O23=Berechnung1!D39,Berechnung1!$F$5,IF(OR(O23&lt; Berechnung1!E39,O23&gt; Berechnung1!F39),Berechnung1!$G$5,IF(OR(ROUND(O23,4)&lt;Berechnung1!J39,ROUND(O23,4)&gt;Berechnung1!K39),Berechnung1!$D$5,IF(OR(ROUND(O23,4)&lt;Berechnung1!G39,ROUND(O23,4)&gt;Berechnung1!H39),Berechnung1!$E$5,Berechnung1!$C$5))))</f>
        <v>Incomplete</v>
      </c>
      <c r="Q21" s="323"/>
      <c r="R21" s="337"/>
    </row>
    <row r="22" spans="1:19" ht="30" customHeight="1" thickBot="1" x14ac:dyDescent="0.25">
      <c r="A22" s="278"/>
      <c r="B22" s="257"/>
      <c r="C22" s="266"/>
      <c r="D22" s="273"/>
      <c r="E22" s="274"/>
      <c r="F22" s="273"/>
      <c r="G22" s="274"/>
      <c r="H22" s="273"/>
      <c r="I22" s="295"/>
      <c r="J22" s="269"/>
      <c r="K22" s="261"/>
      <c r="L22" s="262"/>
      <c r="M22" s="269"/>
      <c r="N22" s="26" t="s">
        <v>514</v>
      </c>
      <c r="O22" s="40">
        <f>IF(S22="",0,S22)</f>
        <v>0</v>
      </c>
      <c r="P22" s="289"/>
      <c r="Q22" s="324"/>
      <c r="R22" s="338"/>
      <c r="S22" s="142">
        <f>'Basic Data'!E31+'Basic Data'!E39</f>
        <v>0</v>
      </c>
    </row>
    <row r="23" spans="1:19" ht="30" customHeight="1" thickBot="1" x14ac:dyDescent="0.25">
      <c r="A23" s="279"/>
      <c r="B23" s="258"/>
      <c r="C23" s="267"/>
      <c r="D23" s="275"/>
      <c r="E23" s="276"/>
      <c r="F23" s="275"/>
      <c r="G23" s="276"/>
      <c r="H23" s="275"/>
      <c r="I23" s="296"/>
      <c r="J23" s="270"/>
      <c r="K23" s="263"/>
      <c r="L23" s="264"/>
      <c r="M23" s="270"/>
      <c r="N23" s="26" t="s">
        <v>169</v>
      </c>
      <c r="O23" s="50" t="str">
        <f>IF(O21="","n.d.",IF(O22="","n.d.",IF(O22=0,"",O21/O22)))</f>
        <v>n.d.</v>
      </c>
      <c r="P23" s="290"/>
      <c r="Q23" s="325"/>
      <c r="R23" s="339"/>
    </row>
    <row r="24" spans="1:19" ht="30" customHeight="1" thickBot="1" x14ac:dyDescent="0.25">
      <c r="A24" s="291" t="s">
        <v>625</v>
      </c>
      <c r="B24" s="256"/>
      <c r="C24" s="265" t="s">
        <v>523</v>
      </c>
      <c r="D24" s="271" t="s">
        <v>524</v>
      </c>
      <c r="E24" s="272"/>
      <c r="F24" s="271" t="s">
        <v>525</v>
      </c>
      <c r="G24" s="272"/>
      <c r="H24" s="271" t="s">
        <v>526</v>
      </c>
      <c r="I24" s="294"/>
      <c r="J24" s="326"/>
      <c r="K24" s="355" t="s">
        <v>250</v>
      </c>
      <c r="L24" s="356"/>
      <c r="M24" s="326"/>
      <c r="N24" s="116" t="s">
        <v>486</v>
      </c>
      <c r="O24" s="117"/>
      <c r="P24" s="288" t="str">
        <f>IF(O26=Berechnung1!D42,Berechnung1!$F$5,IF(OR(O26&lt; Berechnung1!E42,O26&gt; Berechnung1!F42),Berechnung1!$G$5,IF(OR(ROUND(O26,4)&lt;Berechnung1!J42,ROUND(O26,4)&gt;Berechnung1!K42),Berechnung1!$D$5,IF(OR(ROUND(O26,4)&lt;Berechnung1!G42,ROUND(O26,4)&gt;Berechnung1!H42),Berechnung1!$E$5,Berechnung1!$C$5))))</f>
        <v>Incomplete</v>
      </c>
      <c r="Q24" s="343"/>
      <c r="R24" s="346"/>
    </row>
    <row r="25" spans="1:19" ht="30" customHeight="1" thickBot="1" x14ac:dyDescent="0.25">
      <c r="A25" s="292"/>
      <c r="B25" s="257"/>
      <c r="C25" s="266"/>
      <c r="D25" s="273"/>
      <c r="E25" s="274"/>
      <c r="F25" s="273"/>
      <c r="G25" s="274"/>
      <c r="H25" s="273"/>
      <c r="I25" s="295"/>
      <c r="J25" s="327"/>
      <c r="K25" s="357"/>
      <c r="L25" s="358"/>
      <c r="M25" s="327"/>
      <c r="N25" s="116" t="s">
        <v>514</v>
      </c>
      <c r="O25" s="118">
        <f>$O$9+$O$12</f>
        <v>0</v>
      </c>
      <c r="P25" s="289"/>
      <c r="Q25" s="344"/>
      <c r="R25" s="347"/>
    </row>
    <row r="26" spans="1:19" ht="30" customHeight="1" thickBot="1" x14ac:dyDescent="0.25">
      <c r="A26" s="293"/>
      <c r="B26" s="258"/>
      <c r="C26" s="267"/>
      <c r="D26" s="275"/>
      <c r="E26" s="276"/>
      <c r="F26" s="275"/>
      <c r="G26" s="276"/>
      <c r="H26" s="275"/>
      <c r="I26" s="296"/>
      <c r="J26" s="328"/>
      <c r="K26" s="359"/>
      <c r="L26" s="360"/>
      <c r="M26" s="328"/>
      <c r="N26" s="116" t="s">
        <v>169</v>
      </c>
      <c r="O26" s="119" t="str">
        <f>IF(O24="","n.d.",IF(O25="","n.d.",IF(O25=0,"",O24/O25)))</f>
        <v>n.d.</v>
      </c>
      <c r="P26" s="290"/>
      <c r="Q26" s="345"/>
      <c r="R26" s="348"/>
    </row>
    <row r="27" spans="1:19" ht="30" customHeight="1" thickBot="1" x14ac:dyDescent="0.25">
      <c r="A27" s="277">
        <v>6</v>
      </c>
      <c r="B27" s="256"/>
      <c r="C27" s="265" t="s">
        <v>527</v>
      </c>
      <c r="D27" s="271" t="s">
        <v>528</v>
      </c>
      <c r="E27" s="303"/>
      <c r="F27" s="271" t="s">
        <v>529</v>
      </c>
      <c r="G27" s="303"/>
      <c r="H27" s="271" t="s">
        <v>530</v>
      </c>
      <c r="I27" s="313"/>
      <c r="J27" s="268" t="s">
        <v>217</v>
      </c>
      <c r="K27" s="259" t="s">
        <v>513</v>
      </c>
      <c r="L27" s="260"/>
      <c r="M27" s="336"/>
      <c r="N27" s="26" t="s">
        <v>486</v>
      </c>
      <c r="O27" s="48"/>
      <c r="P27" s="288" t="str">
        <f>IF(O29=Berechnung1!D45,Berechnung1!$F$5,IF(OR(O29&lt; Berechnung1!E45,O29&gt; Berechnung1!F45),Berechnung1!$G$5,IF(OR(ROUND(O29,4)&lt;Berechnung1!J45,ROUND(O29,4)&gt;Berechnung1!K45),Berechnung1!$D$5,IF(OR(ROUND(O29,4)&lt;Berechnung1!G45,ROUND(O29,4)&gt;Berechnung1!H45),Berechnung1!$E$5,Berechnung1!$C$5))))</f>
        <v>Incomplete</v>
      </c>
      <c r="Q27" s="323"/>
      <c r="R27" s="337"/>
    </row>
    <row r="28" spans="1:19" ht="30" customHeight="1" thickBot="1" x14ac:dyDescent="0.25">
      <c r="A28" s="278"/>
      <c r="B28" s="257"/>
      <c r="C28" s="266"/>
      <c r="D28" s="273"/>
      <c r="E28" s="304"/>
      <c r="F28" s="273"/>
      <c r="G28" s="304"/>
      <c r="H28" s="273"/>
      <c r="I28" s="314"/>
      <c r="J28" s="269"/>
      <c r="K28" s="261"/>
      <c r="L28" s="262"/>
      <c r="M28" s="269"/>
      <c r="N28" s="26" t="s">
        <v>514</v>
      </c>
      <c r="O28" s="40">
        <f>$O$25</f>
        <v>0</v>
      </c>
      <c r="P28" s="289"/>
      <c r="Q28" s="324"/>
      <c r="R28" s="338"/>
    </row>
    <row r="29" spans="1:19" ht="30" customHeight="1" thickBot="1" x14ac:dyDescent="0.25">
      <c r="A29" s="279"/>
      <c r="B29" s="258"/>
      <c r="C29" s="267"/>
      <c r="D29" s="275"/>
      <c r="E29" s="305"/>
      <c r="F29" s="275"/>
      <c r="G29" s="305"/>
      <c r="H29" s="275"/>
      <c r="I29" s="315"/>
      <c r="J29" s="270"/>
      <c r="K29" s="263"/>
      <c r="L29" s="264"/>
      <c r="M29" s="270"/>
      <c r="N29" s="26" t="s">
        <v>169</v>
      </c>
      <c r="O29" s="50" t="str">
        <f>IF(O27="","n.d.",IF(O28="","n.d.",IF(O28=0,"",O27/O28)))</f>
        <v>n.d.</v>
      </c>
      <c r="P29" s="290"/>
      <c r="Q29" s="325"/>
      <c r="R29" s="339"/>
    </row>
    <row r="30" spans="1:19" ht="30" customHeight="1" thickBot="1" x14ac:dyDescent="0.25">
      <c r="A30" s="277">
        <v>7</v>
      </c>
      <c r="B30" s="256" t="s">
        <v>170</v>
      </c>
      <c r="C30" s="265" t="s">
        <v>531</v>
      </c>
      <c r="D30" s="271" t="s">
        <v>532</v>
      </c>
      <c r="E30" s="272"/>
      <c r="F30" s="271" t="s">
        <v>533</v>
      </c>
      <c r="G30" s="272"/>
      <c r="H30" s="299" t="s">
        <v>518</v>
      </c>
      <c r="I30" s="294"/>
      <c r="J30" s="268"/>
      <c r="K30" s="259" t="s">
        <v>171</v>
      </c>
      <c r="L30" s="260"/>
      <c r="M30" s="268"/>
      <c r="N30" s="26" t="s">
        <v>486</v>
      </c>
      <c r="O30" s="40">
        <f>IF(Studies!$E$5="",0,Studies!$E$5)</f>
        <v>0</v>
      </c>
      <c r="P30" s="288" t="str">
        <f>IF(O32=Berechnung1!D48,Berechnung1!$F$5,IF(OR(O32&lt; Berechnung1!E48,O32&gt; Berechnung1!F48),Berechnung1!$G$5,IF(OR(ROUND(O32,4)&lt;Berechnung1!J48,ROUND(O32,4)&gt;Berechnung1!K48),Berechnung1!$D$5,IF(OR(ROUND(O32,4)&lt;Berechnung1!G48,ROUND(O32,4)&gt;Berechnung1!H48),Berechnung1!$E$5,Berechnung1!$C$5))))</f>
        <v>Incomplete</v>
      </c>
      <c r="Q30" s="323"/>
      <c r="R30" s="337"/>
    </row>
    <row r="31" spans="1:19" ht="30" customHeight="1" thickBot="1" x14ac:dyDescent="0.25">
      <c r="A31" s="278"/>
      <c r="B31" s="257"/>
      <c r="C31" s="266"/>
      <c r="D31" s="273"/>
      <c r="E31" s="274"/>
      <c r="F31" s="273"/>
      <c r="G31" s="274"/>
      <c r="H31" s="300"/>
      <c r="I31" s="295"/>
      <c r="J31" s="269"/>
      <c r="K31" s="261"/>
      <c r="L31" s="262"/>
      <c r="M31" s="269"/>
      <c r="N31" s="26" t="s">
        <v>514</v>
      </c>
      <c r="O31" s="40">
        <f>$O$9</f>
        <v>0</v>
      </c>
      <c r="P31" s="289"/>
      <c r="Q31" s="324"/>
      <c r="R31" s="338"/>
    </row>
    <row r="32" spans="1:19" ht="30" customHeight="1" thickBot="1" x14ac:dyDescent="0.25">
      <c r="A32" s="279"/>
      <c r="B32" s="258"/>
      <c r="C32" s="267"/>
      <c r="D32" s="275"/>
      <c r="E32" s="276"/>
      <c r="F32" s="275"/>
      <c r="G32" s="276"/>
      <c r="H32" s="301"/>
      <c r="I32" s="296"/>
      <c r="J32" s="270"/>
      <c r="K32" s="263"/>
      <c r="L32" s="264"/>
      <c r="M32" s="270"/>
      <c r="N32" s="26" t="s">
        <v>169</v>
      </c>
      <c r="O32" s="50" t="str">
        <f>IF(O30="","n.d.",IF(O31="","n.d.",IF(O31=0,"n.d.",O30/O31)))</f>
        <v>n.d.</v>
      </c>
      <c r="P32" s="290"/>
      <c r="Q32" s="325"/>
      <c r="R32" s="339"/>
    </row>
    <row r="33" spans="1:19" ht="30" customHeight="1" thickBot="1" x14ac:dyDescent="0.25">
      <c r="A33" s="291">
        <v>8</v>
      </c>
      <c r="B33" s="256" t="s">
        <v>534</v>
      </c>
      <c r="C33" s="265" t="s">
        <v>535</v>
      </c>
      <c r="D33" s="271" t="s">
        <v>536</v>
      </c>
      <c r="E33" s="361"/>
      <c r="F33" s="271" t="s">
        <v>537</v>
      </c>
      <c r="G33" s="361"/>
      <c r="H33" s="299" t="s">
        <v>640</v>
      </c>
      <c r="I33" s="364"/>
      <c r="J33" s="326"/>
      <c r="K33" s="355" t="s">
        <v>251</v>
      </c>
      <c r="L33" s="356"/>
      <c r="M33" s="326"/>
      <c r="N33" s="116" t="s">
        <v>486</v>
      </c>
      <c r="O33" s="117"/>
      <c r="P33" s="288" t="str">
        <f>IF(AND(O33&lt;&gt;"",O34&lt;&gt;"",O33=0,O34=0),Berechnung1!$H$5,IF(O35=Berechnung1!D51,Berechnung1!$F$5,IF(OR(O35&lt;Berechnung1!E51,O35&gt;Berechnung1!F51),Berechnung1!$G$5,IF(OR(ROUND(O35,4)&lt;Berechnung1!J51,ROUND(O35,4)&gt;Berechnung1!K51),Berechnung1!$D$5,IF(OR(ROUND(O35,4)&lt;Berechnung1!G51,ROUND(O35,4)&gt;Berechnung1!H51),Berechnung1!$E$5,Berechnung1!$C$5)))))</f>
        <v>Incomplete</v>
      </c>
      <c r="Q33" s="323"/>
      <c r="R33" s="337"/>
    </row>
    <row r="34" spans="1:19" ht="30" customHeight="1" thickBot="1" x14ac:dyDescent="0.25">
      <c r="A34" s="292"/>
      <c r="B34" s="257"/>
      <c r="C34" s="266"/>
      <c r="D34" s="273"/>
      <c r="E34" s="362"/>
      <c r="F34" s="273"/>
      <c r="G34" s="362"/>
      <c r="H34" s="300"/>
      <c r="I34" s="365"/>
      <c r="J34" s="327"/>
      <c r="K34" s="357"/>
      <c r="L34" s="358"/>
      <c r="M34" s="327"/>
      <c r="N34" s="116" t="s">
        <v>514</v>
      </c>
      <c r="O34" s="117"/>
      <c r="P34" s="289"/>
      <c r="Q34" s="324"/>
      <c r="R34" s="338"/>
      <c r="S34" s="2">
        <f>'Basic Data'!E31+'Basic Data'!G31+'Basic Data'!E39+'Basic Data'!G39</f>
        <v>0</v>
      </c>
    </row>
    <row r="35" spans="1:19" ht="30" customHeight="1" thickBot="1" x14ac:dyDescent="0.25">
      <c r="A35" s="293"/>
      <c r="B35" s="258"/>
      <c r="C35" s="267"/>
      <c r="D35" s="275"/>
      <c r="E35" s="363"/>
      <c r="F35" s="275"/>
      <c r="G35" s="363"/>
      <c r="H35" s="301"/>
      <c r="I35" s="366"/>
      <c r="J35" s="328"/>
      <c r="K35" s="359"/>
      <c r="L35" s="360"/>
      <c r="M35" s="328"/>
      <c r="N35" s="116" t="s">
        <v>169</v>
      </c>
      <c r="O35" s="119" t="str">
        <f>IF(O33="","n.d.",IF(O34="","n.d.",IF(O34=0,"",O33/O34)))</f>
        <v>n.d.</v>
      </c>
      <c r="P35" s="290"/>
      <c r="Q35" s="325"/>
      <c r="R35" s="339"/>
    </row>
    <row r="36" spans="1:19" ht="30" customHeight="1" thickBot="1" x14ac:dyDescent="0.25">
      <c r="A36" s="277">
        <v>9</v>
      </c>
      <c r="B36" s="256"/>
      <c r="C36" s="265" t="s">
        <v>538</v>
      </c>
      <c r="D36" s="271" t="s">
        <v>539</v>
      </c>
      <c r="E36" s="272"/>
      <c r="F36" s="271" t="s">
        <v>540</v>
      </c>
      <c r="G36" s="272"/>
      <c r="H36" s="299" t="s">
        <v>676</v>
      </c>
      <c r="I36" s="294"/>
      <c r="J36" s="268"/>
      <c r="K36" s="259" t="s">
        <v>173</v>
      </c>
      <c r="L36" s="260"/>
      <c r="M36" s="268"/>
      <c r="N36" s="26" t="s">
        <v>486</v>
      </c>
      <c r="O36" s="48"/>
      <c r="P36" s="288" t="str">
        <f>IF(AND(O36&lt;&gt;"",O37&lt;&gt;"",O36=0,O37=0),Berechnung1!$H$5,IF(O38="",Berechnung1!$G$5,IF(O38=Berechnung1!D54,Berechnung1!$F$5,IF(OR(O38&lt;Berechnung1!E54,O38&gt;Berechnung1!F54),Berechnung1!$G$5,IF(OR(ROUND(O38,4)&lt;Berechnung1!J54,ROUND(O38,4)&gt;Berechnung1!K54),Berechnung1!$D$5,IF(OR(ROUND(O38,4)&lt;Berechnung1!G54,ROUND(O38,4)&gt;Berechnung1!H54),Berechnung1!$E$5,Berechnung1!$C$5))))))</f>
        <v>Incomplete</v>
      </c>
      <c r="Q36" s="323"/>
      <c r="R36" s="337"/>
    </row>
    <row r="37" spans="1:19" ht="30" customHeight="1" thickBot="1" x14ac:dyDescent="0.25">
      <c r="A37" s="278"/>
      <c r="B37" s="257"/>
      <c r="C37" s="266"/>
      <c r="D37" s="273"/>
      <c r="E37" s="274"/>
      <c r="F37" s="273"/>
      <c r="G37" s="274"/>
      <c r="H37" s="300"/>
      <c r="I37" s="295"/>
      <c r="J37" s="269"/>
      <c r="K37" s="261"/>
      <c r="L37" s="262"/>
      <c r="M37" s="269"/>
      <c r="N37" s="26" t="s">
        <v>514</v>
      </c>
      <c r="O37" s="118">
        <f>$O$33</f>
        <v>0</v>
      </c>
      <c r="P37" s="289"/>
      <c r="Q37" s="324"/>
      <c r="R37" s="338"/>
      <c r="S37" s="108">
        <f>'Basic Data'!G31</f>
        <v>0</v>
      </c>
    </row>
    <row r="38" spans="1:19" ht="30" customHeight="1" thickBot="1" x14ac:dyDescent="0.25">
      <c r="A38" s="279"/>
      <c r="B38" s="258"/>
      <c r="C38" s="267"/>
      <c r="D38" s="275"/>
      <c r="E38" s="276"/>
      <c r="F38" s="275"/>
      <c r="G38" s="276"/>
      <c r="H38" s="301"/>
      <c r="I38" s="296"/>
      <c r="J38" s="270"/>
      <c r="K38" s="263"/>
      <c r="L38" s="264"/>
      <c r="M38" s="270"/>
      <c r="N38" s="26" t="s">
        <v>169</v>
      </c>
      <c r="O38" s="50" t="str">
        <f>IF(O36="","n.d.",IF(O37="","n.d.",IF(O37=0,"",O36/O37)))</f>
        <v>n.d.</v>
      </c>
      <c r="P38" s="290"/>
      <c r="Q38" s="325"/>
      <c r="R38" s="339"/>
    </row>
    <row r="39" spans="1:19" ht="30" customHeight="1" thickBot="1" x14ac:dyDescent="0.25">
      <c r="A39" s="291">
        <v>10</v>
      </c>
      <c r="B39" s="256" t="s">
        <v>534</v>
      </c>
      <c r="C39" s="265" t="s">
        <v>541</v>
      </c>
      <c r="D39" s="271" t="s">
        <v>542</v>
      </c>
      <c r="E39" s="361"/>
      <c r="F39" s="271" t="s">
        <v>543</v>
      </c>
      <c r="G39" s="361"/>
      <c r="H39" s="299" t="s">
        <v>676</v>
      </c>
      <c r="I39" s="364"/>
      <c r="J39" s="326"/>
      <c r="K39" s="355" t="s">
        <v>251</v>
      </c>
      <c r="L39" s="356"/>
      <c r="M39" s="326"/>
      <c r="N39" s="116" t="s">
        <v>486</v>
      </c>
      <c r="O39" s="117"/>
      <c r="P39" s="288" t="str">
        <f>IF(AND(O39&lt;&gt;"",O40&lt;&gt;"",O39=0,O40=0),Berechnung1!$H$5,IF(O41=Berechnung1!D57,Berechnung1!$F$5,IF(OR(O41&lt;Berechnung1!E57,O41&gt;Berechnung1!F57),Berechnung1!$G$5,IF(OR(ROUND(O41,4)&lt;Berechnung1!J57,ROUND(O41,4)&gt;Berechnung1!K57),Berechnung1!$D$5,IF(OR(ROUND(O41,4)&lt;Berechnung1!G57,ROUND(O41,4)&gt;Berechnung1!H57),Berechnung1!$E$5,Berechnung1!$C$5)))))</f>
        <v>Incomplete</v>
      </c>
      <c r="Q39" s="323"/>
      <c r="R39" s="337"/>
    </row>
    <row r="40" spans="1:19" ht="30" customHeight="1" thickBot="1" x14ac:dyDescent="0.25">
      <c r="A40" s="292"/>
      <c r="B40" s="257"/>
      <c r="C40" s="266"/>
      <c r="D40" s="273"/>
      <c r="E40" s="362"/>
      <c r="F40" s="273"/>
      <c r="G40" s="362"/>
      <c r="H40" s="300"/>
      <c r="I40" s="365"/>
      <c r="J40" s="327"/>
      <c r="K40" s="357"/>
      <c r="L40" s="358"/>
      <c r="M40" s="327"/>
      <c r="N40" s="116" t="s">
        <v>514</v>
      </c>
      <c r="O40" s="118">
        <f>$O$33</f>
        <v>0</v>
      </c>
      <c r="P40" s="289"/>
      <c r="Q40" s="324"/>
      <c r="R40" s="338"/>
    </row>
    <row r="41" spans="1:19" ht="30" customHeight="1" thickBot="1" x14ac:dyDescent="0.25">
      <c r="A41" s="293"/>
      <c r="B41" s="258"/>
      <c r="C41" s="267"/>
      <c r="D41" s="275"/>
      <c r="E41" s="363"/>
      <c r="F41" s="275"/>
      <c r="G41" s="363"/>
      <c r="H41" s="301"/>
      <c r="I41" s="366"/>
      <c r="J41" s="328"/>
      <c r="K41" s="359"/>
      <c r="L41" s="360"/>
      <c r="M41" s="328"/>
      <c r="N41" s="116" t="s">
        <v>169</v>
      </c>
      <c r="O41" s="120" t="str">
        <f>IF(O39="","n.d.",IF(O40="","n.d.",IF(O40=0,"",O39/O40)))</f>
        <v>n.d.</v>
      </c>
      <c r="P41" s="290"/>
      <c r="Q41" s="325"/>
      <c r="R41" s="339"/>
    </row>
    <row r="42" spans="1:19" ht="30" customHeight="1" thickBot="1" x14ac:dyDescent="0.25">
      <c r="A42" s="277">
        <v>11</v>
      </c>
      <c r="B42" s="256" t="s">
        <v>172</v>
      </c>
      <c r="C42" s="265" t="s">
        <v>544</v>
      </c>
      <c r="D42" s="271" t="s">
        <v>497</v>
      </c>
      <c r="E42" s="272"/>
      <c r="F42" s="271" t="s">
        <v>545</v>
      </c>
      <c r="G42" s="272"/>
      <c r="H42" s="302" t="s">
        <v>160</v>
      </c>
      <c r="I42" s="294"/>
      <c r="J42" s="268"/>
      <c r="K42" s="259" t="s">
        <v>174</v>
      </c>
      <c r="L42" s="260"/>
      <c r="M42" s="268"/>
      <c r="N42" s="354" t="s">
        <v>511</v>
      </c>
      <c r="O42" s="340">
        <f>$S$43</f>
        <v>0</v>
      </c>
      <c r="P42" s="288" t="str">
        <f>IF(O42=0,Berechnung1!$F$5,IF(OR(O42&lt; Berechnung1!E60,O42&gt; Berechnung1!F60),Berechnung1!$G$5,IF(OR(ROUND(O42,4)&lt;Berechnung1!J60,ROUND(O42,4)&gt;Berechnung1!K60),Berechnung1!$D$5,IF(OR(ROUND(O42,4)&lt;Berechnung1!G60,ROUND(O42,4)&gt;Berechnung1!H60),Berechnung1!$E$5,Berechnung1!$C$5))))</f>
        <v>Incomplete</v>
      </c>
      <c r="Q42" s="323"/>
      <c r="R42" s="337"/>
    </row>
    <row r="43" spans="1:19" ht="30" customHeight="1" thickBot="1" x14ac:dyDescent="0.25">
      <c r="A43" s="278"/>
      <c r="B43" s="257"/>
      <c r="C43" s="266"/>
      <c r="D43" s="273"/>
      <c r="E43" s="274"/>
      <c r="F43" s="273"/>
      <c r="G43" s="274"/>
      <c r="H43" s="300"/>
      <c r="I43" s="295"/>
      <c r="J43" s="269"/>
      <c r="K43" s="261"/>
      <c r="L43" s="262"/>
      <c r="M43" s="269"/>
      <c r="N43" s="354"/>
      <c r="O43" s="341"/>
      <c r="P43" s="289"/>
      <c r="Q43" s="324"/>
      <c r="R43" s="338"/>
      <c r="S43" s="109">
        <f>'Basic Data'!G35+'Basic Data'!G43</f>
        <v>0</v>
      </c>
    </row>
    <row r="44" spans="1:19" ht="30" customHeight="1" thickBot="1" x14ac:dyDescent="0.25">
      <c r="A44" s="279"/>
      <c r="B44" s="258"/>
      <c r="C44" s="267"/>
      <c r="D44" s="275"/>
      <c r="E44" s="276"/>
      <c r="F44" s="275"/>
      <c r="G44" s="276"/>
      <c r="H44" s="301"/>
      <c r="I44" s="296"/>
      <c r="J44" s="270"/>
      <c r="K44" s="263"/>
      <c r="L44" s="264"/>
      <c r="M44" s="270"/>
      <c r="N44" s="354"/>
      <c r="O44" s="342"/>
      <c r="P44" s="290"/>
      <c r="Q44" s="325"/>
      <c r="R44" s="339"/>
    </row>
    <row r="45" spans="1:19" ht="30" customHeight="1" thickBot="1" x14ac:dyDescent="0.25">
      <c r="A45" s="291">
        <v>12</v>
      </c>
      <c r="B45" s="256" t="s">
        <v>534</v>
      </c>
      <c r="C45" s="265" t="s">
        <v>641</v>
      </c>
      <c r="D45" s="271" t="s">
        <v>642</v>
      </c>
      <c r="E45" s="361"/>
      <c r="F45" s="271" t="s">
        <v>643</v>
      </c>
      <c r="G45" s="361"/>
      <c r="H45" s="299" t="s">
        <v>644</v>
      </c>
      <c r="I45" s="364"/>
      <c r="J45" s="326"/>
      <c r="K45" s="355" t="s">
        <v>252</v>
      </c>
      <c r="L45" s="356"/>
      <c r="M45" s="326"/>
      <c r="N45" s="116" t="s">
        <v>486</v>
      </c>
      <c r="O45" s="117"/>
      <c r="P45" s="288" t="str">
        <f>IF(AND(O45&lt;&gt;"",O46&lt;&gt;"",O45=0,O46=0),Berechnung1!$H$5,IF(O47=Berechnung1!D63,Berechnung1!$F$5,IF(OR(O47&lt;Berechnung1!E63,O47&gt;Berechnung1!F63),Berechnung1!$G$5,IF(OR(ROUND(O47,4)&lt;Berechnung1!J63,ROUND(O47,4)&gt;Berechnung1!K63),Berechnung1!$D$5,IF(OR(ROUND(O47,4)&lt;Berechnung1!G63,ROUND(O47,4)&gt;Berechnung1!H63),Berechnung1!$E$5,Berechnung1!$C$5)))))</f>
        <v>Incomplete</v>
      </c>
      <c r="Q45" s="323"/>
      <c r="R45" s="337"/>
    </row>
    <row r="46" spans="1:19" ht="30" customHeight="1" thickBot="1" x14ac:dyDescent="0.25">
      <c r="A46" s="292"/>
      <c r="B46" s="257"/>
      <c r="C46" s="266"/>
      <c r="D46" s="273"/>
      <c r="E46" s="362"/>
      <c r="F46" s="273"/>
      <c r="G46" s="362"/>
      <c r="H46" s="300"/>
      <c r="I46" s="365"/>
      <c r="J46" s="327"/>
      <c r="K46" s="357"/>
      <c r="L46" s="358"/>
      <c r="M46" s="327"/>
      <c r="N46" s="116" t="s">
        <v>514</v>
      </c>
      <c r="O46" s="117"/>
      <c r="P46" s="289"/>
      <c r="Q46" s="324"/>
      <c r="R46" s="338"/>
      <c r="S46" s="109">
        <f>'Basic Data'!E31</f>
        <v>0</v>
      </c>
    </row>
    <row r="47" spans="1:19" ht="30" customHeight="1" thickBot="1" x14ac:dyDescent="0.25">
      <c r="A47" s="293"/>
      <c r="B47" s="258"/>
      <c r="C47" s="267"/>
      <c r="D47" s="275"/>
      <c r="E47" s="363"/>
      <c r="F47" s="275"/>
      <c r="G47" s="363"/>
      <c r="H47" s="301"/>
      <c r="I47" s="366"/>
      <c r="J47" s="328"/>
      <c r="K47" s="359"/>
      <c r="L47" s="360"/>
      <c r="M47" s="328"/>
      <c r="N47" s="116" t="s">
        <v>169</v>
      </c>
      <c r="O47" s="120" t="str">
        <f>IF(O45="","n.d.",IF(O46="","n.d.",IF(O46=0,"",O45/O46)))</f>
        <v>n.d.</v>
      </c>
      <c r="P47" s="290"/>
      <c r="Q47" s="325"/>
      <c r="R47" s="339"/>
    </row>
    <row r="48" spans="1:19" ht="30" customHeight="1" thickBot="1" x14ac:dyDescent="0.25">
      <c r="A48" s="277">
        <v>13</v>
      </c>
      <c r="B48" s="256"/>
      <c r="C48" s="265" t="s">
        <v>546</v>
      </c>
      <c r="D48" s="271" t="s">
        <v>547</v>
      </c>
      <c r="E48" s="303"/>
      <c r="F48" s="271" t="s">
        <v>650</v>
      </c>
      <c r="G48" s="303"/>
      <c r="H48" s="299" t="s">
        <v>548</v>
      </c>
      <c r="I48" s="313"/>
      <c r="J48" s="268"/>
      <c r="K48" s="259" t="s">
        <v>173</v>
      </c>
      <c r="L48" s="260"/>
      <c r="M48" s="268"/>
      <c r="N48" s="26" t="s">
        <v>486</v>
      </c>
      <c r="O48" s="48"/>
      <c r="P48" s="288" t="str">
        <f>IF(O50=Berechnung1!D57,Berechnung1!$F$5,IF(OR(O50&lt; Berechnung1!E66,O50&gt; Berechnung1!F66),Berechnung1!$G$5,IF(OR(ROUND(O50,4)&lt;Berechnung1!J66,ROUND(O50,4)&gt;Berechnung1!K66),Berechnung1!$D$5,IF(OR(ROUND(O50,4)&lt;Berechnung1!G66,ROUND(O50,4)&gt;Berechnung1!H66),Berechnung1!$E$5,Berechnung1!$C$5))))</f>
        <v>Incomplete</v>
      </c>
      <c r="Q48" s="323"/>
      <c r="R48" s="337"/>
    </row>
    <row r="49" spans="1:19" ht="30" customHeight="1" thickBot="1" x14ac:dyDescent="0.25">
      <c r="A49" s="278"/>
      <c r="B49" s="257"/>
      <c r="C49" s="266"/>
      <c r="D49" s="273"/>
      <c r="E49" s="304"/>
      <c r="F49" s="273"/>
      <c r="G49" s="304"/>
      <c r="H49" s="300"/>
      <c r="I49" s="314"/>
      <c r="J49" s="269"/>
      <c r="K49" s="261"/>
      <c r="L49" s="262"/>
      <c r="M49" s="269"/>
      <c r="N49" s="26" t="s">
        <v>514</v>
      </c>
      <c r="O49" s="40">
        <f>$S$49</f>
        <v>0</v>
      </c>
      <c r="P49" s="289"/>
      <c r="Q49" s="324"/>
      <c r="R49" s="338"/>
      <c r="S49" s="109">
        <f>'Basic Data'!E32+'Basic Data'!E40</f>
        <v>0</v>
      </c>
    </row>
    <row r="50" spans="1:19" ht="30" customHeight="1" thickBot="1" x14ac:dyDescent="0.25">
      <c r="A50" s="279"/>
      <c r="B50" s="258"/>
      <c r="C50" s="267"/>
      <c r="D50" s="275"/>
      <c r="E50" s="305"/>
      <c r="F50" s="275"/>
      <c r="G50" s="305"/>
      <c r="H50" s="301"/>
      <c r="I50" s="315"/>
      <c r="J50" s="270"/>
      <c r="K50" s="263"/>
      <c r="L50" s="264"/>
      <c r="M50" s="270"/>
      <c r="N50" s="26" t="s">
        <v>169</v>
      </c>
      <c r="O50" s="50" t="str">
        <f>IF(O48="","n.d.",IF(O49="","n.d.",IF(O49=0,"",O48/O49)))</f>
        <v>n.d.</v>
      </c>
      <c r="P50" s="290"/>
      <c r="Q50" s="325"/>
      <c r="R50" s="339"/>
    </row>
    <row r="51" spans="1:19" ht="30" customHeight="1" thickBot="1" x14ac:dyDescent="0.25">
      <c r="A51" s="277" t="s">
        <v>645</v>
      </c>
      <c r="B51" s="256"/>
      <c r="C51" s="265" t="s">
        <v>651</v>
      </c>
      <c r="D51" s="271" t="s">
        <v>549</v>
      </c>
      <c r="E51" s="272"/>
      <c r="F51" s="271" t="s">
        <v>649</v>
      </c>
      <c r="G51" s="272"/>
      <c r="H51" s="299" t="s">
        <v>548</v>
      </c>
      <c r="I51" s="294"/>
      <c r="J51" s="268"/>
      <c r="K51" s="259" t="s">
        <v>173</v>
      </c>
      <c r="L51" s="260"/>
      <c r="M51" s="268"/>
      <c r="N51" s="26" t="s">
        <v>486</v>
      </c>
      <c r="O51" s="48"/>
      <c r="P51" s="288" t="str">
        <f>IF(O53=Berechnung1!D69,Berechnung1!$F$5,IF(OR(O53&lt; Berechnung1!E69,O53&gt; Berechnung1!F69),Berechnung1!$G$5,IF(OR(ROUND(O53,4)&lt;Berechnung1!J69,ROUND(O53,4)&gt;Berechnung1!K69),Berechnung1!$D$5,IF(OR(ROUND(O53,4)&lt;Berechnung1!G69,ROUND(O53,4)&gt;Berechnung1!H69),Berechnung1!$E$5,Berechnung1!$C$5))))</f>
        <v>Incomplete</v>
      </c>
      <c r="Q51" s="323"/>
      <c r="R51" s="337"/>
    </row>
    <row r="52" spans="1:19" ht="30" customHeight="1" thickBot="1" x14ac:dyDescent="0.25">
      <c r="A52" s="278"/>
      <c r="B52" s="257"/>
      <c r="C52" s="266"/>
      <c r="D52" s="273"/>
      <c r="E52" s="274"/>
      <c r="F52" s="273"/>
      <c r="G52" s="274"/>
      <c r="H52" s="300"/>
      <c r="I52" s="295"/>
      <c r="J52" s="269"/>
      <c r="K52" s="261"/>
      <c r="L52" s="262"/>
      <c r="M52" s="269"/>
      <c r="N52" s="26" t="s">
        <v>514</v>
      </c>
      <c r="O52" s="40">
        <f>$S$52</f>
        <v>0</v>
      </c>
      <c r="P52" s="289"/>
      <c r="Q52" s="324"/>
      <c r="R52" s="338"/>
      <c r="S52" s="109">
        <f>'Basic Data'!E32+'Basic Data'!E40</f>
        <v>0</v>
      </c>
    </row>
    <row r="53" spans="1:19" ht="30" customHeight="1" thickBot="1" x14ac:dyDescent="0.25">
      <c r="A53" s="279"/>
      <c r="B53" s="258"/>
      <c r="C53" s="267"/>
      <c r="D53" s="275"/>
      <c r="E53" s="276"/>
      <c r="F53" s="275"/>
      <c r="G53" s="276"/>
      <c r="H53" s="301"/>
      <c r="I53" s="296"/>
      <c r="J53" s="270"/>
      <c r="K53" s="263"/>
      <c r="L53" s="264"/>
      <c r="M53" s="270"/>
      <c r="N53" s="26" t="s">
        <v>169</v>
      </c>
      <c r="O53" s="50" t="str">
        <f>IF(O51="","n.d.",IF(O52="","n.d.",IF(O52=0,"",O51/O52)))</f>
        <v>n.d.</v>
      </c>
      <c r="P53" s="290"/>
      <c r="Q53" s="325"/>
      <c r="R53" s="339"/>
    </row>
    <row r="54" spans="1:19" ht="30" customHeight="1" thickBot="1" x14ac:dyDescent="0.25">
      <c r="A54" s="397" t="s">
        <v>647</v>
      </c>
      <c r="B54" s="400"/>
      <c r="C54" s="403" t="s">
        <v>648</v>
      </c>
      <c r="D54" s="406" t="s">
        <v>549</v>
      </c>
      <c r="E54" s="427"/>
      <c r="F54" s="406" t="s">
        <v>652</v>
      </c>
      <c r="G54" s="427"/>
      <c r="H54" s="412" t="s">
        <v>653</v>
      </c>
      <c r="I54" s="430"/>
      <c r="J54" s="418"/>
      <c r="K54" s="421" t="s">
        <v>513</v>
      </c>
      <c r="L54" s="422"/>
      <c r="M54" s="418"/>
      <c r="N54" s="210" t="s">
        <v>486</v>
      </c>
      <c r="O54" s="211"/>
      <c r="P54" s="388" t="str">
        <f>IF(AND(O54&lt;&gt;"",O55&lt;&gt;"",O54=0,O55=0),Berechnung1!$H$17,IF(O56=Berechnung1!D72,Berechnung1!$F$17,IF(OR(O56&lt;Berechnung1!E72,O56&gt;Berechnung1!F75),Berechnung1!$G$17,IF(OR(ROUND(O56,4)&lt;Berechnung1!J72,ROUND(O56,4)&gt;Berechnung1!K72),Berechnung1!$D$17,IF(OR(ROUND(O56,4)&lt;Berechnung1!G72,ROUND(O56,4)&gt;Berechnung1!H72),Berechnung1!$E$17,Berechnung1!$C$17)))))</f>
        <v>optional - incomplete</v>
      </c>
      <c r="Q54" s="391"/>
      <c r="R54" s="394"/>
    </row>
    <row r="55" spans="1:19" ht="30" customHeight="1" thickBot="1" x14ac:dyDescent="0.25">
      <c r="A55" s="398"/>
      <c r="B55" s="401"/>
      <c r="C55" s="404"/>
      <c r="D55" s="408"/>
      <c r="E55" s="428"/>
      <c r="F55" s="408"/>
      <c r="G55" s="428"/>
      <c r="H55" s="414"/>
      <c r="I55" s="431"/>
      <c r="J55" s="419"/>
      <c r="K55" s="423"/>
      <c r="L55" s="424"/>
      <c r="M55" s="419"/>
      <c r="N55" s="210" t="s">
        <v>514</v>
      </c>
      <c r="O55" s="211"/>
      <c r="P55" s="389"/>
      <c r="Q55" s="392"/>
      <c r="R55" s="395"/>
    </row>
    <row r="56" spans="1:19" ht="30" customHeight="1" thickBot="1" x14ac:dyDescent="0.25">
      <c r="A56" s="399"/>
      <c r="B56" s="402"/>
      <c r="C56" s="405"/>
      <c r="D56" s="410"/>
      <c r="E56" s="429"/>
      <c r="F56" s="410"/>
      <c r="G56" s="429"/>
      <c r="H56" s="416"/>
      <c r="I56" s="432"/>
      <c r="J56" s="420"/>
      <c r="K56" s="425"/>
      <c r="L56" s="426"/>
      <c r="M56" s="420"/>
      <c r="N56" s="210" t="s">
        <v>169</v>
      </c>
      <c r="O56" s="212" t="str">
        <f>IF(O54="","n.d.",IF(O55="","n.d.",IF(O55=0,"",O54/O55)))</f>
        <v>n.d.</v>
      </c>
      <c r="P56" s="390"/>
      <c r="Q56" s="393"/>
      <c r="R56" s="396"/>
    </row>
    <row r="57" spans="1:19" ht="69" customHeight="1" thickBot="1" x14ac:dyDescent="0.25">
      <c r="A57" s="291">
        <v>15</v>
      </c>
      <c r="B57" s="256" t="s">
        <v>534</v>
      </c>
      <c r="C57" s="265" t="s">
        <v>550</v>
      </c>
      <c r="D57" s="271" t="s">
        <v>551</v>
      </c>
      <c r="E57" s="303"/>
      <c r="F57" s="271" t="s">
        <v>654</v>
      </c>
      <c r="G57" s="303"/>
      <c r="H57" s="299" t="s">
        <v>552</v>
      </c>
      <c r="I57" s="313"/>
      <c r="J57" s="326"/>
      <c r="K57" s="355" t="s">
        <v>655</v>
      </c>
      <c r="L57" s="356"/>
      <c r="M57" s="326"/>
      <c r="N57" s="116" t="s">
        <v>486</v>
      </c>
      <c r="O57" s="117"/>
      <c r="P57" s="385" t="str">
        <f>IF(O59=Berechnung1!D75,Berechnung1!$F$5,IF(OR(O59&lt; Berechnung1!E75,O59&gt; Berechnung1!F75),Berechnung1!$G$5,IF(OR(ROUND(O59,4)&lt;Berechnung1!J75,ROUND(O59,4)&gt;Berechnung1!K75),Berechnung1!$D$5,IF(OR(ROUND(O59,4)&lt;Berechnung1!G75,ROUND(O59,4)&gt;Berechnung1!H75),Berechnung1!$E$5,Berechnung1!$C$5))))</f>
        <v>Incomplete</v>
      </c>
      <c r="Q57" s="323"/>
      <c r="R57" s="337"/>
    </row>
    <row r="58" spans="1:19" ht="69" customHeight="1" thickBot="1" x14ac:dyDescent="0.25">
      <c r="A58" s="292"/>
      <c r="B58" s="257"/>
      <c r="C58" s="266"/>
      <c r="D58" s="273"/>
      <c r="E58" s="304"/>
      <c r="F58" s="273"/>
      <c r="G58" s="304"/>
      <c r="H58" s="300"/>
      <c r="I58" s="314"/>
      <c r="J58" s="327"/>
      <c r="K58" s="357"/>
      <c r="L58" s="358"/>
      <c r="M58" s="327"/>
      <c r="N58" s="116" t="s">
        <v>514</v>
      </c>
      <c r="O58" s="118">
        <f>$O$22</f>
        <v>0</v>
      </c>
      <c r="P58" s="386"/>
      <c r="Q58" s="324"/>
      <c r="R58" s="338"/>
    </row>
    <row r="59" spans="1:19" ht="69" customHeight="1" thickBot="1" x14ac:dyDescent="0.25">
      <c r="A59" s="293"/>
      <c r="B59" s="258"/>
      <c r="C59" s="267"/>
      <c r="D59" s="275"/>
      <c r="E59" s="305"/>
      <c r="F59" s="275"/>
      <c r="G59" s="305"/>
      <c r="H59" s="301"/>
      <c r="I59" s="315"/>
      <c r="J59" s="328"/>
      <c r="K59" s="359"/>
      <c r="L59" s="360"/>
      <c r="M59" s="328"/>
      <c r="N59" s="116" t="s">
        <v>169</v>
      </c>
      <c r="O59" s="119" t="str">
        <f>IF(O57="","n.d.",IF(O58="","n.d.",IF(O58=0,"",O57/O58)))</f>
        <v>n.d.</v>
      </c>
      <c r="P59" s="387"/>
      <c r="Q59" s="325"/>
      <c r="R59" s="339"/>
    </row>
    <row r="60" spans="1:19" ht="30" customHeight="1" thickBot="1" x14ac:dyDescent="0.25">
      <c r="A60" s="291">
        <v>16</v>
      </c>
      <c r="B60" s="256" t="s">
        <v>534</v>
      </c>
      <c r="C60" s="265" t="s">
        <v>553</v>
      </c>
      <c r="D60" s="271" t="s">
        <v>554</v>
      </c>
      <c r="E60" s="303"/>
      <c r="F60" s="271" t="s">
        <v>656</v>
      </c>
      <c r="G60" s="303"/>
      <c r="H60" s="299" t="s">
        <v>657</v>
      </c>
      <c r="I60" s="313"/>
      <c r="J60" s="326"/>
      <c r="K60" s="355" t="s">
        <v>253</v>
      </c>
      <c r="L60" s="356"/>
      <c r="M60" s="326"/>
      <c r="N60" s="116" t="s">
        <v>486</v>
      </c>
      <c r="O60" s="117"/>
      <c r="P60" s="288" t="str">
        <f>IF(O62=Berechnung1!D78,Berechnung1!$F$5,IF(OR(O62&lt; Berechnung1!E78,O62&gt; Berechnung1!F78),Berechnung1!$G$5,IF(OR(ROUND(O62,4)&lt;Berechnung1!J78,ROUND(O62,4)&gt;Berechnung1!K78),Berechnung1!$D$5,IF(OR(ROUND(O62,4)&lt;Berechnung1!G78,ROUND(O62,4)&gt;Berechnung1!H78),Berechnung1!$E$5,Berechnung1!$C$5))))</f>
        <v>Incomplete</v>
      </c>
      <c r="Q60" s="323"/>
      <c r="R60" s="337"/>
    </row>
    <row r="61" spans="1:19" ht="30" customHeight="1" thickBot="1" x14ac:dyDescent="0.25">
      <c r="A61" s="292"/>
      <c r="B61" s="257"/>
      <c r="C61" s="266"/>
      <c r="D61" s="273"/>
      <c r="E61" s="304"/>
      <c r="F61" s="273"/>
      <c r="G61" s="304"/>
      <c r="H61" s="300"/>
      <c r="I61" s="314"/>
      <c r="J61" s="327"/>
      <c r="K61" s="357"/>
      <c r="L61" s="358"/>
      <c r="M61" s="327"/>
      <c r="N61" s="116" t="s">
        <v>514</v>
      </c>
      <c r="O61" s="118">
        <f>O9+O12</f>
        <v>0</v>
      </c>
      <c r="P61" s="289"/>
      <c r="Q61" s="324"/>
      <c r="R61" s="338"/>
    </row>
    <row r="62" spans="1:19" ht="30" customHeight="1" thickBot="1" x14ac:dyDescent="0.25">
      <c r="A62" s="293"/>
      <c r="B62" s="258"/>
      <c r="C62" s="267"/>
      <c r="D62" s="275"/>
      <c r="E62" s="305"/>
      <c r="F62" s="275"/>
      <c r="G62" s="305"/>
      <c r="H62" s="301"/>
      <c r="I62" s="315"/>
      <c r="J62" s="328"/>
      <c r="K62" s="359"/>
      <c r="L62" s="360"/>
      <c r="M62" s="328"/>
      <c r="N62" s="116" t="s">
        <v>169</v>
      </c>
      <c r="O62" s="119" t="str">
        <f>IF(O60="","n.d.",IF(O61="","n.d.",IF(O61=0,"",O60/O61)))</f>
        <v>n.d.</v>
      </c>
      <c r="P62" s="290"/>
      <c r="Q62" s="325"/>
      <c r="R62" s="339"/>
    </row>
    <row r="63" spans="1:19" ht="30" customHeight="1" thickBot="1" x14ac:dyDescent="0.25">
      <c r="A63" s="291">
        <v>17</v>
      </c>
      <c r="B63" s="256" t="s">
        <v>534</v>
      </c>
      <c r="C63" s="265" t="s">
        <v>555</v>
      </c>
      <c r="D63" s="271" t="s">
        <v>556</v>
      </c>
      <c r="E63" s="303"/>
      <c r="F63" s="271" t="s">
        <v>557</v>
      </c>
      <c r="G63" s="303"/>
      <c r="H63" s="299" t="s">
        <v>658</v>
      </c>
      <c r="I63" s="313"/>
      <c r="J63" s="326"/>
      <c r="K63" s="355" t="s">
        <v>254</v>
      </c>
      <c r="L63" s="356"/>
      <c r="M63" s="326"/>
      <c r="N63" s="116" t="s">
        <v>486</v>
      </c>
      <c r="O63" s="117"/>
      <c r="P63" s="288" t="str">
        <f>IF(AND(O63&lt;&gt;"",O64&lt;&gt;"",O63=0,O64=0),Berechnung1!$H$5,IF(O65=Berechnung1!D81,Berechnung1!$F$5,IF(OR(O65&lt;Berechnung1!E81,O65&gt;Berechnung1!F81),Berechnung1!$G$5,IF(OR(ROUND(O65,4)&lt;Berechnung1!J81,ROUND(O65,4)&gt;Berechnung1!K81),Berechnung1!$D$5,IF(OR(ROUND(O65,4)&lt;Berechnung1!G81,ROUND(O65,4)&gt;Berechnung1!H81),Berechnung1!$E$5,Berechnung1!$C$5)))))</f>
        <v>Incomplete</v>
      </c>
      <c r="Q63" s="323"/>
      <c r="R63" s="337"/>
    </row>
    <row r="64" spans="1:19" ht="30" customHeight="1" thickBot="1" x14ac:dyDescent="0.25">
      <c r="A64" s="292"/>
      <c r="B64" s="257"/>
      <c r="C64" s="266"/>
      <c r="D64" s="273"/>
      <c r="E64" s="304"/>
      <c r="F64" s="273"/>
      <c r="G64" s="304"/>
      <c r="H64" s="300"/>
      <c r="I64" s="314"/>
      <c r="J64" s="327"/>
      <c r="K64" s="357"/>
      <c r="L64" s="358"/>
      <c r="M64" s="327"/>
      <c r="N64" s="116" t="s">
        <v>514</v>
      </c>
      <c r="O64" s="117"/>
      <c r="P64" s="289"/>
      <c r="Q64" s="324"/>
      <c r="R64" s="338"/>
      <c r="S64" s="109">
        <f>'Basic Data'!E31</f>
        <v>0</v>
      </c>
    </row>
    <row r="65" spans="1:19" ht="30" customHeight="1" thickBot="1" x14ac:dyDescent="0.25">
      <c r="A65" s="293"/>
      <c r="B65" s="258"/>
      <c r="C65" s="267"/>
      <c r="D65" s="275"/>
      <c r="E65" s="305"/>
      <c r="F65" s="275"/>
      <c r="G65" s="305"/>
      <c r="H65" s="301"/>
      <c r="I65" s="315"/>
      <c r="J65" s="328"/>
      <c r="K65" s="359"/>
      <c r="L65" s="360"/>
      <c r="M65" s="328"/>
      <c r="N65" s="116" t="s">
        <v>169</v>
      </c>
      <c r="O65" s="119" t="str">
        <f>IF(O63="","n.d.",IF(O64="","n.d.",IF(O64=0,"",O63/O64)))</f>
        <v>n.d.</v>
      </c>
      <c r="P65" s="290"/>
      <c r="Q65" s="325"/>
      <c r="R65" s="339"/>
    </row>
    <row r="66" spans="1:19" ht="30" customHeight="1" thickBot="1" x14ac:dyDescent="0.25">
      <c r="A66" s="291">
        <v>18</v>
      </c>
      <c r="B66" s="256" t="s">
        <v>534</v>
      </c>
      <c r="C66" s="265" t="s">
        <v>558</v>
      </c>
      <c r="D66" s="271" t="s">
        <v>559</v>
      </c>
      <c r="E66" s="303"/>
      <c r="F66" s="271" t="s">
        <v>560</v>
      </c>
      <c r="G66" s="303"/>
      <c r="H66" s="299" t="s">
        <v>659</v>
      </c>
      <c r="I66" s="313"/>
      <c r="J66" s="326" t="s">
        <v>241</v>
      </c>
      <c r="K66" s="355" t="s">
        <v>513</v>
      </c>
      <c r="L66" s="356"/>
      <c r="M66" s="326"/>
      <c r="N66" s="116" t="s">
        <v>486</v>
      </c>
      <c r="O66" s="117"/>
      <c r="P66" s="288" t="str">
        <f>IF(AND(O66&lt;&gt;"",O67&lt;&gt;"",O66=0,O67=0),Berechnung1!$H$5,IF(O68=Berechnung1!D84,Berechnung1!$F$5,IF(OR(O68&lt;Berechnung1!E84,O68&gt;Berechnung1!F84),Berechnung1!$G$5,IF(OR(ROUND(O68,4)&lt;Berechnung1!J84,ROUND(O68,4)&gt;Berechnung1!K84),Berechnung1!$D$5,IF(OR(ROUND(O68,4)&lt;Berechnung1!G84,ROUND(O68,4)&gt;Berechnung1!H84),Berechnung1!$E$5,Berechnung1!$C$5)))))</f>
        <v>Incomplete</v>
      </c>
      <c r="Q66" s="323"/>
      <c r="R66" s="337"/>
    </row>
    <row r="67" spans="1:19" ht="30" customHeight="1" thickBot="1" x14ac:dyDescent="0.25">
      <c r="A67" s="292"/>
      <c r="B67" s="257"/>
      <c r="C67" s="266"/>
      <c r="D67" s="273"/>
      <c r="E67" s="304"/>
      <c r="F67" s="273"/>
      <c r="G67" s="304"/>
      <c r="H67" s="300"/>
      <c r="I67" s="314"/>
      <c r="J67" s="327"/>
      <c r="K67" s="357"/>
      <c r="L67" s="358"/>
      <c r="M67" s="327"/>
      <c r="N67" s="116" t="s">
        <v>514</v>
      </c>
      <c r="O67" s="117"/>
      <c r="P67" s="289"/>
      <c r="Q67" s="324"/>
      <c r="R67" s="338"/>
      <c r="S67" s="109">
        <f>'Basic Data'!E31</f>
        <v>0</v>
      </c>
    </row>
    <row r="68" spans="1:19" ht="30" customHeight="1" thickBot="1" x14ac:dyDescent="0.25">
      <c r="A68" s="293"/>
      <c r="B68" s="258"/>
      <c r="C68" s="267"/>
      <c r="D68" s="275"/>
      <c r="E68" s="305"/>
      <c r="F68" s="275"/>
      <c r="G68" s="305"/>
      <c r="H68" s="301"/>
      <c r="I68" s="315"/>
      <c r="J68" s="328"/>
      <c r="K68" s="359"/>
      <c r="L68" s="360"/>
      <c r="M68" s="328"/>
      <c r="N68" s="116" t="s">
        <v>169</v>
      </c>
      <c r="O68" s="119" t="str">
        <f>IF(O66="","n.d.",IF(O67="","n.d.",IF(O67=0,"",O66/O67)))</f>
        <v>n.d.</v>
      </c>
      <c r="P68" s="290"/>
      <c r="Q68" s="325"/>
      <c r="R68" s="339"/>
      <c r="S68" s="109"/>
    </row>
    <row r="69" spans="1:19" ht="30" customHeight="1" thickBot="1" x14ac:dyDescent="0.25">
      <c r="A69" s="291">
        <v>19</v>
      </c>
      <c r="B69" s="256" t="s">
        <v>534</v>
      </c>
      <c r="C69" s="265" t="s">
        <v>561</v>
      </c>
      <c r="D69" s="271" t="s">
        <v>562</v>
      </c>
      <c r="E69" s="303"/>
      <c r="F69" s="271" t="s">
        <v>563</v>
      </c>
      <c r="G69" s="303"/>
      <c r="H69" s="299" t="s">
        <v>660</v>
      </c>
      <c r="I69" s="313"/>
      <c r="J69" s="326" t="s">
        <v>241</v>
      </c>
      <c r="K69" s="355" t="s">
        <v>513</v>
      </c>
      <c r="L69" s="356"/>
      <c r="M69" s="326"/>
      <c r="N69" s="116" t="s">
        <v>486</v>
      </c>
      <c r="O69" s="117"/>
      <c r="P69" s="288" t="str">
        <f>IF(AND(O69&lt;&gt;"",O70&lt;&gt;"",O69=0,O70=0),Berechnung1!$H$5,IF(O71=Berechnung1!D87,Berechnung1!$F$5,IF(OR(O71&lt;Berechnung1!E87,O71&gt;Berechnung1!F87),Berechnung1!$G$5,IF(OR(ROUND(O71,4)&lt;Berechnung1!J87,ROUND(O71,4)&gt;Berechnung1!K87),Berechnung1!$D$5,IF(OR(ROUND(O71,4)&lt;Berechnung1!G87,ROUND(O71,4)&gt;Berechnung1!H87),Berechnung1!$E$5,Berechnung1!$C$5)))))</f>
        <v>Incomplete</v>
      </c>
      <c r="Q69" s="323"/>
      <c r="R69" s="337"/>
      <c r="S69" s="109"/>
    </row>
    <row r="70" spans="1:19" ht="30" customHeight="1" thickBot="1" x14ac:dyDescent="0.25">
      <c r="A70" s="292"/>
      <c r="B70" s="257"/>
      <c r="C70" s="266"/>
      <c r="D70" s="273"/>
      <c r="E70" s="304"/>
      <c r="F70" s="273"/>
      <c r="G70" s="304"/>
      <c r="H70" s="300"/>
      <c r="I70" s="314"/>
      <c r="J70" s="327"/>
      <c r="K70" s="357"/>
      <c r="L70" s="358"/>
      <c r="M70" s="327"/>
      <c r="N70" s="116" t="s">
        <v>514</v>
      </c>
      <c r="O70" s="117"/>
      <c r="P70" s="289"/>
      <c r="Q70" s="324"/>
      <c r="R70" s="338"/>
      <c r="S70" s="109">
        <f>'Basic Data'!E31</f>
        <v>0</v>
      </c>
    </row>
    <row r="71" spans="1:19" ht="30" customHeight="1" thickBot="1" x14ac:dyDescent="0.25">
      <c r="A71" s="293"/>
      <c r="B71" s="258"/>
      <c r="C71" s="267"/>
      <c r="D71" s="275"/>
      <c r="E71" s="305"/>
      <c r="F71" s="275"/>
      <c r="G71" s="305"/>
      <c r="H71" s="301"/>
      <c r="I71" s="315"/>
      <c r="J71" s="328"/>
      <c r="K71" s="359"/>
      <c r="L71" s="360"/>
      <c r="M71" s="328"/>
      <c r="N71" s="116" t="s">
        <v>169</v>
      </c>
      <c r="O71" s="119" t="str">
        <f>IF(O69="","n.d.",IF(O70="","n.d.",IF(O70=0,"",O69/O70)))</f>
        <v>n.d.</v>
      </c>
      <c r="P71" s="290"/>
      <c r="Q71" s="325"/>
      <c r="R71" s="339"/>
    </row>
    <row r="72" spans="1:19" ht="30" customHeight="1" thickBot="1" x14ac:dyDescent="0.25">
      <c r="A72" s="291">
        <v>20</v>
      </c>
      <c r="B72" s="256" t="s">
        <v>534</v>
      </c>
      <c r="C72" s="265" t="s">
        <v>663</v>
      </c>
      <c r="D72" s="271" t="s">
        <v>664</v>
      </c>
      <c r="E72" s="303"/>
      <c r="F72" s="271" t="s">
        <v>665</v>
      </c>
      <c r="G72" s="303"/>
      <c r="H72" s="299" t="s">
        <v>666</v>
      </c>
      <c r="I72" s="313"/>
      <c r="J72" s="326" t="s">
        <v>241</v>
      </c>
      <c r="K72" s="355" t="s">
        <v>513</v>
      </c>
      <c r="L72" s="356"/>
      <c r="M72" s="326"/>
      <c r="N72" s="116" t="s">
        <v>486</v>
      </c>
      <c r="O72" s="117"/>
      <c r="P72" s="288" t="str">
        <f>IF(AND(O72&lt;&gt;"",O73&lt;&gt;"",O72=0,O73=0),Berechnung1!$H$5,IF(O74=Berechnung1!D90,Berechnung1!$F$5,IF(OR(O74&lt;Berechnung1!E90,O74&gt;Berechnung1!F90),Berechnung1!$G$5,IF(OR(ROUND(O74,4)&lt;Berechnung1!J90,ROUND(O74,4)&gt;Berechnung1!K90),Berechnung1!$D$5,IF(OR(ROUND(O74,4)&lt;Berechnung1!G90,ROUND(O74,4)&gt;Berechnung1!H90),Berechnung1!$E$5,Berechnung1!$C$5)))))</f>
        <v>Incomplete</v>
      </c>
      <c r="Q72" s="323"/>
      <c r="R72" s="337"/>
    </row>
    <row r="73" spans="1:19" ht="30" customHeight="1" thickBot="1" x14ac:dyDescent="0.25">
      <c r="A73" s="292"/>
      <c r="B73" s="257"/>
      <c r="C73" s="266"/>
      <c r="D73" s="273"/>
      <c r="E73" s="304"/>
      <c r="F73" s="273"/>
      <c r="G73" s="304"/>
      <c r="H73" s="300"/>
      <c r="I73" s="314"/>
      <c r="J73" s="327"/>
      <c r="K73" s="357"/>
      <c r="L73" s="358"/>
      <c r="M73" s="327"/>
      <c r="N73" s="116" t="s">
        <v>514</v>
      </c>
      <c r="O73" s="117"/>
      <c r="P73" s="289"/>
      <c r="Q73" s="324"/>
      <c r="R73" s="338"/>
    </row>
    <row r="74" spans="1:19" ht="30" customHeight="1" thickBot="1" x14ac:dyDescent="0.25">
      <c r="A74" s="293"/>
      <c r="B74" s="258"/>
      <c r="C74" s="267"/>
      <c r="D74" s="275"/>
      <c r="E74" s="305"/>
      <c r="F74" s="275"/>
      <c r="G74" s="305"/>
      <c r="H74" s="301"/>
      <c r="I74" s="315"/>
      <c r="J74" s="328"/>
      <c r="K74" s="359"/>
      <c r="L74" s="360"/>
      <c r="M74" s="328"/>
      <c r="N74" s="116" t="s">
        <v>169</v>
      </c>
      <c r="O74" s="119" t="str">
        <f>IF(O72="","n.d.",IF(O73="","n.d.",IF(O73=0,"",O72/O73)))</f>
        <v>n.d.</v>
      </c>
      <c r="P74" s="290"/>
      <c r="Q74" s="325"/>
      <c r="R74" s="339"/>
    </row>
    <row r="75" spans="1:19" ht="30" customHeight="1" thickBot="1" x14ac:dyDescent="0.25">
      <c r="A75" s="397" t="s">
        <v>661</v>
      </c>
      <c r="B75" s="400" t="s">
        <v>534</v>
      </c>
      <c r="C75" s="403" t="s">
        <v>667</v>
      </c>
      <c r="D75" s="406" t="s">
        <v>668</v>
      </c>
      <c r="E75" s="407"/>
      <c r="F75" s="406" t="s">
        <v>670</v>
      </c>
      <c r="G75" s="407"/>
      <c r="H75" s="412" t="s">
        <v>669</v>
      </c>
      <c r="I75" s="413"/>
      <c r="J75" s="418"/>
      <c r="K75" s="421" t="s">
        <v>513</v>
      </c>
      <c r="L75" s="422"/>
      <c r="M75" s="418"/>
      <c r="N75" s="116" t="s">
        <v>486</v>
      </c>
      <c r="O75" s="211"/>
      <c r="P75" s="388" t="str">
        <f>IF(AND(O75&lt;&gt;"",O76&lt;&gt;"",O75=0,O76=0),Berechnung1!$H$17,IF(O77=Berechnung1!D93,Berechnung1!$F$17,IF(OR(O77&lt;Berechnung1!E93,O77&gt;Berechnung1!F93),Berechnung1!$G$17,IF(OR(ROUND(O77,4)&lt;Berechnung1!J93,ROUND(O77,4)&gt;Berechnung1!K93),Berechnung1!$D$17,IF(OR(ROUND(O77,4)&lt;Berechnung1!G93,ROUND(O77,4)&gt;Berechnung1!H93),Berechnung1!$E$17,Berechnung1!$C$17)))))</f>
        <v>optional - incomplete</v>
      </c>
      <c r="Q75" s="391"/>
      <c r="R75" s="394"/>
    </row>
    <row r="76" spans="1:19" ht="30" customHeight="1" thickBot="1" x14ac:dyDescent="0.25">
      <c r="A76" s="398"/>
      <c r="B76" s="401"/>
      <c r="C76" s="404"/>
      <c r="D76" s="408"/>
      <c r="E76" s="409"/>
      <c r="F76" s="408"/>
      <c r="G76" s="409"/>
      <c r="H76" s="414"/>
      <c r="I76" s="415"/>
      <c r="J76" s="419"/>
      <c r="K76" s="423"/>
      <c r="L76" s="424"/>
      <c r="M76" s="419"/>
      <c r="N76" s="116" t="s">
        <v>514</v>
      </c>
      <c r="O76" s="211"/>
      <c r="P76" s="389"/>
      <c r="Q76" s="392"/>
      <c r="R76" s="395"/>
    </row>
    <row r="77" spans="1:19" ht="30" customHeight="1" thickBot="1" x14ac:dyDescent="0.25">
      <c r="A77" s="399"/>
      <c r="B77" s="402"/>
      <c r="C77" s="405"/>
      <c r="D77" s="410"/>
      <c r="E77" s="411"/>
      <c r="F77" s="410"/>
      <c r="G77" s="411"/>
      <c r="H77" s="416"/>
      <c r="I77" s="417"/>
      <c r="J77" s="420"/>
      <c r="K77" s="425"/>
      <c r="L77" s="426"/>
      <c r="M77" s="420"/>
      <c r="N77" s="116" t="s">
        <v>169</v>
      </c>
      <c r="O77" s="212" t="str">
        <f>IF(O75="","n.d.",IF(O76="","n.d.",IF(O76=0,"",O75/O76)))</f>
        <v>n.d.</v>
      </c>
      <c r="P77" s="390"/>
      <c r="Q77" s="393"/>
      <c r="R77" s="396"/>
    </row>
    <row r="78" spans="1:19" ht="30" customHeight="1" thickBot="1" x14ac:dyDescent="0.25">
      <c r="A78" s="397" t="s">
        <v>662</v>
      </c>
      <c r="B78" s="400"/>
      <c r="C78" s="403" t="s">
        <v>672</v>
      </c>
      <c r="D78" s="406" t="s">
        <v>673</v>
      </c>
      <c r="E78" s="407"/>
      <c r="F78" s="406" t="s">
        <v>674</v>
      </c>
      <c r="G78" s="407"/>
      <c r="H78" s="412" t="s">
        <v>675</v>
      </c>
      <c r="I78" s="413"/>
      <c r="J78" s="418"/>
      <c r="K78" s="421" t="s">
        <v>513</v>
      </c>
      <c r="L78" s="422"/>
      <c r="M78" s="418" t="s">
        <v>671</v>
      </c>
      <c r="N78" s="116" t="s">
        <v>486</v>
      </c>
      <c r="O78" s="211"/>
      <c r="P78" s="388" t="str">
        <f>IF(O80=Berechnung1!D96,Berechnung1!$F$17,IF(OR(O80&lt;Berechnung1!E96,O80&gt;Berechnung1!F96),Berechnung1!$G$17,IF(OR(ROUND(O80,4)&lt;Berechnung1!J96,ROUND(O80,4)&gt;Berechnung1!K96),Berechnung1!$D$17,IF(OR(ROUND(O80,4)&lt;Berechnung1!G96,ROUND(O80,4)&gt;Berechnung1!H96),Berechnung1!$E$17,Berechnung1!$C$17))))</f>
        <v>optional - incomplete</v>
      </c>
      <c r="Q78" s="391"/>
      <c r="R78" s="394"/>
    </row>
    <row r="79" spans="1:19" ht="30" customHeight="1" thickBot="1" x14ac:dyDescent="0.25">
      <c r="A79" s="398"/>
      <c r="B79" s="401"/>
      <c r="C79" s="404"/>
      <c r="D79" s="408"/>
      <c r="E79" s="409"/>
      <c r="F79" s="408"/>
      <c r="G79" s="409"/>
      <c r="H79" s="414"/>
      <c r="I79" s="415"/>
      <c r="J79" s="419"/>
      <c r="K79" s="423"/>
      <c r="L79" s="424"/>
      <c r="M79" s="419"/>
      <c r="N79" s="116" t="s">
        <v>514</v>
      </c>
      <c r="O79" s="438">
        <f>O49</f>
        <v>0</v>
      </c>
      <c r="P79" s="389"/>
      <c r="Q79" s="392"/>
      <c r="R79" s="395"/>
    </row>
    <row r="80" spans="1:19" ht="30" customHeight="1" thickBot="1" x14ac:dyDescent="0.25">
      <c r="A80" s="399"/>
      <c r="B80" s="402"/>
      <c r="C80" s="405"/>
      <c r="D80" s="410"/>
      <c r="E80" s="411"/>
      <c r="F80" s="410"/>
      <c r="G80" s="411"/>
      <c r="H80" s="416"/>
      <c r="I80" s="417"/>
      <c r="J80" s="420"/>
      <c r="K80" s="425"/>
      <c r="L80" s="426"/>
      <c r="M80" s="420"/>
      <c r="N80" s="116" t="s">
        <v>169</v>
      </c>
      <c r="O80" s="212" t="str">
        <f>IF(O78="","n.d.",IF(O79="","n.d.",IF(O79=0,"",O78/O79)))</f>
        <v>n.d.</v>
      </c>
      <c r="P80" s="390"/>
      <c r="Q80" s="393"/>
      <c r="R80" s="396"/>
    </row>
    <row r="81" spans="1:17" ht="18.75" customHeight="1" x14ac:dyDescent="0.2">
      <c r="A81" s="115" t="s">
        <v>564</v>
      </c>
      <c r="Q81" s="94"/>
    </row>
    <row r="82" spans="1:17" ht="18" customHeight="1" thickBot="1" x14ac:dyDescent="0.25">
      <c r="A82" s="123" t="s">
        <v>565</v>
      </c>
      <c r="B82" s="94"/>
      <c r="C82" s="94"/>
      <c r="D82" s="94"/>
      <c r="E82" s="94"/>
      <c r="F82" s="94"/>
      <c r="G82" s="94"/>
      <c r="Q82" s="94"/>
    </row>
    <row r="83" spans="1:17" ht="18" customHeight="1" thickBot="1" x14ac:dyDescent="0.25">
      <c r="A83" s="115"/>
      <c r="B83" s="368" t="s">
        <v>569</v>
      </c>
      <c r="C83" s="369"/>
      <c r="D83" s="124" t="s">
        <v>566</v>
      </c>
      <c r="E83" s="125" t="str">
        <f>CONCATENATE(TEXT(Berechnung1!C9,"0,00%")," (",Berechnung1!C6,")")</f>
        <v>0,00% (0)</v>
      </c>
      <c r="F83" s="372" t="str">
        <f>CONCATENATE(TEXT(Berechnung1!D10,"0,00%")," (",Berechnung1!D7,")")</f>
        <v>0,00% (0)</v>
      </c>
      <c r="G83" s="380" t="s">
        <v>571</v>
      </c>
    </row>
    <row r="84" spans="1:17" ht="18" customHeight="1" thickBot="1" x14ac:dyDescent="0.25">
      <c r="A84" s="115"/>
      <c r="B84" s="370"/>
      <c r="C84" s="371"/>
      <c r="D84" s="126" t="s">
        <v>567</v>
      </c>
      <c r="E84" s="127" t="str">
        <f>CONCATENATE(TEXT(Berechnung1!K9,"0,00%")," (",Berechnung1!K6,")")</f>
        <v>0,00% (0)</v>
      </c>
      <c r="F84" s="372"/>
      <c r="G84" s="381"/>
    </row>
    <row r="85" spans="1:17" ht="18" customHeight="1" thickBot="1" x14ac:dyDescent="0.25">
      <c r="A85" s="115"/>
      <c r="B85" s="373" t="s">
        <v>568</v>
      </c>
      <c r="C85" s="374"/>
      <c r="D85" s="374"/>
      <c r="E85" s="375"/>
      <c r="F85" s="128" t="str">
        <f>CONCATENATE(TEXT(Berechnung1!E10,"0,00%")," (",Berechnung1!E7,")")</f>
        <v>0,00% (0)</v>
      </c>
      <c r="G85" s="133" t="str">
        <f>CONCATENATE(TEXT(Berechnung1!E11,"0,00%")," (",Berechnung1!E8,")")</f>
        <v>0,00% (0)</v>
      </c>
    </row>
    <row r="86" spans="1:17" ht="18" customHeight="1" thickBot="1" x14ac:dyDescent="0.25">
      <c r="A86" s="115"/>
      <c r="B86" s="376" t="s">
        <v>570</v>
      </c>
      <c r="C86" s="377"/>
      <c r="D86" s="129" t="s">
        <v>502</v>
      </c>
      <c r="E86" s="130" t="str">
        <f>CONCATENATE(TEXT(Berechnung1!G9,"0,00%")," (",Berechnung1!G6,")")</f>
        <v>0,00% (0)</v>
      </c>
      <c r="F86" s="372" t="str">
        <f>CONCATENATE(TEXT(Berechnung1!G10,"0,00%")," (",Berechnung1!G8,")")</f>
        <v>100,00% (21)</v>
      </c>
      <c r="G86" s="372"/>
    </row>
    <row r="87" spans="1:17" ht="18" customHeight="1" thickBot="1" x14ac:dyDescent="0.25">
      <c r="A87" s="115"/>
      <c r="B87" s="378"/>
      <c r="C87" s="379"/>
      <c r="D87" s="131" t="s">
        <v>501</v>
      </c>
      <c r="E87" s="132" t="str">
        <f>CONCATENATE(TEXT(Berechnung1!F9,"0,00%")," (",Berechnung1!F6,")")</f>
        <v>100,00% (21)</v>
      </c>
      <c r="F87" s="372"/>
      <c r="G87" s="372"/>
    </row>
    <row r="88" spans="1:17" ht="7.5" customHeight="1" x14ac:dyDescent="0.2">
      <c r="A88" s="115"/>
    </row>
    <row r="89" spans="1:17" ht="13.5" customHeight="1" x14ac:dyDescent="0.2">
      <c r="A89" s="145" t="s">
        <v>572</v>
      </c>
    </row>
    <row r="90" spans="1:17" ht="26.25" customHeight="1" x14ac:dyDescent="0.2">
      <c r="A90" s="280" t="s">
        <v>573</v>
      </c>
      <c r="B90" s="280"/>
      <c r="C90" s="280"/>
      <c r="D90" s="280"/>
      <c r="E90" s="280"/>
      <c r="F90" s="280"/>
      <c r="G90" s="280"/>
      <c r="H90" s="280"/>
      <c r="I90" s="280"/>
      <c r="J90" s="280"/>
      <c r="K90" s="280"/>
      <c r="L90" s="280"/>
      <c r="M90" s="280"/>
      <c r="N90" s="280"/>
      <c r="O90" s="280"/>
      <c r="P90" s="280"/>
    </row>
    <row r="91" spans="1:17" ht="107.25" customHeight="1" x14ac:dyDescent="0.2">
      <c r="A91" s="215" t="s">
        <v>574</v>
      </c>
      <c r="B91" s="215"/>
      <c r="C91" s="215"/>
      <c r="D91" s="215"/>
      <c r="E91" s="215"/>
      <c r="F91" s="215"/>
      <c r="G91" s="215"/>
      <c r="H91" s="215"/>
      <c r="I91" s="215"/>
      <c r="J91" s="215"/>
      <c r="K91" s="215"/>
      <c r="L91" s="215"/>
      <c r="M91" s="215"/>
      <c r="N91" s="215"/>
      <c r="O91" s="215"/>
      <c r="P91" s="215"/>
    </row>
    <row r="92" spans="1:17" x14ac:dyDescent="0.2">
      <c r="A92" s="27" t="s">
        <v>284</v>
      </c>
    </row>
    <row r="93" spans="1:17" ht="60" customHeight="1" x14ac:dyDescent="0.2">
      <c r="A93" s="367" t="s">
        <v>575</v>
      </c>
      <c r="B93" s="367"/>
      <c r="C93" s="367"/>
      <c r="D93" s="367"/>
      <c r="E93" s="367"/>
      <c r="F93" s="367"/>
      <c r="G93" s="367"/>
      <c r="H93" s="367"/>
      <c r="I93" s="367"/>
      <c r="J93" s="367"/>
      <c r="K93" s="367"/>
      <c r="L93" s="367"/>
      <c r="M93" s="367"/>
      <c r="N93" s="367"/>
      <c r="O93" s="367"/>
      <c r="P93" s="367"/>
    </row>
  </sheetData>
  <sheetProtection algorithmName="SHA-512" hashValue="vWVWEKR+4eRnboct6cgp98QxcvhV7tGdM/cuniwoT5z52CWNCO3hvycav6ewqpWl00P4s+h4IQ40mPpQqq5TXw==" saltValue="eporcFPNAiAF/R77t7qZpQ==" spinCount="100000" sheet="1" objects="1" selectLockedCells="1"/>
  <dataConsolidate/>
  <mergeCells count="317">
    <mergeCell ref="P78:P80"/>
    <mergeCell ref="Q78:Q80"/>
    <mergeCell ref="R78:R80"/>
    <mergeCell ref="A78:A80"/>
    <mergeCell ref="B78:B80"/>
    <mergeCell ref="C78:C80"/>
    <mergeCell ref="D78:E80"/>
    <mergeCell ref="F78:G80"/>
    <mergeCell ref="H78:I80"/>
    <mergeCell ref="J78:J80"/>
    <mergeCell ref="K78:L80"/>
    <mergeCell ref="M78:M80"/>
    <mergeCell ref="P54:P56"/>
    <mergeCell ref="Q54:Q56"/>
    <mergeCell ref="R54:R56"/>
    <mergeCell ref="A75:A77"/>
    <mergeCell ref="B75:B77"/>
    <mergeCell ref="C75:C77"/>
    <mergeCell ref="D75:E77"/>
    <mergeCell ref="F75:G77"/>
    <mergeCell ref="H75:I77"/>
    <mergeCell ref="J75:J77"/>
    <mergeCell ref="K75:L77"/>
    <mergeCell ref="M75:M77"/>
    <mergeCell ref="P75:P77"/>
    <mergeCell ref="Q75:Q77"/>
    <mergeCell ref="R75:R77"/>
    <mergeCell ref="A54:A56"/>
    <mergeCell ref="B54:B56"/>
    <mergeCell ref="C54:C56"/>
    <mergeCell ref="D54:E56"/>
    <mergeCell ref="F54:G56"/>
    <mergeCell ref="H54:I56"/>
    <mergeCell ref="J54:J56"/>
    <mergeCell ref="K54:L56"/>
    <mergeCell ref="M54:M56"/>
    <mergeCell ref="A93:P93"/>
    <mergeCell ref="B83:C84"/>
    <mergeCell ref="F83:F84"/>
    <mergeCell ref="B85:E85"/>
    <mergeCell ref="B86:C87"/>
    <mergeCell ref="F86:G87"/>
    <mergeCell ref="G83:G84"/>
    <mergeCell ref="O12:O14"/>
    <mergeCell ref="P12:P14"/>
    <mergeCell ref="P69:P71"/>
    <mergeCell ref="P63:P65"/>
    <mergeCell ref="P57:P59"/>
    <mergeCell ref="P39:P41"/>
    <mergeCell ref="A33:A35"/>
    <mergeCell ref="B33:B35"/>
    <mergeCell ref="C33:C35"/>
    <mergeCell ref="D33:E35"/>
    <mergeCell ref="F33:G35"/>
    <mergeCell ref="H33:I35"/>
    <mergeCell ref="J33:J35"/>
    <mergeCell ref="K33:L35"/>
    <mergeCell ref="M33:M35"/>
    <mergeCell ref="P48:P50"/>
    <mergeCell ref="H24:I26"/>
    <mergeCell ref="A12:A14"/>
    <mergeCell ref="B12:B14"/>
    <mergeCell ref="C12:C14"/>
    <mergeCell ref="D12:E14"/>
    <mergeCell ref="F12:G14"/>
    <mergeCell ref="H12:I14"/>
    <mergeCell ref="J12:J14"/>
    <mergeCell ref="K12:L14"/>
    <mergeCell ref="M12:M14"/>
    <mergeCell ref="Q69:Q71"/>
    <mergeCell ref="R69:R71"/>
    <mergeCell ref="A72:A74"/>
    <mergeCell ref="B72:B74"/>
    <mergeCell ref="C72:C74"/>
    <mergeCell ref="D72:E74"/>
    <mergeCell ref="F72:G74"/>
    <mergeCell ref="H72:I74"/>
    <mergeCell ref="J72:J74"/>
    <mergeCell ref="K72:L74"/>
    <mergeCell ref="M72:M74"/>
    <mergeCell ref="P72:P74"/>
    <mergeCell ref="Q72:Q74"/>
    <mergeCell ref="R72:R74"/>
    <mergeCell ref="A69:A71"/>
    <mergeCell ref="B69:B71"/>
    <mergeCell ref="C69:C71"/>
    <mergeCell ref="D69:E71"/>
    <mergeCell ref="F69:G71"/>
    <mergeCell ref="H69:I71"/>
    <mergeCell ref="J69:J71"/>
    <mergeCell ref="K69:L71"/>
    <mergeCell ref="M69:M71"/>
    <mergeCell ref="Q63:Q65"/>
    <mergeCell ref="R63:R65"/>
    <mergeCell ref="A66:A68"/>
    <mergeCell ref="B66:B68"/>
    <mergeCell ref="C66:C68"/>
    <mergeCell ref="D66:E68"/>
    <mergeCell ref="F66:G68"/>
    <mergeCell ref="H66:I68"/>
    <mergeCell ref="J66:J68"/>
    <mergeCell ref="K66:L68"/>
    <mergeCell ref="M66:M68"/>
    <mergeCell ref="P66:P68"/>
    <mergeCell ref="Q66:Q68"/>
    <mergeCell ref="R66:R68"/>
    <mergeCell ref="A63:A65"/>
    <mergeCell ref="B63:B65"/>
    <mergeCell ref="C63:C65"/>
    <mergeCell ref="D63:E65"/>
    <mergeCell ref="F63:G65"/>
    <mergeCell ref="H63:I65"/>
    <mergeCell ref="J63:J65"/>
    <mergeCell ref="K63:L65"/>
    <mergeCell ref="M63:M65"/>
    <mergeCell ref="C42:C44"/>
    <mergeCell ref="Q57:Q59"/>
    <mergeCell ref="R57:R59"/>
    <mergeCell ref="A60:A62"/>
    <mergeCell ref="B60:B62"/>
    <mergeCell ref="C60:C62"/>
    <mergeCell ref="D60:E62"/>
    <mergeCell ref="F60:G62"/>
    <mergeCell ref="H60:I62"/>
    <mergeCell ref="J60:J62"/>
    <mergeCell ref="K60:L62"/>
    <mergeCell ref="M60:M62"/>
    <mergeCell ref="P60:P62"/>
    <mergeCell ref="Q60:Q62"/>
    <mergeCell ref="R60:R62"/>
    <mergeCell ref="A57:A59"/>
    <mergeCell ref="B57:B59"/>
    <mergeCell ref="C57:C59"/>
    <mergeCell ref="D57:E59"/>
    <mergeCell ref="F57:G59"/>
    <mergeCell ref="H57:I59"/>
    <mergeCell ref="J57:J59"/>
    <mergeCell ref="K57:L59"/>
    <mergeCell ref="M57:M59"/>
    <mergeCell ref="K24:L26"/>
    <mergeCell ref="M24:M26"/>
    <mergeCell ref="R39:R41"/>
    <mergeCell ref="A45:A47"/>
    <mergeCell ref="B45:B47"/>
    <mergeCell ref="C45:C47"/>
    <mergeCell ref="D45:E47"/>
    <mergeCell ref="F45:G47"/>
    <mergeCell ref="H45:I47"/>
    <mergeCell ref="J45:J47"/>
    <mergeCell ref="K45:L47"/>
    <mergeCell ref="M45:M47"/>
    <mergeCell ref="P45:P47"/>
    <mergeCell ref="Q45:Q47"/>
    <mergeCell ref="R45:R47"/>
    <mergeCell ref="A39:A41"/>
    <mergeCell ref="B39:B41"/>
    <mergeCell ref="C39:C41"/>
    <mergeCell ref="D39:E41"/>
    <mergeCell ref="F39:G41"/>
    <mergeCell ref="H39:I41"/>
    <mergeCell ref="J39:J41"/>
    <mergeCell ref="K39:L41"/>
    <mergeCell ref="M39:M41"/>
    <mergeCell ref="P51:P53"/>
    <mergeCell ref="K27:L29"/>
    <mergeCell ref="J30:J32"/>
    <mergeCell ref="M36:M38"/>
    <mergeCell ref="Q48:Q50"/>
    <mergeCell ref="R48:R50"/>
    <mergeCell ref="Q51:Q53"/>
    <mergeCell ref="R51:R53"/>
    <mergeCell ref="Q42:Q44"/>
    <mergeCell ref="O42:O44"/>
    <mergeCell ref="R42:R44"/>
    <mergeCell ref="P36:P38"/>
    <mergeCell ref="R36:R38"/>
    <mergeCell ref="R30:R32"/>
    <mergeCell ref="Q30:Q32"/>
    <mergeCell ref="P33:P35"/>
    <mergeCell ref="Q33:Q35"/>
    <mergeCell ref="R33:R35"/>
    <mergeCell ref="K30:L32"/>
    <mergeCell ref="M30:M32"/>
    <mergeCell ref="N42:N44"/>
    <mergeCell ref="K36:L38"/>
    <mergeCell ref="P42:P44"/>
    <mergeCell ref="Q7:R7"/>
    <mergeCell ref="Q9:Q11"/>
    <mergeCell ref="M27:M29"/>
    <mergeCell ref="R9:R11"/>
    <mergeCell ref="Q15:Q17"/>
    <mergeCell ref="R15:R17"/>
    <mergeCell ref="R18:R20"/>
    <mergeCell ref="O9:O11"/>
    <mergeCell ref="Q18:Q20"/>
    <mergeCell ref="P9:P11"/>
    <mergeCell ref="R21:R23"/>
    <mergeCell ref="Q24:Q26"/>
    <mergeCell ref="R24:R26"/>
    <mergeCell ref="Q27:Q29"/>
    <mergeCell ref="R27:R29"/>
    <mergeCell ref="N12:N14"/>
    <mergeCell ref="P15:P17"/>
    <mergeCell ref="M15:M17"/>
    <mergeCell ref="M9:M11"/>
    <mergeCell ref="N9:N11"/>
    <mergeCell ref="R12:R14"/>
    <mergeCell ref="B30:B32"/>
    <mergeCell ref="B36:B38"/>
    <mergeCell ref="C30:C32"/>
    <mergeCell ref="C36:C38"/>
    <mergeCell ref="B42:B44"/>
    <mergeCell ref="F27:G29"/>
    <mergeCell ref="P7:P8"/>
    <mergeCell ref="K7:L8"/>
    <mergeCell ref="Q21:Q23"/>
    <mergeCell ref="Q36:Q38"/>
    <mergeCell ref="P27:P29"/>
    <mergeCell ref="P24:P26"/>
    <mergeCell ref="F21:G23"/>
    <mergeCell ref="J42:J44"/>
    <mergeCell ref="K42:L44"/>
    <mergeCell ref="M42:M44"/>
    <mergeCell ref="J27:J29"/>
    <mergeCell ref="J24:J26"/>
    <mergeCell ref="P30:P32"/>
    <mergeCell ref="J36:J38"/>
    <mergeCell ref="Q39:Q41"/>
    <mergeCell ref="Q12:Q14"/>
    <mergeCell ref="B9:B11"/>
    <mergeCell ref="C9:C11"/>
    <mergeCell ref="A51:A53"/>
    <mergeCell ref="A48:A50"/>
    <mergeCell ref="M51:M53"/>
    <mergeCell ref="C51:C53"/>
    <mergeCell ref="D51:E53"/>
    <mergeCell ref="F51:G53"/>
    <mergeCell ref="H51:I53"/>
    <mergeCell ref="F48:G50"/>
    <mergeCell ref="M48:M50"/>
    <mergeCell ref="J51:J53"/>
    <mergeCell ref="J48:J50"/>
    <mergeCell ref="K48:L50"/>
    <mergeCell ref="B51:B53"/>
    <mergeCell ref="B48:B50"/>
    <mergeCell ref="H48:I50"/>
    <mergeCell ref="C48:C50"/>
    <mergeCell ref="D48:E50"/>
    <mergeCell ref="C5:D5"/>
    <mergeCell ref="D30:E32"/>
    <mergeCell ref="H36:I38"/>
    <mergeCell ref="F30:G32"/>
    <mergeCell ref="H30:I32"/>
    <mergeCell ref="F42:G44"/>
    <mergeCell ref="H42:I44"/>
    <mergeCell ref="D36:E38"/>
    <mergeCell ref="J15:J17"/>
    <mergeCell ref="D18:E20"/>
    <mergeCell ref="D42:E44"/>
    <mergeCell ref="D27:E29"/>
    <mergeCell ref="F36:G38"/>
    <mergeCell ref="D9:E11"/>
    <mergeCell ref="F9:G11"/>
    <mergeCell ref="F15:G17"/>
    <mergeCell ref="H15:I17"/>
    <mergeCell ref="D15:E17"/>
    <mergeCell ref="F5:M5"/>
    <mergeCell ref="H27:I29"/>
    <mergeCell ref="H9:I11"/>
    <mergeCell ref="J9:J11"/>
    <mergeCell ref="K9:L11"/>
    <mergeCell ref="H18:I20"/>
    <mergeCell ref="A36:A38"/>
    <mergeCell ref="K51:L53"/>
    <mergeCell ref="A42:A44"/>
    <mergeCell ref="A18:A20"/>
    <mergeCell ref="A90:P90"/>
    <mergeCell ref="A91:P91"/>
    <mergeCell ref="A9:A11"/>
    <mergeCell ref="J7:J8"/>
    <mergeCell ref="M7:M8"/>
    <mergeCell ref="N7:O8"/>
    <mergeCell ref="A7:A8"/>
    <mergeCell ref="B7:B8"/>
    <mergeCell ref="C7:C8"/>
    <mergeCell ref="D7:E8"/>
    <mergeCell ref="F7:G8"/>
    <mergeCell ref="H7:I8"/>
    <mergeCell ref="P21:P23"/>
    <mergeCell ref="P18:P20"/>
    <mergeCell ref="A30:A32"/>
    <mergeCell ref="A27:A29"/>
    <mergeCell ref="A24:A26"/>
    <mergeCell ref="A21:A23"/>
    <mergeCell ref="H21:I23"/>
    <mergeCell ref="A15:A17"/>
    <mergeCell ref="B27:B29"/>
    <mergeCell ref="B24:B26"/>
    <mergeCell ref="C24:C26"/>
    <mergeCell ref="D24:E26"/>
    <mergeCell ref="F24:G26"/>
    <mergeCell ref="B21:B23"/>
    <mergeCell ref="C21:C23"/>
    <mergeCell ref="D21:E23"/>
    <mergeCell ref="C27:C29"/>
    <mergeCell ref="B15:B17"/>
    <mergeCell ref="K15:L17"/>
    <mergeCell ref="C15:C17"/>
    <mergeCell ref="J18:J20"/>
    <mergeCell ref="K18:L20"/>
    <mergeCell ref="M18:M20"/>
    <mergeCell ref="J21:J23"/>
    <mergeCell ref="K21:L23"/>
    <mergeCell ref="M21:M23"/>
    <mergeCell ref="B18:B20"/>
    <mergeCell ref="F18:G20"/>
    <mergeCell ref="C18:C20"/>
  </mergeCells>
  <phoneticPr fontId="79" type="noConversion"/>
  <conditionalFormatting sqref="O12">
    <cfRule type="expression" dxfId="57" priority="185" stopIfTrue="1">
      <formula>LEN(TRIM(O12))=0</formula>
    </cfRule>
  </conditionalFormatting>
  <conditionalFormatting sqref="O15">
    <cfRule type="expression" dxfId="56" priority="274" stopIfTrue="1">
      <formula>LEN(TRIM(O15))=0</formula>
    </cfRule>
  </conditionalFormatting>
  <conditionalFormatting sqref="O18">
    <cfRule type="expression" dxfId="55" priority="272" stopIfTrue="1">
      <formula>LEN(TRIM(O18))=0</formula>
    </cfRule>
  </conditionalFormatting>
  <conditionalFormatting sqref="O21">
    <cfRule type="expression" dxfId="54" priority="271" stopIfTrue="1">
      <formula>LEN(TRIM(O21))=0</formula>
    </cfRule>
  </conditionalFormatting>
  <conditionalFormatting sqref="O24">
    <cfRule type="expression" dxfId="53" priority="270" stopIfTrue="1">
      <formula>LEN(TRIM(O24))=0</formula>
    </cfRule>
  </conditionalFormatting>
  <conditionalFormatting sqref="O27">
    <cfRule type="expression" dxfId="52" priority="268" stopIfTrue="1">
      <formula>LEN(TRIM(O27))=0</formula>
    </cfRule>
  </conditionalFormatting>
  <conditionalFormatting sqref="O33:O34">
    <cfRule type="expression" dxfId="51" priority="238" stopIfTrue="1">
      <formula>LEN(TRIM(O33))=0</formula>
    </cfRule>
  </conditionalFormatting>
  <conditionalFormatting sqref="O36">
    <cfRule type="expression" dxfId="50" priority="266" stopIfTrue="1">
      <formula>LEN(TRIM(O36))=0</formula>
    </cfRule>
  </conditionalFormatting>
  <conditionalFormatting sqref="O39">
    <cfRule type="expression" dxfId="49" priority="237" stopIfTrue="1">
      <formula>LEN(TRIM(O39))=0</formula>
    </cfRule>
  </conditionalFormatting>
  <conditionalFormatting sqref="O45:O46">
    <cfRule type="expression" dxfId="48" priority="235" stopIfTrue="1">
      <formula>LEN(TRIM(O45))=0</formula>
    </cfRule>
  </conditionalFormatting>
  <conditionalFormatting sqref="O48">
    <cfRule type="expression" dxfId="47" priority="264" stopIfTrue="1">
      <formula>LEN(TRIM(O48))=0</formula>
    </cfRule>
  </conditionalFormatting>
  <conditionalFormatting sqref="O51">
    <cfRule type="expression" dxfId="46" priority="263" stopIfTrue="1">
      <formula>LEN(TRIM(O51))=0</formula>
    </cfRule>
  </conditionalFormatting>
  <conditionalFormatting sqref="O54:O55">
    <cfRule type="expression" dxfId="45" priority="16" stopIfTrue="1">
      <formula>LEN(TRIM(O54))=0</formula>
    </cfRule>
  </conditionalFormatting>
  <conditionalFormatting sqref="O57 O60">
    <cfRule type="expression" dxfId="44" priority="262" stopIfTrue="1">
      <formula>LEN(TRIM(O57))=0</formula>
    </cfRule>
  </conditionalFormatting>
  <conditionalFormatting sqref="O63:O64">
    <cfRule type="expression" dxfId="43" priority="234" stopIfTrue="1">
      <formula>LEN(TRIM(O63))=0</formula>
    </cfRule>
  </conditionalFormatting>
  <conditionalFormatting sqref="O66:O67">
    <cfRule type="expression" dxfId="42" priority="233" stopIfTrue="1">
      <formula>LEN(TRIM(O66))=0</formula>
    </cfRule>
  </conditionalFormatting>
  <conditionalFormatting sqref="O69:O70">
    <cfRule type="expression" dxfId="41" priority="232" stopIfTrue="1">
      <formula>LEN(TRIM(O69))=0</formula>
    </cfRule>
  </conditionalFormatting>
  <conditionalFormatting sqref="O72:O73">
    <cfRule type="expression" dxfId="40" priority="231" stopIfTrue="1">
      <formula>LEN(TRIM(O72))=0</formula>
    </cfRule>
  </conditionalFormatting>
  <conditionalFormatting sqref="O75:O76 O78">
    <cfRule type="expression" dxfId="39" priority="15" stopIfTrue="1">
      <formula>LEN(TRIM(O75))=0</formula>
    </cfRule>
  </conditionalFormatting>
  <conditionalFormatting sqref="P9">
    <cfRule type="expression" dxfId="38" priority="194">
      <formula>OR(P9=$D$87,P9=$D$86)</formula>
    </cfRule>
    <cfRule type="cellIs" dxfId="37" priority="240" stopIfTrue="1" operator="equal">
      <formula>"Incomplete"</formula>
    </cfRule>
    <cfRule type="cellIs" dxfId="36" priority="259" stopIfTrue="1" operator="equal">
      <formula>"OK (Plausibility unclear)"</formula>
    </cfRule>
    <cfRule type="cellIs" dxfId="35" priority="260" stopIfTrue="1" operator="equal">
      <formula>"Target value not met"</formula>
    </cfRule>
    <cfRule type="cellIs" dxfId="34" priority="261" stopIfTrue="1" operator="equal">
      <formula>"OK"</formula>
    </cfRule>
  </conditionalFormatting>
  <conditionalFormatting sqref="P12:P56">
    <cfRule type="cellIs" dxfId="33" priority="84" stopIfTrue="1" operator="equal">
      <formula>"Exception (Plausibility unclear)"</formula>
    </cfRule>
    <cfRule type="cellIs" dxfId="32" priority="13" stopIfTrue="1" operator="equal">
      <formula>"optional - Exception (Plausibility unclear)"</formula>
    </cfRule>
  </conditionalFormatting>
  <conditionalFormatting sqref="P12:P80">
    <cfRule type="cellIs" dxfId="31" priority="11" stopIfTrue="1" operator="equal">
      <formula>"optional - Target value not met"</formula>
    </cfRule>
    <cfRule type="cellIs" dxfId="30" priority="9" stopIfTrue="1" operator="equal">
      <formula>"optional - incorrect"</formula>
    </cfRule>
    <cfRule type="cellIs" dxfId="29" priority="12" stopIfTrue="1" operator="equal">
      <formula>"optional - OK"</formula>
    </cfRule>
    <cfRule type="cellIs" dxfId="28" priority="10" stopIfTrue="1" operator="equal">
      <formula>"optional - incomplete"</formula>
    </cfRule>
    <cfRule type="expression" dxfId="27" priority="275">
      <formula>OR(P12=$D$87,P12=$D$86)</formula>
    </cfRule>
    <cfRule type="cellIs" dxfId="26" priority="276" stopIfTrue="1" operator="equal">
      <formula>"Incomplete"</formula>
    </cfRule>
    <cfRule type="cellIs" dxfId="25" priority="277" stopIfTrue="1" operator="equal">
      <formula>"Target value not met"</formula>
    </cfRule>
    <cfRule type="cellIs" dxfId="24" priority="278" stopIfTrue="1" operator="equal">
      <formula>"OK"</formula>
    </cfRule>
  </conditionalFormatting>
  <conditionalFormatting sqref="P27:P56">
    <cfRule type="cellIs" dxfId="23" priority="14" stopIfTrue="1" operator="equal">
      <formula>"OK (Plausibility unclear)"</formula>
    </cfRule>
  </conditionalFormatting>
  <conditionalFormatting sqref="P33:P35">
    <cfRule type="cellIs" dxfId="22" priority="54" stopIfTrue="1" operator="equal">
      <formula>"I.O. (Plausibilität unklar)"</formula>
    </cfRule>
  </conditionalFormatting>
  <conditionalFormatting sqref="P39:P44">
    <cfRule type="cellIs" dxfId="21" priority="53" stopIfTrue="1" operator="equal">
      <formula>"I.O. (Plausibilität unklar)"</formula>
    </cfRule>
  </conditionalFormatting>
  <conditionalFormatting sqref="P57:P65 P72:P80">
    <cfRule type="cellIs" dxfId="20" priority="59" stopIfTrue="1" operator="equal">
      <formula>"I.O. (Plausibilität unklar)"</formula>
    </cfRule>
  </conditionalFormatting>
  <conditionalFormatting sqref="P60:P65 P72:P80">
    <cfRule type="cellIs" dxfId="19" priority="61" stopIfTrue="1" operator="equal">
      <formula>"I.O."</formula>
    </cfRule>
    <cfRule type="cellIs" dxfId="18" priority="60" stopIfTrue="1" operator="equal">
      <formula>"Sollvorgabe nicht erfüllt"</formula>
    </cfRule>
  </conditionalFormatting>
  <conditionalFormatting sqref="P60:P80">
    <cfRule type="cellIs" dxfId="17" priority="19" stopIfTrue="1" operator="equal">
      <formula>"Exception (Plausibility unclear)"</formula>
    </cfRule>
  </conditionalFormatting>
  <conditionalFormatting sqref="P63:P65 P72:P80">
    <cfRule type="cellIs" dxfId="16" priority="48" stopIfTrue="1" operator="equal">
      <formula>"Ausnahme (Plausibilität unklar)"</formula>
    </cfRule>
  </conditionalFormatting>
  <conditionalFormatting sqref="P66:P71">
    <cfRule type="cellIs" dxfId="15" priority="18" stopIfTrue="1" operator="equal">
      <formula>"OK (Plausibility unclear)"</formula>
    </cfRule>
  </conditionalFormatting>
  <conditionalFormatting sqref="P75:P80">
    <cfRule type="cellIs" dxfId="14" priority="5" stopIfTrue="1" operator="equal">
      <formula>"optional - Exception (Plausibility unclear)"</formula>
    </cfRule>
    <cfRule type="cellIs" dxfId="13" priority="6" stopIfTrue="1" operator="equal">
      <formula>"OK (Plausibility unclear)"</formula>
    </cfRule>
    <cfRule type="cellIs" dxfId="12" priority="8" stopIfTrue="1" operator="equal">
      <formula>"Exception (Plausibility unclear)"</formula>
    </cfRule>
  </conditionalFormatting>
  <conditionalFormatting sqref="P78:P80">
    <cfRule type="cellIs" dxfId="11" priority="4" stopIfTrue="1" operator="equal">
      <formula>"optional - OK (Plausibility unclear)"</formula>
    </cfRule>
  </conditionalFormatting>
  <conditionalFormatting sqref="Q9:Q80">
    <cfRule type="expression" dxfId="10" priority="44">
      <formula>OR($P9="Incomplete",$P9="Target value not met",$P9="OK (Plausibility unclear)",$P9="Exception (Plausibility unclear)",$P9="optional - incomplete",$P9="optional - Target value not met",$P9="optional - OK (Plausibility unclear)", $P9="optional - OK (Plausibility unclear)",$P9="optional - Exception (Plausibility unclear)")</formula>
    </cfRule>
    <cfRule type="notContainsBlanks" dxfId="9" priority="43" stopIfTrue="1">
      <formula>LEN(TRIM(Q9))&gt;0</formula>
    </cfRule>
  </conditionalFormatting>
  <conditionalFormatting sqref="P72:P74">
    <cfRule type="cellIs" dxfId="1" priority="1" stopIfTrue="1" operator="equal">
      <formula>"optional - Exception (Plausibility unclear)"</formula>
    </cfRule>
    <cfRule type="cellIs" dxfId="2" priority="3" stopIfTrue="1" operator="equal">
      <formula>"Exception (Plausibility unclear)"</formula>
    </cfRule>
  </conditionalFormatting>
  <conditionalFormatting sqref="P72:P74">
    <cfRule type="cellIs" dxfId="0" priority="2" stopIfTrue="1" operator="equal">
      <formula>"OK (Plausibility unclear)"</formula>
    </cfRule>
  </conditionalFormatting>
  <dataValidations xWindow="1324" yWindow="515" count="21">
    <dataValidation type="whole" showInputMessage="1" showErrorMessage="1" errorTitle="Input data error" error="1. Sheet „Basic data“ has to be filled out completely._x000a_2. Numerator has to be a positive whole number._x000a_3. Numerator cannot be greater than denominator._x000a_" sqref="O69 O21 O24 O36 O63 O66" xr:uid="{00000000-0002-0000-0400-000001000000}">
      <formula1>0</formula1>
      <formula2>IF(O22="",5000,O22)</formula2>
    </dataValidation>
    <dataValidation type="whole" showInputMessage="1" showErrorMessage="1" errorTitle="Input data error" error="1. Sheet „Basic data“ has to be filled out completely._x000a_2. Numerator has to be a positive whole number._x000a_3. Numerator cannot be greater than denominator._x000a_" sqref="O60 O27 O48 O51 O57" xr:uid="{00000000-0002-0000-0400-000002000000}">
      <formula1>0</formula1>
      <formula2>IF(O28="",0,O28)</formula2>
    </dataValidation>
    <dataValidation type="custom" showInputMessage="1" showErrorMessage="1" errorTitle="Eingabefehler" error="1. Nenner muss eine positive ganze Zahl sein. _x000a_2. Nenner kann nicht kleiner als Zähler sein._x000a_3. Nenner kann nicht größer als Zelle G33 (Basisdaten) sein._x000a_4. Nenner kann nicht kleiner als Zähler KN 8 sein." sqref="O37" xr:uid="{00000000-0002-0000-0400-000003000000}">
      <formula1>IF(O37&gt;=0,IF(O33&lt;&gt;"",IF(O37=O33,O37,FALSE),IF(AND(O37&gt;=O36,O37&lt;=S37),TRUE,FALSE)))</formula1>
    </dataValidation>
    <dataValidation showInputMessage="1" showErrorMessage="1" errorTitle="Eingabefehler" error="1. Nenner muss eine positive ganze Zahl sein. _x000a_2. Nenner kann nicht kleiner als Zähler sein._x000a_3. Nenner kann nicht kleiner als die Anzahl der Primärfälle und Patienten mit Rezidiv sein." sqref="O25" xr:uid="{00000000-0002-0000-0400-000004000000}"/>
    <dataValidation type="textLength" allowBlank="1" showInputMessage="1" showErrorMessage="1" errorTitle="Characters" error="Minimum 30 characters and maximum 500 characters." promptTitle="Hinweis" prompt="If the data quality is not &quot;OK&quot;, the indicator value must be justified." sqref="Q9:Q11" xr:uid="{00000000-0002-0000-0400-000005000000}">
      <formula1>30</formula1>
      <formula2>500</formula2>
    </dataValidation>
    <dataValidation type="whole" allowBlank="1" showInputMessage="1" showErrorMessage="1" errorTitle="Input data error" error="1. Sheet „Basic data“ has to be filled out completely._x000a_2. Numerator has to be a positive whole number._x000a_3. Numerator cannot be greater than denominator._x000a_" sqref="O39 O33" xr:uid="{00000000-0002-0000-0400-000006000000}">
      <formula1>0</formula1>
      <formula2>IF(O34="",5000,O34)</formula2>
    </dataValidation>
    <dataValidation type="whole" showInputMessage="1" showErrorMessage="1" errorTitle="Input data error" error="1. Numerator has to be a positive whole number._x000a_2. Numerator cannot be greater than denominator._x000a_" sqref="O72 O18" xr:uid="{00000000-0002-0000-0400-000007000000}">
      <formula1>0</formula1>
      <formula2>IF(O19="",5000,O19)</formula2>
    </dataValidation>
    <dataValidation type="whole" allowBlank="1" showInputMessage="1" showErrorMessage="1" errorTitle="Input data error" error="1. Numerator has to be a positive whole number._x000a_2. Numerator cannot be greater than denominator._x000a_" sqref="O45" xr:uid="{00000000-0002-0000-0400-000008000000}">
      <formula1>0</formula1>
      <formula2>IF(O46="",5000,O46)</formula2>
    </dataValidation>
    <dataValidation type="whole" showInputMessage="1" showErrorMessage="1" errorTitle="Input data error" error="1. Denominator has to be a positive whole number._x000a_2. Denominator cannot be smaller than numerator._x000a_3. Denominator cannot be greater than the number of Op. PC (basic data E31)_x000a_" sqref="O70 O64 O46" xr:uid="{00000000-0002-0000-0400-000009000000}">
      <formula1>O45</formula1>
      <formula2>S46</formula2>
    </dataValidation>
    <dataValidation type="whole" showInputMessage="1" showErrorMessage="1" errorTitle="Input data error" error="1. Denominator has to be a positive whole number._x000a_2. Denominator cannot be smaller than numerator._x000a_" sqref="O73" xr:uid="{00000000-0002-0000-0400-00000A000000}">
      <formula1>O72</formula1>
      <formula2>5000</formula2>
    </dataValidation>
    <dataValidation type="whole" showInputMessage="1" showErrorMessage="1" errorTitle="Input data error" error="1. Denominator has to be a positive whole number._x000a_2. Denominator cannot be smaller than numerator._x000a_3. Denominator cannot be greater than indicator 1b._x000a_" sqref="O19" xr:uid="{00000000-0002-0000-0400-00000B000000}">
      <formula1>O18</formula1>
      <formula2>O12</formula2>
    </dataValidation>
    <dataValidation type="whole" showInputMessage="1" showErrorMessage="1" errorTitle="Input data error" error="1. Sheet „Basic data“ has to be filled out completely._x000a_2. Numerator has to be a positive whole number._x000a_" sqref="O30" xr:uid="{00000000-0002-0000-0400-00000C000000}">
      <formula1>0</formula1>
      <formula2>5000</formula2>
    </dataValidation>
    <dataValidation type="whole" allowBlank="1" showInputMessage="1" showErrorMessage="1" errorTitle="Input data error" error="Whole number between 0 and 5000." sqref="O12:O14" xr:uid="{00000000-0002-0000-0400-00000D000000}">
      <formula1>0</formula1>
      <formula2>5000</formula2>
    </dataValidation>
    <dataValidation type="textLength" allowBlank="1" showErrorMessage="1" errorTitle="Characters" error="Minimum 30 characters and maximum 500 characters." sqref="Q12:Q14" xr:uid="{AA9DC4E5-B0CB-4699-B011-B1455D7383BA}">
      <formula1>30</formula1>
      <formula2>500</formula2>
    </dataValidation>
    <dataValidation type="whole" showInputMessage="1" showErrorMessage="1" errorTitle="Input data error" error="1. Sheet „Basic data“ has to be filled out completely._x000a_2. Numerator has to be a positive whole number._x000a_3. Numerator cannot be greater than denominator." sqref="O15" xr:uid="{4BCB6EB5-8857-4972-B433-9A3D88B2317C}">
      <formula1>0</formula1>
      <formula2>IF(O16="",0,O16)</formula2>
    </dataValidation>
    <dataValidation type="whole" showInputMessage="1" showErrorMessage="1" errorTitle="Input data error" error="1. Denominator has to be a positive whole number._x000a_2. Denominator cannot be smaller than numerator._x000a_3. Denominator cannot be greater than the number of primary surgical cases (basic data E31)._x000a_" sqref="O67" xr:uid="{52756DA3-4B4F-40E0-959A-7E8141E3E458}">
      <formula1>O66</formula1>
      <formula2>S67</formula2>
    </dataValidation>
    <dataValidation type="textLength" allowBlank="1" showInputMessage="1" showErrorMessage="1" errorTitle="Characters" error="Minimum 30 characters and maximum 500 characters." sqref="R9:R56 Q15:Q56 Q57:R80" xr:uid="{00000000-0002-0000-0400-000000000000}">
      <formula1>30</formula1>
      <formula2>500</formula2>
    </dataValidation>
    <dataValidation type="whole" showInputMessage="1" showErrorMessage="1" errorTitle="Input data error" error="1. The denominator must be a positive whole number._x000a_2. The denominator cannot be smaller than the numerator._x000a_3. The denominator cannot be larger than the number of endoscopic and surgical primary cases." sqref="O34" xr:uid="{AFA1043E-BFD9-493A-89BE-2E922914EAC9}">
      <formula1>O33</formula1>
      <formula2>S34</formula2>
    </dataValidation>
    <dataValidation type="whole" allowBlank="1" showInputMessage="1" showErrorMessage="1" errorTitle="Input data error" error="1. The numerator must be a positive whole number._x000a_2. The numerator cannot be greater than the denominator." sqref="O54" xr:uid="{7F2D0EE9-FB93-4E74-A37A-E78F722041E4}">
      <formula1>0</formula1>
      <formula2>IF(O55="",0,O55)</formula2>
    </dataValidation>
    <dataValidation type="whole" allowBlank="1" showInputMessage="1" showErrorMessage="1" errorTitle="Input data error" error="1. The denominator must be a positive whole number._x000a_2. The denominator cannot be smaller than the numerator." sqref="O55 O76" xr:uid="{186E306F-2E62-4D83-9F22-F18D2FDB0F29}">
      <formula1>O54</formula1>
      <formula2>5000</formula2>
    </dataValidation>
    <dataValidation type="whole" allowBlank="1" showInputMessage="1" showErrorMessage="1" errorTitle="Input data error" error="1. The numerator must be a positive whole number._x000a_2. The numerator cannot be larger than the denominator." sqref="O75 O78" xr:uid="{854A3BA2-49C9-434F-B6BB-50FE42E30F44}">
      <formula1>0</formula1>
      <formula2>IF(O76="",5000,O76)</formula2>
    </dataValidation>
  </dataValidations>
  <pageMargins left="0.43307086614173229" right="7.874015748031496E-2" top="0.59055118110236227" bottom="0.39370078740157483" header="0.11811023622047245" footer="0.11811023622047245"/>
  <pageSetup paperSize="9" scale="77" orientation="landscape" r:id="rId1"/>
  <headerFooter>
    <oddFooter>&amp;L
&amp;"Arial,Regular"&amp;7&amp;F&amp;C&amp;"Arial,Regular"&amp;7© DKG  All rights reserved&amp;R&amp;"Arial,Regular"&amp;7&amp;P</oddFooter>
  </headerFooter>
  <rowBreaks count="4" manualBreakCount="4">
    <brk id="23" max="15" man="1"/>
    <brk id="41" max="15" man="1"/>
    <brk id="56" max="15" man="1"/>
    <brk id="71" max="15" man="1"/>
  </rowBreaks>
  <ignoredErrors>
    <ignoredError sqref="B9:B11 B42:B44 B30:B32" twoDigitTextYear="1"/>
  </ignoredError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Basic Data</vt:lpstr>
      <vt:lpstr>HilfstabelleSD</vt:lpstr>
      <vt:lpstr>HilfstabelleB</vt:lpstr>
      <vt:lpstr>Datenquelle</vt:lpstr>
      <vt:lpstr>Studies</vt:lpstr>
      <vt:lpstr>HilfstabelleStudien</vt:lpstr>
      <vt:lpstr>Examiner</vt:lpstr>
      <vt:lpstr>Surgeons</vt:lpstr>
      <vt:lpstr>Indicator sheet_(IS)</vt:lpstr>
      <vt:lpstr>Berechnung1</vt:lpstr>
      <vt:lpstr>HilfstabelleKB</vt:lpstr>
      <vt:lpstr>Datendefizite_KB</vt:lpstr>
      <vt:lpstr>Hilfstabelle DatendefKB</vt:lpstr>
      <vt:lpstr>KrebsregisterZusammenarbeit</vt:lpstr>
      <vt:lpstr>myCategory</vt:lpstr>
      <vt:lpstr>OncoBox</vt:lpstr>
      <vt:lpstr>'Basic Data'!Print_Area</vt:lpstr>
      <vt:lpstr>Examiner!Print_Area</vt:lpstr>
      <vt:lpstr>'Indicator sheet_(IS)'!Print_Area</vt:lpstr>
      <vt:lpstr>Studies!Print_Area</vt:lpstr>
      <vt:lpstr>Surgeons!Print_Area</vt:lpstr>
      <vt:lpstr>Datendefizite_KB!Print_Titles</vt:lpstr>
      <vt:lpstr>'Hilfstabelle DatendefKB'!Print_Titles</vt:lpstr>
      <vt:lpstr>'Indicator sheet_(IS)'!Print_Titles</vt:lpstr>
      <vt:lpstr>Print_Titles</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2026-01-20T11:43:35Z</dcterms:modified>
</cp:coreProperties>
</file>