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showInkAnnotation="0" updateLinks="never" codeName="DieseArbeitsmappe" defaultThemeVersion="124226"/>
  <mc:AlternateContent xmlns:mc="http://schemas.openxmlformats.org/markup-compatibility/2006">
    <mc:Choice Requires="x15">
      <x15ac:absPath xmlns:x15ac="http://schemas.microsoft.com/office/spreadsheetml/2010/11/ac" url="L:\06_daten\09_excel-kennzahlenbögen\15_excel-kb auditjahr 2026\organe\kht\"/>
    </mc:Choice>
  </mc:AlternateContent>
  <xr:revisionPtr revIDLastSave="0" documentId="13_ncr:1_{5C459F6E-4F17-4E8D-846E-49FC5720D672}" xr6:coauthVersionLast="47" xr6:coauthVersionMax="47" xr10:uidLastSave="{00000000-0000-0000-0000-000000000000}"/>
  <bookViews>
    <workbookView xWindow="-120" yWindow="-120" windowWidth="38640" windowHeight="15840" tabRatio="777" xr2:uid="{00000000-000D-0000-FFFF-FFFF00000000}"/>
  </bookViews>
  <sheets>
    <sheet name="Basic data" sheetId="1" r:id="rId1"/>
    <sheet name="HilfstabelleSD" sheetId="8" state="hidden" r:id="rId2"/>
    <sheet name="HilfstabelleB" sheetId="23" state="hidden" r:id="rId3"/>
    <sheet name="Datenquelle" sheetId="16" state="hidden" r:id="rId4"/>
    <sheet name="ICD-Liste" sheetId="27" state="hidden" r:id="rId5"/>
    <sheet name="Studies" sheetId="30" r:id="rId6"/>
    <sheet name="HilfstabelleStudien" sheetId="31" state="hidden" r:id="rId7"/>
    <sheet name="Surgeons" sheetId="32" r:id="rId8"/>
    <sheet name="Indicator sheet" sheetId="18" r:id="rId9"/>
    <sheet name="Berechnung1" sheetId="11" state="hidden" r:id="rId10"/>
    <sheet name="HilfstabelleKB" sheetId="10" state="hidden" r:id="rId11"/>
    <sheet name="Datendefizite_KB" sheetId="3" state="hidden" r:id="rId12"/>
    <sheet name="Hilfstabelle Datendef_KB" sheetId="26" state="hidden" r:id="rId13"/>
    <sheet name="Matrix" sheetId="4" state="hidden" r:id="rId14"/>
    <sheet name="HilfstabelleM" sheetId="9" state="hidden" r:id="rId15"/>
    <sheet name="Berechnung2" sheetId="12" state="hidden" r:id="rId16"/>
    <sheet name="Berechnung3" sheetId="24" state="hidden" r:id="rId17"/>
    <sheet name="Datendefizite_Matrix" sheetId="5" state="hidden" r:id="rId18"/>
    <sheet name="HilfstabelleDM" sheetId="25" state="hidden" r:id="rId19"/>
  </sheets>
  <externalReferences>
    <externalReference r:id="rId20"/>
  </externalReferences>
  <definedNames>
    <definedName name="_xlnm._FilterDatabase" localSheetId="15" hidden="1">Berechnung2!#REF!</definedName>
    <definedName name="_xlnm._FilterDatabase" localSheetId="4" hidden="1">'ICD-Liste'!$A$7:$G$7</definedName>
    <definedName name="KrebsregisterZusammenarbeit">Datenquelle!$B$92:$B$96</definedName>
    <definedName name="myCategory">Datenquelle!$A$66:$S$66</definedName>
    <definedName name="myItem" localSheetId="6">OFFSET(HilfstabelleStudien!myItemList,0,0,COUNTA(HilfstabelleStudien!myItemList),1)</definedName>
    <definedName name="myItem" localSheetId="5">OFFSET([0]!myItemList,0,0,COUNTA([0]!myItemList),1)</definedName>
    <definedName name="myItem" localSheetId="7">OFFSET([0]!myItemList,0,0,COUNTA([0]!myItemList),1)</definedName>
    <definedName name="myItem">OFFSET(myItemList,0,0,COUNTA(myItemList),1)</definedName>
    <definedName name="myItemList" localSheetId="6">INDEX([1]Datenquelle!$A$66:$S$86,0,MATCH([1]Datenquelle!$E$98,[1]Datenquelle!$A$65:$S$65,0))</definedName>
    <definedName name="myItemList">INDEX(Datenquelle!$A$67:$S$87,0,MATCH(Datenquelle!$F$101,Datenquelle!$A$66:$S$66,0))</definedName>
    <definedName name="_xlnm.Print_Area" localSheetId="0">'Basic data'!$A$1:$M$55</definedName>
    <definedName name="_xlnm.Print_Area" localSheetId="11">OFFSET(Datendefizite_KB!$B$1,0,0,SUMPRODUCT((Datendefizite_KB!$B$14:$B$34&lt;&gt;"")+0)+13,11)</definedName>
    <definedName name="_xlnm.Print_Area" localSheetId="17">Datendefizite_Matrix!$A$1:$G$17</definedName>
    <definedName name="_xlnm.Print_Area" localSheetId="4">'ICD-Liste'!$B$1:$F$115</definedName>
    <definedName name="_xlnm.Print_Area" localSheetId="8">'Indicator sheet'!$A$1:$R$120</definedName>
    <definedName name="_xlnm.Print_Area" localSheetId="13">Matrix!$A$1:$R$35</definedName>
    <definedName name="_xlnm.Print_Area" localSheetId="5">Studies!$A$1:$E$60</definedName>
    <definedName name="_xlnm.Print_Area" localSheetId="7">Surgeons!$A$1:$F$23</definedName>
    <definedName name="_xlnm.Print_Titles" localSheetId="11">Datendefizite_KB!$12:$13</definedName>
    <definedName name="_xlnm.Print_Titles" localSheetId="17">Datendefizite_Matrix!$15:$16</definedName>
    <definedName name="_xlnm.Print_Titles" localSheetId="4">'ICD-Liste'!$6:$7</definedName>
    <definedName name="_xlnm.Print_Titles" localSheetId="8">'Indicator sheet'!$7:$8</definedName>
    <definedName name="Tumordokumentation">Datenquelle!$B$1:$B$53</definedName>
    <definedName name="Z_AD479C9E_06F7_4C03_8179_295428B49475_.wvu.PrintArea" localSheetId="0" hidden="1">'Basic data'!$A$1:$H$43</definedName>
    <definedName name="Z_AD479C9E_06F7_4C03_8179_295428B49475_.wvu.PrintTitles" localSheetId="11" hidden="1">Datendefizite_KB!$12:$13</definedName>
    <definedName name="Z_AD479C9E_06F7_4C03_8179_295428B49475_.wvu.PrintTitles" localSheetId="17" hidden="1">Datendefizite_Matrix!$15:$16</definedName>
    <definedName name="Z_AD479C9E_06F7_4C03_8179_295428B49475_.wvu.PrintTitles" localSheetId="8" hidden="1">'Indicator sheet'!$7:$8</definedName>
    <definedName name="Z_DAA0C1F4_4D8F_4BD8_91F9_40281B589772_.wvu.PrintArea" localSheetId="0" hidden="1">'Basic data'!$A$1:$H$43</definedName>
    <definedName name="Z_DAA0C1F4_4D8F_4BD8_91F9_40281B589772_.wvu.PrintTitles" localSheetId="11" hidden="1">Datendefizite_KB!$12:$13</definedName>
    <definedName name="Z_DAA0C1F4_4D8F_4BD8_91F9_40281B589772_.wvu.PrintTitles" localSheetId="17" hidden="1">Datendefizite_Matrix!$15:$16</definedName>
    <definedName name="Z_DAA0C1F4_4D8F_4BD8_91F9_40281B589772_.wvu.PrintTitles" localSheetId="8" hidden="1">'Indicator sheet'!$7:$8</definedName>
    <definedName name="Z_DAA0C1F4_4D8F_4BD8_91F9_40281B589772_.wvu.Rows" localSheetId="9" hidden="1">Berechnung1!$78:$96</definedName>
    <definedName name="Zentrum1" localSheetId="6">[1]Datenquelle!$A$101:$A$293</definedName>
    <definedName name="Zentrum1">Datenquelle!$A$101</definedName>
  </definedNames>
  <calcPr calcId="191029"/>
  <customWorkbookViews>
    <customWorkbookView name="New Name - Persönliche Ansicht" guid="{AD479C9E-06F7-4C03-8179-295428B49475}" mergeInterval="0" personalView="1" maximized="1" windowWidth="1280" windowHeight="798" activeSheetId="8"/>
    <customWorkbookView name="OnkoZert - Persönliche Ansicht" guid="{DAA0C1F4-4D8F-4BD8-91F9-40281B589772}" mergeInterval="0" personalView="1" maximized="1" windowWidth="1280" windowHeight="778" activeSheetId="1"/>
  </customWorkbookViews>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03" i="18" l="1"/>
  <c r="Q94" i="18"/>
  <c r="Q91" i="18"/>
  <c r="Q88" i="18"/>
  <c r="O123" i="11"/>
  <c r="O120" i="11"/>
  <c r="O117" i="11"/>
  <c r="O114" i="11"/>
  <c r="O111" i="11"/>
  <c r="O108" i="11"/>
  <c r="O105" i="11"/>
  <c r="O102" i="11"/>
  <c r="O99" i="11"/>
  <c r="O96" i="11"/>
  <c r="O93" i="11"/>
  <c r="O90" i="11"/>
  <c r="O87" i="11"/>
  <c r="O84" i="11"/>
  <c r="O81" i="11"/>
  <c r="Q65" i="18" l="1"/>
  <c r="R63" i="18" s="1"/>
  <c r="M81" i="11" s="1"/>
  <c r="N81" i="11" s="1"/>
  <c r="A2" i="32" l="1"/>
  <c r="E23" i="32"/>
  <c r="A2" i="30" l="1"/>
  <c r="J60" i="30"/>
  <c r="I60" i="30"/>
  <c r="K60" i="30" s="1"/>
  <c r="J59" i="30"/>
  <c r="I59" i="30"/>
  <c r="K59" i="30" s="1"/>
  <c r="J58" i="30"/>
  <c r="I58" i="30"/>
  <c r="K58" i="30" s="1"/>
  <c r="J57" i="30"/>
  <c r="I57" i="30"/>
  <c r="K57" i="30" s="1"/>
  <c r="A48" i="31" s="1"/>
  <c r="J56" i="30"/>
  <c r="K56" i="30" s="1"/>
  <c r="I56" i="30"/>
  <c r="J55" i="30"/>
  <c r="I55" i="30"/>
  <c r="K55" i="30" s="1"/>
  <c r="J54" i="30"/>
  <c r="I54" i="30"/>
  <c r="K54" i="30" s="1"/>
  <c r="J53" i="30"/>
  <c r="I53" i="30"/>
  <c r="K53" i="30" s="1"/>
  <c r="C44" i="31" s="1"/>
  <c r="J52" i="30"/>
  <c r="I52" i="30"/>
  <c r="K52" i="30" s="1"/>
  <c r="J51" i="30"/>
  <c r="I51" i="30"/>
  <c r="K51" i="30" s="1"/>
  <c r="J50" i="30"/>
  <c r="I50" i="30"/>
  <c r="K50" i="30" s="1"/>
  <c r="J49" i="30"/>
  <c r="I49" i="30"/>
  <c r="K49" i="30" s="1"/>
  <c r="E40" i="31" s="1"/>
  <c r="J48" i="30"/>
  <c r="I48" i="30"/>
  <c r="K48" i="30" s="1"/>
  <c r="J47" i="30"/>
  <c r="I47" i="30"/>
  <c r="K47" i="30" s="1"/>
  <c r="J46" i="30"/>
  <c r="I46" i="30"/>
  <c r="K46" i="30" s="1"/>
  <c r="B37" i="31" s="1"/>
  <c r="J45" i="30"/>
  <c r="I45" i="30"/>
  <c r="J44" i="30"/>
  <c r="I44" i="30"/>
  <c r="J43" i="30"/>
  <c r="I43" i="30"/>
  <c r="K43" i="30" s="1"/>
  <c r="J42" i="30"/>
  <c r="I42" i="30"/>
  <c r="K42" i="30" s="1"/>
  <c r="J41" i="30"/>
  <c r="I41" i="30"/>
  <c r="K41" i="30" s="1"/>
  <c r="C32" i="31" s="1"/>
  <c r="J40" i="30"/>
  <c r="I40" i="30"/>
  <c r="K40" i="30" s="1"/>
  <c r="J39" i="30"/>
  <c r="I39" i="30"/>
  <c r="K39" i="30" s="1"/>
  <c r="J38" i="30"/>
  <c r="I38" i="30"/>
  <c r="K38" i="30" s="1"/>
  <c r="J37" i="30"/>
  <c r="I37" i="30"/>
  <c r="K37" i="30" s="1"/>
  <c r="C28" i="31" s="1"/>
  <c r="J36" i="30"/>
  <c r="I36" i="30"/>
  <c r="J35" i="30"/>
  <c r="I35" i="30"/>
  <c r="K35" i="30" s="1"/>
  <c r="J34" i="30"/>
  <c r="I34" i="30"/>
  <c r="K34" i="30" s="1"/>
  <c r="J33" i="30"/>
  <c r="I33" i="30"/>
  <c r="K33" i="30" s="1"/>
  <c r="C24" i="31" s="1"/>
  <c r="J32" i="30"/>
  <c r="I32" i="30"/>
  <c r="K32" i="30" s="1"/>
  <c r="J31" i="30"/>
  <c r="I31" i="30"/>
  <c r="K31" i="30" s="1"/>
  <c r="J30" i="30"/>
  <c r="I30" i="30"/>
  <c r="K30" i="30" s="1"/>
  <c r="J29" i="30"/>
  <c r="I29" i="30"/>
  <c r="K29" i="30" s="1"/>
  <c r="E20" i="31" s="1"/>
  <c r="J28" i="30"/>
  <c r="I28" i="30"/>
  <c r="K28" i="30" s="1"/>
  <c r="J27" i="30"/>
  <c r="I27" i="30"/>
  <c r="K27" i="30" s="1"/>
  <c r="J26" i="30"/>
  <c r="I26" i="30"/>
  <c r="K26" i="30" s="1"/>
  <c r="J25" i="30"/>
  <c r="I25" i="30"/>
  <c r="K25" i="30" s="1"/>
  <c r="E16" i="31" s="1"/>
  <c r="J24" i="30"/>
  <c r="I24" i="30"/>
  <c r="J23" i="30"/>
  <c r="I23" i="30"/>
  <c r="K23" i="30" s="1"/>
  <c r="J22" i="30"/>
  <c r="I22" i="30"/>
  <c r="K22" i="30" s="1"/>
  <c r="J21" i="30"/>
  <c r="I21" i="30"/>
  <c r="K21" i="30" s="1"/>
  <c r="E12" i="31" s="1"/>
  <c r="J20" i="30"/>
  <c r="I20" i="30"/>
  <c r="K20" i="30" s="1"/>
  <c r="J19" i="30"/>
  <c r="I19" i="30"/>
  <c r="K19" i="30" s="1"/>
  <c r="J18" i="30"/>
  <c r="I18" i="30"/>
  <c r="K18" i="30" s="1"/>
  <c r="J17" i="30"/>
  <c r="I17" i="30"/>
  <c r="K17" i="30" s="1"/>
  <c r="E8" i="31" s="1"/>
  <c r="J16" i="30"/>
  <c r="I16" i="30"/>
  <c r="J15" i="30"/>
  <c r="I15" i="30"/>
  <c r="J14" i="30"/>
  <c r="I14" i="30"/>
  <c r="K14" i="30" s="1"/>
  <c r="J13" i="30"/>
  <c r="I13" i="30"/>
  <c r="K13" i="30" s="1"/>
  <c r="E4" i="31" s="1"/>
  <c r="J12" i="30"/>
  <c r="I12" i="30"/>
  <c r="K12" i="30" s="1"/>
  <c r="J11" i="30"/>
  <c r="I11" i="30"/>
  <c r="K11" i="30" l="1"/>
  <c r="D2" i="31" s="1"/>
  <c r="K24" i="30"/>
  <c r="C15" i="31" s="1"/>
  <c r="K16" i="30"/>
  <c r="C7" i="31" s="1"/>
  <c r="K44" i="30"/>
  <c r="B35" i="31" s="1"/>
  <c r="K36" i="30"/>
  <c r="D27" i="31" s="1"/>
  <c r="K15" i="30"/>
  <c r="E6" i="31" s="1"/>
  <c r="A8" i="31"/>
  <c r="C8" i="31"/>
  <c r="D8" i="31"/>
  <c r="B8" i="31"/>
  <c r="A20" i="31"/>
  <c r="B20" i="31"/>
  <c r="C20" i="31"/>
  <c r="D20" i="31"/>
  <c r="A24" i="31"/>
  <c r="B24" i="31"/>
  <c r="A28" i="31"/>
  <c r="B28" i="31"/>
  <c r="A32" i="31"/>
  <c r="B32" i="31"/>
  <c r="A40" i="31"/>
  <c r="B40" i="31"/>
  <c r="C40" i="31"/>
  <c r="A16" i="31"/>
  <c r="D40" i="31"/>
  <c r="B16" i="31"/>
  <c r="C16" i="31"/>
  <c r="D16" i="31"/>
  <c r="B22" i="31"/>
  <c r="E22" i="31"/>
  <c r="D22" i="31"/>
  <c r="A22" i="31"/>
  <c r="C22" i="31"/>
  <c r="E15" i="31"/>
  <c r="D15" i="31"/>
  <c r="A15" i="31"/>
  <c r="E2" i="31"/>
  <c r="B49" i="31"/>
  <c r="A49" i="31"/>
  <c r="E49" i="31"/>
  <c r="D49" i="31"/>
  <c r="C49" i="31"/>
  <c r="E42" i="31"/>
  <c r="A42" i="31"/>
  <c r="D42" i="31"/>
  <c r="B42" i="31"/>
  <c r="C42" i="31"/>
  <c r="C35" i="31"/>
  <c r="B10" i="31"/>
  <c r="E10" i="31"/>
  <c r="D10" i="31"/>
  <c r="C10" i="31"/>
  <c r="A10" i="31"/>
  <c r="E46" i="31"/>
  <c r="B46" i="31"/>
  <c r="D46" i="31"/>
  <c r="C46" i="31"/>
  <c r="A46" i="31"/>
  <c r="E11" i="31"/>
  <c r="D11" i="31"/>
  <c r="C11" i="31"/>
  <c r="B11" i="31"/>
  <c r="A11" i="31"/>
  <c r="E3" i="31"/>
  <c r="D3" i="31"/>
  <c r="C3" i="31"/>
  <c r="B3" i="31"/>
  <c r="A3" i="31"/>
  <c r="B21" i="31"/>
  <c r="C21" i="31"/>
  <c r="E21" i="31"/>
  <c r="D21" i="31"/>
  <c r="A21" i="31"/>
  <c r="E47" i="31"/>
  <c r="D47" i="31"/>
  <c r="C47" i="31"/>
  <c r="B47" i="31"/>
  <c r="A47" i="31"/>
  <c r="E39" i="31"/>
  <c r="D39" i="31"/>
  <c r="C39" i="31"/>
  <c r="B39" i="31"/>
  <c r="A39" i="31"/>
  <c r="E32" i="31"/>
  <c r="D32" i="31"/>
  <c r="B9" i="31"/>
  <c r="E9" i="31"/>
  <c r="A9" i="31"/>
  <c r="C9" i="31"/>
  <c r="D9" i="31"/>
  <c r="B29" i="31"/>
  <c r="A29" i="31"/>
  <c r="E29" i="31"/>
  <c r="C29" i="31"/>
  <c r="D29" i="31"/>
  <c r="B13" i="31"/>
  <c r="A13" i="31"/>
  <c r="E13" i="31"/>
  <c r="C13" i="31"/>
  <c r="D13" i="31"/>
  <c r="D12" i="31"/>
  <c r="E31" i="31"/>
  <c r="D31" i="31"/>
  <c r="C31" i="31"/>
  <c r="B31" i="31"/>
  <c r="A31" i="31"/>
  <c r="E48" i="31"/>
  <c r="D48" i="31"/>
  <c r="B5" i="31"/>
  <c r="A5" i="31"/>
  <c r="C5" i="31"/>
  <c r="E5" i="31"/>
  <c r="D5" i="31"/>
  <c r="A14" i="31"/>
  <c r="E14" i="31"/>
  <c r="B14" i="31"/>
  <c r="D14" i="31"/>
  <c r="C14" i="31"/>
  <c r="E23" i="31"/>
  <c r="D23" i="31"/>
  <c r="C23" i="31"/>
  <c r="B23" i="31"/>
  <c r="A23" i="31"/>
  <c r="D6" i="31"/>
  <c r="A6" i="31"/>
  <c r="C41" i="31"/>
  <c r="E41" i="31"/>
  <c r="B41" i="31"/>
  <c r="A41" i="31"/>
  <c r="D41" i="31"/>
  <c r="E24" i="31"/>
  <c r="D24" i="31"/>
  <c r="A33" i="31"/>
  <c r="C33" i="31"/>
  <c r="E33" i="31"/>
  <c r="B33" i="31"/>
  <c r="D33" i="31"/>
  <c r="B50" i="31"/>
  <c r="A50" i="31"/>
  <c r="E50" i="31"/>
  <c r="D50" i="31"/>
  <c r="C50" i="31"/>
  <c r="B25" i="31"/>
  <c r="C25" i="31"/>
  <c r="E25" i="31"/>
  <c r="A25" i="31"/>
  <c r="D25" i="31"/>
  <c r="E34" i="31"/>
  <c r="D34" i="31"/>
  <c r="C34" i="31"/>
  <c r="B34" i="31"/>
  <c r="A34" i="31"/>
  <c r="E51" i="31"/>
  <c r="D51" i="31"/>
  <c r="C51" i="31"/>
  <c r="B51" i="31"/>
  <c r="A51" i="31"/>
  <c r="A44" i="31"/>
  <c r="B44" i="31"/>
  <c r="B17" i="31"/>
  <c r="A17" i="31"/>
  <c r="E17" i="31"/>
  <c r="C17" i="31"/>
  <c r="D17" i="31"/>
  <c r="A4" i="31"/>
  <c r="E19" i="31"/>
  <c r="D19" i="31"/>
  <c r="C19" i="31"/>
  <c r="B19" i="31"/>
  <c r="A19" i="31"/>
  <c r="E45" i="31"/>
  <c r="C45" i="31"/>
  <c r="B45" i="31"/>
  <c r="A45" i="31"/>
  <c r="D45" i="31"/>
  <c r="D28" i="31"/>
  <c r="E28" i="31"/>
  <c r="B12" i="31"/>
  <c r="E30" i="31"/>
  <c r="D30" i="31"/>
  <c r="B30" i="31"/>
  <c r="C30" i="31"/>
  <c r="A30" i="31"/>
  <c r="C12" i="31"/>
  <c r="A26" i="31"/>
  <c r="E26" i="31"/>
  <c r="B26" i="31"/>
  <c r="D26" i="31"/>
  <c r="C26" i="31"/>
  <c r="B4" i="31"/>
  <c r="E44" i="31"/>
  <c r="D44" i="31"/>
  <c r="C4" i="31"/>
  <c r="B48" i="31"/>
  <c r="E38" i="31"/>
  <c r="D38" i="31"/>
  <c r="A38" i="31"/>
  <c r="C38" i="31"/>
  <c r="B38" i="31"/>
  <c r="A12" i="31"/>
  <c r="E43" i="31"/>
  <c r="D43" i="31"/>
  <c r="C43" i="31"/>
  <c r="B43" i="31"/>
  <c r="A43" i="31"/>
  <c r="E18" i="31"/>
  <c r="D18" i="31"/>
  <c r="B18" i="31"/>
  <c r="C18" i="31"/>
  <c r="A18" i="31"/>
  <c r="E27" i="31"/>
  <c r="C27" i="31"/>
  <c r="B27" i="31"/>
  <c r="A27" i="31"/>
  <c r="K45" i="30"/>
  <c r="D4" i="31"/>
  <c r="C48" i="31"/>
  <c r="D37" i="31"/>
  <c r="E37" i="31"/>
  <c r="C37" i="31"/>
  <c r="A37" i="31"/>
  <c r="A2" i="31" l="1"/>
  <c r="B2" i="31"/>
  <c r="D35" i="31"/>
  <c r="A35" i="31"/>
  <c r="E35" i="31"/>
  <c r="D7" i="31"/>
  <c r="A7" i="31"/>
  <c r="E7" i="31"/>
  <c r="B7" i="31"/>
  <c r="B6" i="31"/>
  <c r="B15" i="31"/>
  <c r="E5" i="30"/>
  <c r="Q27" i="18" s="1"/>
  <c r="C6" i="31"/>
  <c r="C2" i="31"/>
  <c r="E36" i="31"/>
  <c r="D36" i="31"/>
  <c r="C36" i="31"/>
  <c r="B36" i="31"/>
  <c r="A36" i="31"/>
  <c r="H39" i="10" l="1"/>
  <c r="H38" i="10"/>
  <c r="H37" i="10"/>
  <c r="H36" i="10"/>
  <c r="H30" i="10"/>
  <c r="G44" i="10"/>
  <c r="F44" i="10"/>
  <c r="C44" i="10"/>
  <c r="B44" i="10"/>
  <c r="G43" i="10"/>
  <c r="F43" i="10"/>
  <c r="C43" i="10"/>
  <c r="B43" i="10"/>
  <c r="G42" i="10"/>
  <c r="F42" i="10"/>
  <c r="C42" i="10"/>
  <c r="B42" i="10"/>
  <c r="G41" i="10"/>
  <c r="F41" i="10"/>
  <c r="C41" i="10"/>
  <c r="B41" i="10"/>
  <c r="G40" i="10"/>
  <c r="F40" i="10"/>
  <c r="C40" i="10"/>
  <c r="B40" i="10"/>
  <c r="G39" i="10"/>
  <c r="F39" i="10"/>
  <c r="C39" i="10"/>
  <c r="B39" i="10"/>
  <c r="G38" i="10"/>
  <c r="F38" i="10"/>
  <c r="C38" i="10"/>
  <c r="B38" i="10"/>
  <c r="G37" i="10"/>
  <c r="F37" i="10"/>
  <c r="C37" i="10"/>
  <c r="B37" i="10"/>
  <c r="G36" i="10"/>
  <c r="F36" i="10"/>
  <c r="C36" i="10"/>
  <c r="B36" i="10"/>
  <c r="G35" i="10"/>
  <c r="F35" i="10"/>
  <c r="C35" i="10"/>
  <c r="B35" i="10"/>
  <c r="G34" i="10"/>
  <c r="F34" i="10"/>
  <c r="C34" i="10"/>
  <c r="B34" i="10"/>
  <c r="G33" i="10"/>
  <c r="F33" i="10"/>
  <c r="B33" i="10"/>
  <c r="G32" i="10"/>
  <c r="F32" i="10"/>
  <c r="B32" i="10"/>
  <c r="G31" i="10"/>
  <c r="F31" i="10"/>
  <c r="C31" i="10"/>
  <c r="B31" i="10"/>
  <c r="G30" i="10"/>
  <c r="F30" i="10"/>
  <c r="C30" i="10"/>
  <c r="B30" i="10"/>
  <c r="G29" i="10"/>
  <c r="F29" i="10"/>
  <c r="C29" i="10"/>
  <c r="B29" i="10"/>
  <c r="G28" i="10"/>
  <c r="F28" i="10"/>
  <c r="C28" i="10"/>
  <c r="B28" i="10"/>
  <c r="G27" i="10"/>
  <c r="F27" i="10"/>
  <c r="C27" i="10"/>
  <c r="B27" i="10"/>
  <c r="G26" i="10"/>
  <c r="F26" i="10"/>
  <c r="C26" i="10"/>
  <c r="B26" i="10"/>
  <c r="G25" i="10"/>
  <c r="F25" i="10"/>
  <c r="B25" i="10"/>
  <c r="G24" i="10"/>
  <c r="F24" i="10"/>
  <c r="B24" i="10"/>
  <c r="G23" i="10"/>
  <c r="F23" i="10"/>
  <c r="B23" i="10"/>
  <c r="G22" i="10"/>
  <c r="F22" i="10"/>
  <c r="C22" i="10"/>
  <c r="B22" i="10"/>
  <c r="G21" i="10"/>
  <c r="F21" i="10"/>
  <c r="B21" i="10"/>
  <c r="G20" i="10"/>
  <c r="F20" i="10"/>
  <c r="G19" i="10"/>
  <c r="F19" i="10"/>
  <c r="G18" i="10"/>
  <c r="F18" i="10"/>
  <c r="B18" i="10"/>
  <c r="G17" i="10"/>
  <c r="F17" i="10"/>
  <c r="B17" i="10"/>
  <c r="G16" i="10"/>
  <c r="F16" i="10"/>
  <c r="B16" i="10"/>
  <c r="G15" i="10"/>
  <c r="F15" i="10"/>
  <c r="B15" i="10"/>
  <c r="G14" i="10"/>
  <c r="F14" i="10"/>
  <c r="G13" i="10"/>
  <c r="F13" i="10"/>
  <c r="G12" i="10"/>
  <c r="F12" i="10"/>
  <c r="B14" i="10"/>
  <c r="B13" i="10"/>
  <c r="M124" i="11"/>
  <c r="M125" i="11"/>
  <c r="M91" i="11"/>
  <c r="M92" i="11"/>
  <c r="M82" i="11"/>
  <c r="M83" i="11"/>
  <c r="M79" i="11"/>
  <c r="M80" i="11"/>
  <c r="H41" i="10"/>
  <c r="H42" i="10"/>
  <c r="H43" i="10"/>
  <c r="H44" i="10"/>
  <c r="H35" i="10"/>
  <c r="H40" i="10"/>
  <c r="Q107" i="18"/>
  <c r="Q104" i="18"/>
  <c r="Q101" i="18"/>
  <c r="Q98" i="18"/>
  <c r="R96" i="18" s="1"/>
  <c r="M114" i="11" s="1"/>
  <c r="Q95" i="18"/>
  <c r="Q92" i="18"/>
  <c r="Q89" i="18"/>
  <c r="Q86" i="18"/>
  <c r="R84" i="18" s="1"/>
  <c r="M102" i="11" s="1"/>
  <c r="Q83" i="18"/>
  <c r="R81" i="18" s="1"/>
  <c r="M99" i="11" s="1"/>
  <c r="Q80" i="18"/>
  <c r="R78" i="18" s="1"/>
  <c r="R105" i="18" l="1"/>
  <c r="M123" i="11" s="1"/>
  <c r="N123" i="11" s="1"/>
  <c r="E44" i="10" s="1"/>
  <c r="D42" i="10"/>
  <c r="R99" i="18"/>
  <c r="M117" i="11" s="1"/>
  <c r="N117" i="11" s="1"/>
  <c r="E42" i="10" s="1"/>
  <c r="D43" i="10"/>
  <c r="R102" i="18"/>
  <c r="M120" i="11" s="1"/>
  <c r="N120" i="11" s="1"/>
  <c r="E43" i="10" s="1"/>
  <c r="D40" i="10"/>
  <c r="R93" i="18"/>
  <c r="M111" i="11" s="1"/>
  <c r="N111" i="11" s="1"/>
  <c r="E40" i="10" s="1"/>
  <c r="L108" i="11"/>
  <c r="R90" i="18"/>
  <c r="M108" i="11" s="1"/>
  <c r="N108" i="11" s="1"/>
  <c r="E39" i="10" s="1"/>
  <c r="L105" i="11"/>
  <c r="R87" i="18"/>
  <c r="M105" i="11" s="1"/>
  <c r="N105" i="11" s="1"/>
  <c r="E38" i="10" s="1"/>
  <c r="M96" i="11"/>
  <c r="N96" i="11" s="1"/>
  <c r="E35" i="10" s="1"/>
  <c r="D30" i="10"/>
  <c r="L117" i="11"/>
  <c r="L114" i="11"/>
  <c r="L111" i="11"/>
  <c r="D37" i="10"/>
  <c r="D44" i="10"/>
  <c r="L123" i="11"/>
  <c r="L120" i="11"/>
  <c r="D41" i="10"/>
  <c r="D39" i="10"/>
  <c r="D38" i="10"/>
  <c r="L102" i="11"/>
  <c r="L99" i="11"/>
  <c r="D36" i="10"/>
  <c r="L96" i="11"/>
  <c r="D35" i="10"/>
  <c r="L81" i="11"/>
  <c r="N114" i="11"/>
  <c r="E41" i="10" s="1"/>
  <c r="N102" i="11"/>
  <c r="E37" i="10" s="1"/>
  <c r="N99" i="11"/>
  <c r="E36" i="10" s="1"/>
  <c r="K52" i="1" l="1"/>
  <c r="J52" i="1"/>
  <c r="L51" i="1"/>
  <c r="L50" i="1"/>
  <c r="L52" i="1" l="1"/>
  <c r="I5" i="18" l="1"/>
  <c r="A18" i="23" l="1"/>
  <c r="J18" i="23"/>
  <c r="A10" i="23"/>
  <c r="J10" i="23"/>
  <c r="A11" i="23"/>
  <c r="J11" i="23"/>
  <c r="A12" i="23"/>
  <c r="O36" i="11" l="1"/>
  <c r="H15" i="10" s="1"/>
  <c r="Q19" i="18"/>
  <c r="C15" i="10" s="1"/>
  <c r="L37" i="1"/>
  <c r="L36" i="1"/>
  <c r="L35" i="1"/>
  <c r="L34" i="1"/>
  <c r="L33" i="1"/>
  <c r="L32" i="1"/>
  <c r="L31" i="1"/>
  <c r="L30" i="1"/>
  <c r="E5" i="18"/>
  <c r="Q37" i="18" l="1"/>
  <c r="Q20" i="18"/>
  <c r="L40" i="1"/>
  <c r="Q16" i="18" s="1"/>
  <c r="Q46" i="18"/>
  <c r="C24" i="10" s="1"/>
  <c r="Q33" i="18"/>
  <c r="B20" i="10" s="1"/>
  <c r="Q30" i="18"/>
  <c r="B19" i="10" s="1"/>
  <c r="C14" i="10" l="1"/>
  <c r="Q17" i="18"/>
  <c r="R15" i="18" s="1"/>
  <c r="R18" i="18"/>
  <c r="D15" i="10"/>
  <c r="Q38" i="18"/>
  <c r="D21" i="10" s="1"/>
  <c r="C21" i="10"/>
  <c r="J12" i="23"/>
  <c r="L43" i="1"/>
  <c r="L36" i="11"/>
  <c r="R33" i="18"/>
  <c r="R12" i="18"/>
  <c r="M36" i="11" l="1"/>
  <c r="N36" i="11" s="1"/>
  <c r="E15" i="10" s="1"/>
  <c r="Q77" i="18"/>
  <c r="R75" i="18" s="1"/>
  <c r="Q68" i="18"/>
  <c r="R66" i="18" s="1"/>
  <c r="Q62" i="18"/>
  <c r="Q59" i="18"/>
  <c r="Q56" i="18"/>
  <c r="Q53" i="18"/>
  <c r="D26" i="10" s="1"/>
  <c r="Q47" i="18"/>
  <c r="D24" i="10" s="1"/>
  <c r="Q41" i="18"/>
  <c r="D22" i="10" s="1"/>
  <c r="R30" i="18"/>
  <c r="L93" i="11" l="1"/>
  <c r="D34" i="10"/>
  <c r="D31" i="10"/>
  <c r="L84" i="11"/>
  <c r="D29" i="10"/>
  <c r="L78" i="11"/>
  <c r="D28" i="10"/>
  <c r="L75" i="11"/>
  <c r="D27" i="10"/>
  <c r="L72" i="11"/>
  <c r="R45" i="18"/>
  <c r="M93" i="11"/>
  <c r="M84" i="11"/>
  <c r="R60" i="18"/>
  <c r="R57" i="18"/>
  <c r="R54" i="18"/>
  <c r="R51" i="18"/>
  <c r="R39" i="18"/>
  <c r="Q73" i="18"/>
  <c r="Q70" i="18"/>
  <c r="Q43" i="18"/>
  <c r="R36" i="18"/>
  <c r="Q49" i="18"/>
  <c r="I9" i="23"/>
  <c r="I8" i="23"/>
  <c r="I7" i="23"/>
  <c r="I6" i="23"/>
  <c r="Q71" i="18" l="1"/>
  <c r="R69" i="18" s="1"/>
  <c r="C32" i="10"/>
  <c r="Q74" i="18"/>
  <c r="R72" i="18" s="1"/>
  <c r="C33" i="10"/>
  <c r="Q50" i="18"/>
  <c r="C25" i="10"/>
  <c r="Q44" i="18"/>
  <c r="C23" i="10"/>
  <c r="Q28" i="18"/>
  <c r="Q9" i="18"/>
  <c r="B12" i="10" s="1"/>
  <c r="G129" i="18"/>
  <c r="G130" i="18"/>
  <c r="G131" i="18"/>
  <c r="G128" i="18"/>
  <c r="F128" i="18"/>
  <c r="F129" i="18"/>
  <c r="F130" i="18"/>
  <c r="F131" i="18"/>
  <c r="M90" i="11" l="1"/>
  <c r="L90" i="11"/>
  <c r="D33" i="10"/>
  <c r="M87" i="11"/>
  <c r="D32" i="10"/>
  <c r="L87" i="11"/>
  <c r="Q29" i="18"/>
  <c r="R27" i="18" s="1"/>
  <c r="C18" i="10"/>
  <c r="R42" i="18"/>
  <c r="D23" i="10"/>
  <c r="R48" i="18"/>
  <c r="D25" i="10"/>
  <c r="D14" i="10"/>
  <c r="R9" i="18"/>
  <c r="Q22" i="18"/>
  <c r="C16" i="10" s="1"/>
  <c r="M30" i="11"/>
  <c r="D18" i="10" l="1"/>
  <c r="M33" i="11"/>
  <c r="Q23" i="18"/>
  <c r="Q25" i="18"/>
  <c r="C17" i="10" s="1"/>
  <c r="A3" i="26"/>
  <c r="D3" i="26" s="1"/>
  <c r="N30" i="11"/>
  <c r="E13" i="10" s="1"/>
  <c r="L30" i="11"/>
  <c r="O30" i="11"/>
  <c r="H13" i="10" s="1"/>
  <c r="B6" i="23"/>
  <c r="B7" i="23"/>
  <c r="B8" i="23"/>
  <c r="B9" i="23"/>
  <c r="J9" i="23"/>
  <c r="J7" i="23"/>
  <c r="J6" i="23"/>
  <c r="R21" i="18" l="1"/>
  <c r="D16" i="10"/>
  <c r="Q26" i="18"/>
  <c r="D17" i="10" s="1"/>
  <c r="G3" i="26"/>
  <c r="K3" i="26"/>
  <c r="J8" i="23"/>
  <c r="C3" i="26"/>
  <c r="I3" i="26"/>
  <c r="E3" i="26"/>
  <c r="J3" i="26"/>
  <c r="F3" i="26"/>
  <c r="L3" i="26"/>
  <c r="H3" i="26"/>
  <c r="M3" i="26"/>
  <c r="C130" i="18"/>
  <c r="M130" i="18"/>
  <c r="C131" i="18"/>
  <c r="M131" i="18"/>
  <c r="A8" i="23"/>
  <c r="A9" i="23"/>
  <c r="M39" i="11" l="1"/>
  <c r="R24" i="18"/>
  <c r="F5" i="11" s="1"/>
  <c r="M51" i="11"/>
  <c r="L51" i="11"/>
  <c r="C5" i="11" l="1"/>
  <c r="E5" i="11"/>
  <c r="D5" i="11"/>
  <c r="G5" i="11"/>
  <c r="H5" i="11"/>
  <c r="A22" i="26"/>
  <c r="A17" i="23"/>
  <c r="A16" i="23"/>
  <c r="I5" i="11" l="1"/>
  <c r="J22" i="26"/>
  <c r="K22" i="26"/>
  <c r="C22" i="26"/>
  <c r="L22" i="26"/>
  <c r="F22" i="26"/>
  <c r="D22" i="26"/>
  <c r="I22" i="26"/>
  <c r="H22" i="26"/>
  <c r="M22" i="26"/>
  <c r="E22" i="26"/>
  <c r="G22" i="26"/>
  <c r="J13" i="23"/>
  <c r="J14" i="23"/>
  <c r="M132" i="18" l="1"/>
  <c r="M133" i="18"/>
  <c r="C132" i="18"/>
  <c r="C133" i="18"/>
  <c r="C134" i="18" l="1"/>
  <c r="A13" i="23" l="1"/>
  <c r="A14" i="23"/>
  <c r="J16" i="23"/>
  <c r="J17" i="23"/>
  <c r="H34" i="10" l="1"/>
  <c r="H33" i="10"/>
  <c r="H32" i="10"/>
  <c r="H31" i="10"/>
  <c r="B2" i="3" l="1"/>
  <c r="B2" i="5"/>
  <c r="B4" i="24"/>
  <c r="B3" i="24"/>
  <c r="B2" i="24"/>
  <c r="B2" i="27" l="1"/>
  <c r="A20" i="26" l="1"/>
  <c r="N93" i="11"/>
  <c r="E34" i="10" s="1"/>
  <c r="A23" i="26"/>
  <c r="N87" i="11"/>
  <c r="E32" i="10" s="1"/>
  <c r="A21" i="26"/>
  <c r="L20" i="26" l="1"/>
  <c r="J20" i="26"/>
  <c r="M20" i="26"/>
  <c r="G20" i="26"/>
  <c r="K20" i="26"/>
  <c r="H20" i="26"/>
  <c r="C20" i="26"/>
  <c r="F20" i="26"/>
  <c r="E20" i="26"/>
  <c r="I20" i="26"/>
  <c r="D20" i="26"/>
  <c r="M23" i="26"/>
  <c r="C23" i="26"/>
  <c r="G23" i="26"/>
  <c r="H23" i="26"/>
  <c r="I23" i="26"/>
  <c r="L23" i="26"/>
  <c r="E23" i="26"/>
  <c r="F23" i="26"/>
  <c r="D23" i="26"/>
  <c r="K23" i="26"/>
  <c r="J23" i="26"/>
  <c r="K21" i="26"/>
  <c r="I21" i="26"/>
  <c r="J21" i="26"/>
  <c r="E21" i="26"/>
  <c r="M21" i="26"/>
  <c r="L21" i="26"/>
  <c r="G21" i="26"/>
  <c r="F21" i="26"/>
  <c r="C21" i="26"/>
  <c r="H21" i="26"/>
  <c r="D21" i="26"/>
  <c r="L48" i="11"/>
  <c r="A19" i="26" l="1"/>
  <c r="E30" i="10"/>
  <c r="A9" i="26"/>
  <c r="A8" i="26"/>
  <c r="O48" i="11"/>
  <c r="H19" i="10" s="1"/>
  <c r="O51" i="11"/>
  <c r="H20" i="10" s="1"/>
  <c r="M19" i="26" l="1"/>
  <c r="J19" i="26"/>
  <c r="K19" i="26"/>
  <c r="G19" i="26"/>
  <c r="L19" i="26"/>
  <c r="E19" i="26"/>
  <c r="D19" i="26"/>
  <c r="C19" i="26"/>
  <c r="I19" i="26"/>
  <c r="H19" i="26"/>
  <c r="F19" i="26"/>
  <c r="G9" i="26"/>
  <c r="C9" i="26"/>
  <c r="L9" i="26"/>
  <c r="M9" i="26"/>
  <c r="K9" i="26"/>
  <c r="H9" i="26"/>
  <c r="J9" i="26"/>
  <c r="M48" i="11"/>
  <c r="N48" i="11" s="1"/>
  <c r="E19" i="10" s="1"/>
  <c r="E9" i="26"/>
  <c r="I9" i="26"/>
  <c r="F9" i="26"/>
  <c r="D9" i="26"/>
  <c r="K8" i="26"/>
  <c r="G8" i="26"/>
  <c r="C8" i="26"/>
  <c r="J8" i="26"/>
  <c r="F8" i="26"/>
  <c r="M8" i="26"/>
  <c r="I8" i="26"/>
  <c r="E8" i="26"/>
  <c r="H8" i="26"/>
  <c r="D8" i="26"/>
  <c r="L8" i="26"/>
  <c r="N51" i="11"/>
  <c r="E20" i="10" s="1"/>
  <c r="H19" i="4"/>
  <c r="H20" i="4"/>
  <c r="G21" i="4"/>
  <c r="F21" i="4"/>
  <c r="E21" i="4"/>
  <c r="D21" i="4"/>
  <c r="D25" i="4"/>
  <c r="E25" i="4"/>
  <c r="F25" i="4"/>
  <c r="G25" i="4"/>
  <c r="H24" i="4"/>
  <c r="H23" i="4"/>
  <c r="M19" i="4"/>
  <c r="R19" i="4"/>
  <c r="O25" i="4"/>
  <c r="P25" i="4"/>
  <c r="Q25" i="4"/>
  <c r="N25" i="4"/>
  <c r="J25" i="4"/>
  <c r="K25" i="4"/>
  <c r="L25" i="4"/>
  <c r="I25" i="4"/>
  <c r="O21" i="4"/>
  <c r="P21" i="4"/>
  <c r="Q21" i="4"/>
  <c r="N21" i="4"/>
  <c r="J21" i="4"/>
  <c r="K21" i="4"/>
  <c r="L21" i="4"/>
  <c r="I21" i="4"/>
  <c r="H25" i="4" l="1"/>
  <c r="H21" i="4"/>
  <c r="B2" i="18"/>
  <c r="B2" i="4"/>
  <c r="M129" i="18" l="1"/>
  <c r="M128" i="18"/>
  <c r="M126" i="18"/>
  <c r="F125" i="18"/>
  <c r="G125" i="18"/>
  <c r="H125" i="18"/>
  <c r="I125" i="18"/>
  <c r="J125" i="18"/>
  <c r="K125" i="18"/>
  <c r="L125" i="18"/>
  <c r="F126" i="18"/>
  <c r="G126" i="18"/>
  <c r="H126" i="18"/>
  <c r="I126" i="18"/>
  <c r="J126" i="18"/>
  <c r="K126" i="18"/>
  <c r="L126" i="18"/>
  <c r="F127" i="18"/>
  <c r="G127" i="18"/>
  <c r="H127" i="18"/>
  <c r="I127" i="18"/>
  <c r="J127" i="18"/>
  <c r="K127" i="18"/>
  <c r="L127" i="18"/>
  <c r="G124" i="18"/>
  <c r="H124" i="18"/>
  <c r="I124" i="18"/>
  <c r="J124" i="18"/>
  <c r="K124" i="18"/>
  <c r="L124" i="18"/>
  <c r="C125" i="18"/>
  <c r="C126" i="18"/>
  <c r="C127" i="18"/>
  <c r="C128" i="18"/>
  <c r="C129" i="18"/>
  <c r="M127" i="18" l="1"/>
  <c r="M124" i="18"/>
  <c r="B3" i="23"/>
  <c r="C3" i="23"/>
  <c r="D3" i="23"/>
  <c r="E3" i="23"/>
  <c r="F3" i="23"/>
  <c r="G3" i="23"/>
  <c r="H3" i="23"/>
  <c r="B4" i="23"/>
  <c r="C4" i="23"/>
  <c r="D4" i="23"/>
  <c r="E4" i="23"/>
  <c r="F4" i="23"/>
  <c r="G4" i="23"/>
  <c r="H4" i="23"/>
  <c r="J4" i="23"/>
  <c r="B5" i="23"/>
  <c r="C5" i="23"/>
  <c r="D5" i="23"/>
  <c r="E5" i="23"/>
  <c r="F5" i="23"/>
  <c r="G5" i="23"/>
  <c r="H5" i="23"/>
  <c r="J5" i="23"/>
  <c r="A4" i="23"/>
  <c r="A5" i="23"/>
  <c r="A6" i="23"/>
  <c r="A7" i="23"/>
  <c r="A15" i="23"/>
  <c r="U52" i="18" l="1"/>
  <c r="M125" i="18"/>
  <c r="N124" i="18" s="1"/>
  <c r="J3" i="23"/>
  <c r="N90" i="11" l="1"/>
  <c r="E33" i="10" s="1"/>
  <c r="M134" i="18"/>
  <c r="R20" i="4"/>
  <c r="M78" i="11" l="1"/>
  <c r="A18" i="26"/>
  <c r="J18" i="26" s="1"/>
  <c r="H2" i="23"/>
  <c r="H1" i="23"/>
  <c r="G2" i="23"/>
  <c r="AB6" i="9"/>
  <c r="AA6" i="9"/>
  <c r="AB5" i="9"/>
  <c r="AA5" i="9"/>
  <c r="AB4" i="9"/>
  <c r="AA4" i="9"/>
  <c r="Y6" i="9"/>
  <c r="X6" i="9"/>
  <c r="Y5" i="9"/>
  <c r="X5" i="9"/>
  <c r="Y4" i="9"/>
  <c r="X4" i="9"/>
  <c r="V6" i="9"/>
  <c r="U6" i="9"/>
  <c r="V5" i="9"/>
  <c r="U5" i="9"/>
  <c r="V4" i="9"/>
  <c r="U4" i="9"/>
  <c r="S6" i="9"/>
  <c r="S5" i="9"/>
  <c r="S4" i="9"/>
  <c r="R6" i="9"/>
  <c r="R5" i="9"/>
  <c r="R4" i="9"/>
  <c r="M6" i="9"/>
  <c r="L6" i="9"/>
  <c r="M5" i="9"/>
  <c r="L5" i="9"/>
  <c r="M4" i="9"/>
  <c r="L4" i="9"/>
  <c r="J6" i="9"/>
  <c r="I6" i="9"/>
  <c r="J5" i="9"/>
  <c r="I5" i="9"/>
  <c r="J4" i="9"/>
  <c r="I4" i="9"/>
  <c r="G6" i="9"/>
  <c r="F6" i="9"/>
  <c r="G5" i="9"/>
  <c r="F5" i="9"/>
  <c r="G4" i="9"/>
  <c r="F4" i="9"/>
  <c r="D6" i="9"/>
  <c r="D5" i="9"/>
  <c r="D4" i="9"/>
  <c r="C6" i="9"/>
  <c r="C5" i="9"/>
  <c r="C4" i="9"/>
  <c r="B6" i="9"/>
  <c r="B5" i="9"/>
  <c r="B4" i="9"/>
  <c r="AE4" i="9"/>
  <c r="A13" i="26"/>
  <c r="M122" i="18"/>
  <c r="L123" i="18"/>
  <c r="K123" i="18"/>
  <c r="J123" i="18"/>
  <c r="O5" i="9"/>
  <c r="F2" i="23"/>
  <c r="G1" i="23"/>
  <c r="F1" i="23"/>
  <c r="B2" i="8"/>
  <c r="B1" i="8"/>
  <c r="R24" i="4"/>
  <c r="AE6" i="9" s="1"/>
  <c r="R23" i="4"/>
  <c r="AD6" i="9" s="1"/>
  <c r="M24" i="4"/>
  <c r="AE5" i="9" s="1"/>
  <c r="M23" i="4"/>
  <c r="AD5" i="9" s="1"/>
  <c r="P6" i="9"/>
  <c r="M20" i="4"/>
  <c r="P4" i="9"/>
  <c r="H4" i="9"/>
  <c r="E6" i="12"/>
  <c r="L14" i="4" s="1"/>
  <c r="A3" i="23"/>
  <c r="D6" i="12"/>
  <c r="E13" i="5" s="1"/>
  <c r="C6" i="12"/>
  <c r="F14" i="4" s="1"/>
  <c r="C2" i="23"/>
  <c r="D2" i="23"/>
  <c r="E2" i="23"/>
  <c r="B2" i="23"/>
  <c r="A1" i="23"/>
  <c r="E6" i="9"/>
  <c r="F124" i="18"/>
  <c r="F122" i="18"/>
  <c r="B1" i="23"/>
  <c r="J1" i="23"/>
  <c r="C1" i="23"/>
  <c r="D1" i="23"/>
  <c r="E1" i="23"/>
  <c r="A2" i="23"/>
  <c r="C7" i="8"/>
  <c r="C18" i="11"/>
  <c r="C20" i="11"/>
  <c r="C21" i="11"/>
  <c r="C22" i="11"/>
  <c r="C17" i="11"/>
  <c r="M70" i="11"/>
  <c r="M71" i="11"/>
  <c r="M73" i="11"/>
  <c r="M74" i="11"/>
  <c r="M76" i="11"/>
  <c r="M77" i="11"/>
  <c r="M61" i="11"/>
  <c r="M62" i="11"/>
  <c r="M64" i="11"/>
  <c r="M65" i="11"/>
  <c r="G122" i="18"/>
  <c r="H122" i="18"/>
  <c r="I122" i="18"/>
  <c r="J122" i="18"/>
  <c r="C124" i="18"/>
  <c r="B3" i="10"/>
  <c r="B2" i="10"/>
  <c r="D7" i="8"/>
  <c r="B7" i="8"/>
  <c r="O39" i="11"/>
  <c r="H16" i="10" s="1"/>
  <c r="O42" i="11"/>
  <c r="H17" i="10" s="1"/>
  <c r="O45" i="11"/>
  <c r="H18" i="10" s="1"/>
  <c r="O54" i="11"/>
  <c r="H21" i="10" s="1"/>
  <c r="O57" i="11"/>
  <c r="H22" i="10" s="1"/>
  <c r="O60" i="11"/>
  <c r="H23" i="10" s="1"/>
  <c r="O63" i="11"/>
  <c r="H24" i="10" s="1"/>
  <c r="O66" i="11"/>
  <c r="H25" i="10" s="1"/>
  <c r="O69" i="11"/>
  <c r="H26" i="10" s="1"/>
  <c r="O72" i="11"/>
  <c r="H27" i="10" s="1"/>
  <c r="O75" i="11"/>
  <c r="H28" i="10" s="1"/>
  <c r="O78" i="11"/>
  <c r="H29" i="10" s="1"/>
  <c r="O33" i="11"/>
  <c r="H14" i="10" s="1"/>
  <c r="O27" i="11"/>
  <c r="H12" i="10" s="1"/>
  <c r="G8" i="5"/>
  <c r="L8" i="4"/>
  <c r="K8" i="3"/>
  <c r="T5" i="9"/>
  <c r="E4" i="9"/>
  <c r="W4" i="9"/>
  <c r="Z4" i="9"/>
  <c r="AC4" i="9"/>
  <c r="W5" i="9"/>
  <c r="Z5" i="9"/>
  <c r="AC5" i="9"/>
  <c r="T6" i="9"/>
  <c r="W6" i="9"/>
  <c r="Z6" i="9"/>
  <c r="AC6" i="9"/>
  <c r="T4" i="9"/>
  <c r="K4" i="9"/>
  <c r="N4" i="9"/>
  <c r="E5" i="9"/>
  <c r="H5" i="9"/>
  <c r="K5" i="9"/>
  <c r="N5" i="9"/>
  <c r="H6" i="9"/>
  <c r="K6" i="9"/>
  <c r="N6" i="9"/>
  <c r="P49" i="4"/>
  <c r="P50" i="4"/>
  <c r="P51" i="4"/>
  <c r="P52" i="4"/>
  <c r="P53" i="4"/>
  <c r="P54" i="4"/>
  <c r="P55" i="4"/>
  <c r="P56" i="4"/>
  <c r="P57" i="4"/>
  <c r="P58" i="4"/>
  <c r="P59" i="4"/>
  <c r="P60" i="4"/>
  <c r="P61" i="4"/>
  <c r="P62" i="4"/>
  <c r="P63" i="4"/>
  <c r="P64" i="4"/>
  <c r="P65" i="4"/>
  <c r="P66" i="4"/>
  <c r="P67" i="4"/>
  <c r="P68" i="4"/>
  <c r="P69" i="4"/>
  <c r="P70" i="4"/>
  <c r="P71" i="4"/>
  <c r="P72" i="4"/>
  <c r="P73" i="4"/>
  <c r="P74" i="4"/>
  <c r="P75" i="4"/>
  <c r="P76" i="4"/>
  <c r="P77" i="4"/>
  <c r="O49" i="4"/>
  <c r="O50" i="4"/>
  <c r="O51" i="4"/>
  <c r="O52" i="4"/>
  <c r="O53" i="4"/>
  <c r="O54" i="4"/>
  <c r="O55" i="4"/>
  <c r="O56" i="4"/>
  <c r="O57" i="4"/>
  <c r="O58" i="4"/>
  <c r="O59" i="4"/>
  <c r="O60" i="4"/>
  <c r="O61" i="4"/>
  <c r="O62" i="4"/>
  <c r="O63" i="4"/>
  <c r="O64" i="4"/>
  <c r="O65" i="4"/>
  <c r="O66" i="4"/>
  <c r="O67" i="4"/>
  <c r="O68" i="4"/>
  <c r="O69" i="4"/>
  <c r="O70" i="4"/>
  <c r="O71" i="4"/>
  <c r="O72" i="4"/>
  <c r="O73" i="4"/>
  <c r="O74" i="4"/>
  <c r="O75" i="4"/>
  <c r="O76" i="4"/>
  <c r="O77" i="4"/>
  <c r="N49" i="4"/>
  <c r="N50" i="4"/>
  <c r="N51" i="4"/>
  <c r="N52" i="4"/>
  <c r="N53" i="4"/>
  <c r="N54" i="4"/>
  <c r="N55" i="4"/>
  <c r="N56" i="4"/>
  <c r="N57" i="4"/>
  <c r="N58" i="4"/>
  <c r="N59" i="4"/>
  <c r="N60" i="4"/>
  <c r="N61" i="4"/>
  <c r="N62" i="4"/>
  <c r="N63" i="4"/>
  <c r="N64" i="4"/>
  <c r="N65" i="4"/>
  <c r="N66" i="4"/>
  <c r="N67" i="4"/>
  <c r="N68" i="4"/>
  <c r="N69" i="4"/>
  <c r="N70" i="4"/>
  <c r="N71" i="4"/>
  <c r="N72" i="4"/>
  <c r="N73" i="4"/>
  <c r="N74" i="4"/>
  <c r="N75" i="4"/>
  <c r="N76" i="4"/>
  <c r="M49" i="4"/>
  <c r="M50" i="4"/>
  <c r="M51" i="4"/>
  <c r="M52" i="4"/>
  <c r="M53" i="4"/>
  <c r="M54" i="4"/>
  <c r="M55" i="4"/>
  <c r="M56" i="4"/>
  <c r="M57" i="4"/>
  <c r="M58" i="4"/>
  <c r="M59" i="4"/>
  <c r="M60" i="4"/>
  <c r="M61" i="4"/>
  <c r="M62" i="4"/>
  <c r="M63" i="4"/>
  <c r="M64" i="4"/>
  <c r="M65" i="4"/>
  <c r="M66" i="4"/>
  <c r="M67" i="4"/>
  <c r="M68" i="4"/>
  <c r="M69" i="4"/>
  <c r="M70" i="4"/>
  <c r="M71" i="4"/>
  <c r="M72" i="4"/>
  <c r="M73" i="4"/>
  <c r="M74" i="4"/>
  <c r="M75" i="4"/>
  <c r="M76" i="4"/>
  <c r="M77" i="4"/>
  <c r="L49" i="4"/>
  <c r="L50" i="4"/>
  <c r="L51" i="4"/>
  <c r="L52" i="4"/>
  <c r="L53" i="4"/>
  <c r="L54" i="4"/>
  <c r="L55" i="4"/>
  <c r="L56" i="4"/>
  <c r="L57" i="4"/>
  <c r="L58" i="4"/>
  <c r="L59" i="4"/>
  <c r="L60" i="4"/>
  <c r="L61" i="4"/>
  <c r="L62" i="4"/>
  <c r="L63" i="4"/>
  <c r="L64" i="4"/>
  <c r="L65" i="4"/>
  <c r="L66" i="4"/>
  <c r="L67" i="4"/>
  <c r="L68" i="4"/>
  <c r="L69" i="4"/>
  <c r="L70" i="4"/>
  <c r="L71" i="4"/>
  <c r="L72" i="4"/>
  <c r="L73" i="4"/>
  <c r="L74" i="4"/>
  <c r="L75" i="4"/>
  <c r="L76" i="4"/>
  <c r="L77" i="4"/>
  <c r="J49" i="4"/>
  <c r="J50" i="4"/>
  <c r="J51" i="4"/>
  <c r="J52" i="4"/>
  <c r="J53" i="4"/>
  <c r="J54" i="4"/>
  <c r="J55" i="4"/>
  <c r="J56" i="4"/>
  <c r="J57" i="4"/>
  <c r="J58" i="4"/>
  <c r="J59" i="4"/>
  <c r="J60" i="4"/>
  <c r="J61" i="4"/>
  <c r="J62" i="4"/>
  <c r="J63" i="4"/>
  <c r="J64" i="4"/>
  <c r="J65" i="4"/>
  <c r="J66" i="4"/>
  <c r="J67" i="4"/>
  <c r="J68" i="4"/>
  <c r="J69" i="4"/>
  <c r="J70" i="4"/>
  <c r="J71" i="4"/>
  <c r="J72" i="4"/>
  <c r="J73" i="4"/>
  <c r="J74" i="4"/>
  <c r="J75" i="4"/>
  <c r="J76" i="4"/>
  <c r="J77" i="4"/>
  <c r="I49" i="4"/>
  <c r="I50" i="4"/>
  <c r="I51" i="4"/>
  <c r="I54" i="4"/>
  <c r="I55" i="4"/>
  <c r="I56" i="4"/>
  <c r="I57" i="4"/>
  <c r="I58" i="4"/>
  <c r="I59" i="4"/>
  <c r="I68" i="4"/>
  <c r="I69" i="4"/>
  <c r="H49" i="4"/>
  <c r="H50" i="4"/>
  <c r="H51" i="4"/>
  <c r="H52" i="4"/>
  <c r="H53" i="4"/>
  <c r="H54" i="4"/>
  <c r="H55" i="4"/>
  <c r="H56" i="4"/>
  <c r="H57" i="4"/>
  <c r="H58" i="4"/>
  <c r="H59" i="4"/>
  <c r="H60" i="4"/>
  <c r="H61" i="4"/>
  <c r="H62" i="4"/>
  <c r="H63" i="4"/>
  <c r="H64" i="4"/>
  <c r="H65" i="4"/>
  <c r="H66" i="4"/>
  <c r="H67" i="4"/>
  <c r="H68" i="4"/>
  <c r="H69" i="4"/>
  <c r="H70" i="4"/>
  <c r="H71" i="4"/>
  <c r="H72" i="4"/>
  <c r="H73" i="4"/>
  <c r="H74" i="4"/>
  <c r="H75" i="4"/>
  <c r="H76" i="4"/>
  <c r="H77" i="4"/>
  <c r="F49" i="4"/>
  <c r="F50" i="4"/>
  <c r="F51" i="4"/>
  <c r="F52" i="4"/>
  <c r="F53" i="4"/>
  <c r="F54" i="4"/>
  <c r="F55" i="4"/>
  <c r="F56" i="4"/>
  <c r="F57" i="4"/>
  <c r="F58" i="4"/>
  <c r="F59" i="4"/>
  <c r="F68" i="4"/>
  <c r="F69" i="4"/>
  <c r="D49" i="4"/>
  <c r="D50" i="4"/>
  <c r="D51" i="4"/>
  <c r="D52" i="4"/>
  <c r="D53" i="4"/>
  <c r="D54" i="4"/>
  <c r="D55" i="4"/>
  <c r="D56" i="4"/>
  <c r="D57" i="4"/>
  <c r="D58" i="4"/>
  <c r="D59" i="4"/>
  <c r="D60" i="4"/>
  <c r="D61" i="4"/>
  <c r="D62" i="4"/>
  <c r="D63" i="4"/>
  <c r="D64" i="4"/>
  <c r="D65" i="4"/>
  <c r="D66" i="4"/>
  <c r="D67" i="4"/>
  <c r="D68" i="4"/>
  <c r="D69" i="4"/>
  <c r="D70" i="4"/>
  <c r="D71" i="4"/>
  <c r="D72" i="4"/>
  <c r="D73" i="4"/>
  <c r="D74" i="4"/>
  <c r="D75" i="4"/>
  <c r="D76" i="4"/>
  <c r="D77" i="4"/>
  <c r="F48" i="4"/>
  <c r="H48" i="4"/>
  <c r="I48" i="4"/>
  <c r="J48" i="4"/>
  <c r="L48" i="4"/>
  <c r="M48" i="4"/>
  <c r="N48" i="4"/>
  <c r="O48" i="4"/>
  <c r="P48" i="4"/>
  <c r="D48" i="4"/>
  <c r="C49" i="4"/>
  <c r="C50" i="4"/>
  <c r="C51" i="4"/>
  <c r="C52" i="4"/>
  <c r="C53" i="4"/>
  <c r="C54" i="4"/>
  <c r="C55" i="4"/>
  <c r="C56" i="4"/>
  <c r="C57" i="4"/>
  <c r="C58" i="4"/>
  <c r="C59" i="4"/>
  <c r="C60" i="4"/>
  <c r="C61" i="4"/>
  <c r="C62" i="4"/>
  <c r="C63" i="4"/>
  <c r="C64" i="4"/>
  <c r="C65" i="4"/>
  <c r="C66" i="4"/>
  <c r="C67" i="4"/>
  <c r="C68" i="4"/>
  <c r="C69" i="4"/>
  <c r="C70" i="4"/>
  <c r="C71" i="4"/>
  <c r="C72" i="4"/>
  <c r="C73" i="4"/>
  <c r="C74" i="4"/>
  <c r="C75" i="4"/>
  <c r="C76" i="4"/>
  <c r="C77" i="4"/>
  <c r="C48" i="4"/>
  <c r="B48" i="4"/>
  <c r="B50" i="4"/>
  <c r="B51" i="4"/>
  <c r="B52" i="4"/>
  <c r="B53" i="4"/>
  <c r="B54" i="4"/>
  <c r="B55" i="4"/>
  <c r="B56" i="4"/>
  <c r="B57" i="4"/>
  <c r="B58" i="4"/>
  <c r="B59" i="4"/>
  <c r="B60" i="4"/>
  <c r="B61" i="4"/>
  <c r="B62" i="4"/>
  <c r="B63" i="4"/>
  <c r="B64" i="4"/>
  <c r="B65" i="4"/>
  <c r="B66" i="4"/>
  <c r="B67" i="4"/>
  <c r="B68" i="4"/>
  <c r="B69" i="4"/>
  <c r="B70" i="4"/>
  <c r="B71" i="4"/>
  <c r="B72" i="4"/>
  <c r="B73" i="4"/>
  <c r="B74" i="4"/>
  <c r="B75" i="4"/>
  <c r="B76" i="4"/>
  <c r="B77" i="4"/>
  <c r="B49" i="4"/>
  <c r="I46" i="12"/>
  <c r="I60" i="4" s="1"/>
  <c r="F63" i="12"/>
  <c r="F77" i="4" s="1"/>
  <c r="F62" i="12"/>
  <c r="F76" i="4" s="1"/>
  <c r="F61" i="12"/>
  <c r="F75" i="4" s="1"/>
  <c r="F60" i="12"/>
  <c r="F74" i="4" s="1"/>
  <c r="F59" i="12"/>
  <c r="F73" i="4" s="1"/>
  <c r="F58" i="12"/>
  <c r="F72" i="4" s="1"/>
  <c r="F57" i="12"/>
  <c r="F71" i="4" s="1"/>
  <c r="F56" i="12"/>
  <c r="F70" i="4" s="1"/>
  <c r="F53" i="12"/>
  <c r="F67" i="4" s="1"/>
  <c r="F52" i="12"/>
  <c r="F66" i="4" s="1"/>
  <c r="F51" i="12"/>
  <c r="F65" i="4" s="1"/>
  <c r="F50" i="12"/>
  <c r="F64" i="4" s="1"/>
  <c r="F49" i="12"/>
  <c r="F63" i="4" s="1"/>
  <c r="F48" i="12"/>
  <c r="F62" i="4" s="1"/>
  <c r="F47" i="12"/>
  <c r="F61" i="4" s="1"/>
  <c r="F46" i="12"/>
  <c r="F60" i="4" s="1"/>
  <c r="I38" i="12"/>
  <c r="I52" i="4" s="1"/>
  <c r="I39" i="12"/>
  <c r="I53" i="4" s="1"/>
  <c r="I47" i="12"/>
  <c r="I61" i="4" s="1"/>
  <c r="I48" i="12"/>
  <c r="I62" i="4" s="1"/>
  <c r="I49" i="12"/>
  <c r="I63" i="4" s="1"/>
  <c r="I50" i="12"/>
  <c r="I64" i="4" s="1"/>
  <c r="I51" i="12"/>
  <c r="I65" i="4" s="1"/>
  <c r="I52" i="12"/>
  <c r="I66" i="4" s="1"/>
  <c r="I53" i="12"/>
  <c r="I67" i="4" s="1"/>
  <c r="I56" i="12"/>
  <c r="I70" i="4" s="1"/>
  <c r="I57" i="12"/>
  <c r="I71" i="4" s="1"/>
  <c r="I58" i="12"/>
  <c r="I72" i="4" s="1"/>
  <c r="I59" i="12"/>
  <c r="I73" i="4" s="1"/>
  <c r="I60" i="12"/>
  <c r="I74" i="4" s="1"/>
  <c r="I61" i="12"/>
  <c r="I75" i="4" s="1"/>
  <c r="I62" i="12"/>
  <c r="I76" i="4" s="1"/>
  <c r="I63" i="12"/>
  <c r="I77" i="4" s="1"/>
  <c r="C8" i="4"/>
  <c r="C8" i="5"/>
  <c r="J101" i="16"/>
  <c r="D8" i="3"/>
  <c r="K13" i="26" l="1"/>
  <c r="I13" i="26"/>
  <c r="J13" i="26"/>
  <c r="D13" i="26"/>
  <c r="L13" i="26"/>
  <c r="G13" i="26"/>
  <c r="E13" i="26"/>
  <c r="M13" i="26"/>
  <c r="C13" i="26"/>
  <c r="H13" i="26"/>
  <c r="F13" i="26"/>
  <c r="M75" i="11"/>
  <c r="N75" i="11" s="1"/>
  <c r="E28" i="10" s="1"/>
  <c r="K18" i="26"/>
  <c r="G18" i="26"/>
  <c r="C18" i="26"/>
  <c r="L18" i="26"/>
  <c r="D18" i="26"/>
  <c r="F18" i="26"/>
  <c r="M18" i="26"/>
  <c r="I18" i="26"/>
  <c r="E18" i="26"/>
  <c r="H18" i="26"/>
  <c r="M69" i="11"/>
  <c r="N69" i="11" s="1"/>
  <c r="E26" i="10" s="1"/>
  <c r="A15" i="26"/>
  <c r="A16" i="26"/>
  <c r="J16" i="26" s="1"/>
  <c r="L69" i="11"/>
  <c r="O4" i="9"/>
  <c r="Q4" i="9"/>
  <c r="F13" i="5"/>
  <c r="I14" i="4"/>
  <c r="D13" i="5"/>
  <c r="M21" i="4"/>
  <c r="Q5" i="9" s="1"/>
  <c r="AF4" i="9"/>
  <c r="R25" i="4"/>
  <c r="AF6" i="9" s="1"/>
  <c r="M25" i="4"/>
  <c r="AF5" i="9" s="1"/>
  <c r="R21" i="4"/>
  <c r="Q6" i="9" s="1"/>
  <c r="P5" i="9"/>
  <c r="O6" i="9"/>
  <c r="A5" i="26"/>
  <c r="D21" i="11"/>
  <c r="A7" i="8"/>
  <c r="H101" i="16"/>
  <c r="I101" i="16"/>
  <c r="B3" i="8"/>
  <c r="D6" i="3"/>
  <c r="L42" i="11"/>
  <c r="D18" i="11"/>
  <c r="L66" i="11"/>
  <c r="J2" i="23"/>
  <c r="D17" i="11"/>
  <c r="L39" i="11"/>
  <c r="D20" i="11"/>
  <c r="AD4" i="9"/>
  <c r="L63" i="11"/>
  <c r="M66" i="11" l="1"/>
  <c r="N66" i="11" s="1"/>
  <c r="E25" i="10" s="1"/>
  <c r="A14" i="26"/>
  <c r="A17" i="26"/>
  <c r="E17" i="26" s="1"/>
  <c r="L16" i="26"/>
  <c r="M16" i="26"/>
  <c r="F16" i="26"/>
  <c r="K16" i="26"/>
  <c r="D16" i="26"/>
  <c r="C16" i="26"/>
  <c r="G16" i="26"/>
  <c r="H16" i="26"/>
  <c r="I16" i="26"/>
  <c r="E16" i="26"/>
  <c r="M15" i="26"/>
  <c r="E15" i="26"/>
  <c r="K15" i="26"/>
  <c r="G15" i="26"/>
  <c r="L15" i="26"/>
  <c r="I15" i="26"/>
  <c r="J15" i="26"/>
  <c r="C15" i="26"/>
  <c r="F15" i="26"/>
  <c r="D15" i="26"/>
  <c r="H15" i="26"/>
  <c r="N78" i="11"/>
  <c r="E29" i="10" s="1"/>
  <c r="M72" i="11"/>
  <c r="N72" i="11" s="1"/>
  <c r="E27" i="10" s="1"/>
  <c r="D22" i="11"/>
  <c r="J15" i="23"/>
  <c r="I5" i="26"/>
  <c r="H5" i="26"/>
  <c r="N39" i="11"/>
  <c r="E16" i="10" s="1"/>
  <c r="M5" i="26"/>
  <c r="L5" i="26"/>
  <c r="F5" i="26"/>
  <c r="J5" i="26"/>
  <c r="D5" i="26"/>
  <c r="C5" i="26"/>
  <c r="E5" i="26"/>
  <c r="G5" i="26"/>
  <c r="K5" i="26"/>
  <c r="L60" i="11"/>
  <c r="A12" i="26"/>
  <c r="L12" i="26" s="1"/>
  <c r="A29" i="12"/>
  <c r="B29" i="12" s="1"/>
  <c r="C6" i="5"/>
  <c r="C6" i="4"/>
  <c r="M42" i="11"/>
  <c r="N42" i="11" s="1"/>
  <c r="E17" i="10" s="1"/>
  <c r="L54" i="11"/>
  <c r="A6" i="26"/>
  <c r="M63" i="11"/>
  <c r="N63" i="11" s="1"/>
  <c r="E24" i="10" s="1"/>
  <c r="J14" i="26" l="1"/>
  <c r="D14" i="26"/>
  <c r="I14" i="26"/>
  <c r="C14" i="26"/>
  <c r="L14" i="26"/>
  <c r="K14" i="26"/>
  <c r="M14" i="26"/>
  <c r="E14" i="26"/>
  <c r="F14" i="26"/>
  <c r="H14" i="26"/>
  <c r="G14" i="26"/>
  <c r="E12" i="26"/>
  <c r="M12" i="26"/>
  <c r="D12" i="26"/>
  <c r="J12" i="26"/>
  <c r="G12" i="26"/>
  <c r="H12" i="26"/>
  <c r="C12" i="26"/>
  <c r="F12" i="26"/>
  <c r="I12" i="26"/>
  <c r="K12" i="26"/>
  <c r="H17" i="26"/>
  <c r="C17" i="26"/>
  <c r="K17" i="26"/>
  <c r="D17" i="26"/>
  <c r="G17" i="26"/>
  <c r="F17" i="26"/>
  <c r="L17" i="26"/>
  <c r="I17" i="26"/>
  <c r="J17" i="26"/>
  <c r="M17" i="26"/>
  <c r="M57" i="11"/>
  <c r="M27" i="11"/>
  <c r="N27" i="11" s="1"/>
  <c r="E12" i="10" s="1"/>
  <c r="M54" i="11"/>
  <c r="N54" i="11" s="1"/>
  <c r="E21" i="10" s="1"/>
  <c r="G6" i="26"/>
  <c r="I6" i="26"/>
  <c r="H6" i="26"/>
  <c r="D16" i="4"/>
  <c r="A4" i="9" s="1"/>
  <c r="I16" i="4"/>
  <c r="A5" i="9" s="1"/>
  <c r="A10" i="26"/>
  <c r="C10" i="26" s="1"/>
  <c r="A4" i="24"/>
  <c r="H4" i="24" s="1" a="1"/>
  <c r="H4" i="24" s="1"/>
  <c r="N16" i="4"/>
  <c r="A6" i="9" s="1"/>
  <c r="A2" i="24"/>
  <c r="H2" i="24" s="1" a="1"/>
  <c r="H2" i="24" s="1"/>
  <c r="A3" i="24"/>
  <c r="H3" i="24" s="1" a="1"/>
  <c r="H3" i="24" s="1"/>
  <c r="M60" i="11"/>
  <c r="N60" i="11" s="1"/>
  <c r="E23" i="10" s="1"/>
  <c r="L57" i="11"/>
  <c r="C6" i="26"/>
  <c r="F6" i="26"/>
  <c r="E6" i="26"/>
  <c r="J6" i="26"/>
  <c r="K6" i="26"/>
  <c r="M6" i="26"/>
  <c r="L6" i="26"/>
  <c r="D6" i="26"/>
  <c r="L27" i="11"/>
  <c r="A2" i="26"/>
  <c r="A11" i="26" l="1"/>
  <c r="H2" i="26"/>
  <c r="E2" i="26"/>
  <c r="J3" i="24"/>
  <c r="E3" i="24"/>
  <c r="J4" i="24"/>
  <c r="E4" i="24"/>
  <c r="J2" i="24"/>
  <c r="E2" i="24"/>
  <c r="F2" i="24"/>
  <c r="M10" i="26"/>
  <c r="H10" i="26"/>
  <c r="I10" i="26"/>
  <c r="F10" i="26"/>
  <c r="K10" i="26"/>
  <c r="E10" i="26"/>
  <c r="L33" i="11"/>
  <c r="J10" i="26"/>
  <c r="G10" i="26"/>
  <c r="L10" i="26"/>
  <c r="D10" i="26"/>
  <c r="L45" i="11"/>
  <c r="N57" i="11"/>
  <c r="E22" i="10" s="1"/>
  <c r="C2" i="26"/>
  <c r="I2" i="26"/>
  <c r="L2" i="26"/>
  <c r="J2" i="26"/>
  <c r="M2" i="26"/>
  <c r="F2" i="26"/>
  <c r="G2" i="26"/>
  <c r="D2" i="26"/>
  <c r="K2" i="26"/>
  <c r="O2" i="24" a="1"/>
  <c r="L11" i="26" l="1"/>
  <c r="J11" i="26"/>
  <c r="M11" i="26"/>
  <c r="F11" i="26"/>
  <c r="E11" i="26"/>
  <c r="G11" i="26"/>
  <c r="D11" i="26"/>
  <c r="H11" i="26"/>
  <c r="K11" i="26"/>
  <c r="C11" i="26"/>
  <c r="I11" i="26"/>
  <c r="H8" i="11"/>
  <c r="F4" i="24"/>
  <c r="G4" i="24"/>
  <c r="D15" i="12"/>
  <c r="F3" i="24"/>
  <c r="G3" i="24"/>
  <c r="E15" i="12"/>
  <c r="G2" i="24"/>
  <c r="B15" i="12"/>
  <c r="C15" i="12" s="1"/>
  <c r="G15" i="12" s="1" a="1"/>
  <c r="G15" i="12" s="1"/>
  <c r="B17" i="5" s="1"/>
  <c r="O2" i="24"/>
  <c r="C2" i="25" s="1"/>
  <c r="A4" i="26"/>
  <c r="F4" i="26" s="1"/>
  <c r="N33" i="11"/>
  <c r="E14" i="10" s="1"/>
  <c r="M45" i="11"/>
  <c r="N45" i="11" s="1"/>
  <c r="E18" i="10" s="1"/>
  <c r="A7" i="26"/>
  <c r="L2" i="24" a="1"/>
  <c r="L3" i="24" a="1"/>
  <c r="N2" i="24" a="1"/>
  <c r="O3" i="24" a="1"/>
  <c r="L4" i="24" a="1"/>
  <c r="O4" i="24" a="1"/>
  <c r="M2" i="24" a="1"/>
  <c r="K5" i="11" l="1"/>
  <c r="D9" i="11"/>
  <c r="E10" i="11"/>
  <c r="D6" i="11"/>
  <c r="G9" i="11"/>
  <c r="G6" i="11"/>
  <c r="G7" i="11" s="1"/>
  <c r="H9" i="11"/>
  <c r="E9" i="11"/>
  <c r="E6" i="11"/>
  <c r="F8" i="11"/>
  <c r="J5" i="24"/>
  <c r="F6" i="12" s="1"/>
  <c r="B6" i="12" s="1"/>
  <c r="B14" i="4" s="1"/>
  <c r="B13" i="4" s="1"/>
  <c r="N2" i="24"/>
  <c r="B2" i="25" s="1"/>
  <c r="O4" i="24"/>
  <c r="C4" i="25" s="1"/>
  <c r="O3" i="24"/>
  <c r="C3" i="25" s="1"/>
  <c r="L2" i="24"/>
  <c r="A2" i="25" s="1"/>
  <c r="L4" i="24"/>
  <c r="A4" i="25" s="1"/>
  <c r="L3" i="24"/>
  <c r="A3" i="25" s="1"/>
  <c r="I15" i="12" a="1"/>
  <c r="I15" i="12" s="1"/>
  <c r="J15" i="12" s="1"/>
  <c r="I2" i="24" s="1"/>
  <c r="H15" i="12" a="1"/>
  <c r="H15" i="12" s="1"/>
  <c r="C17" i="5" s="1"/>
  <c r="G4" i="26"/>
  <c r="C4" i="26"/>
  <c r="J4" i="26"/>
  <c r="L4" i="26"/>
  <c r="E4" i="26"/>
  <c r="M4" i="26"/>
  <c r="K4" i="26"/>
  <c r="D4" i="26"/>
  <c r="I4" i="26"/>
  <c r="H4" i="26"/>
  <c r="G8" i="11"/>
  <c r="E8" i="11"/>
  <c r="C8" i="11"/>
  <c r="D8" i="11"/>
  <c r="K8" i="11" s="1"/>
  <c r="M2" i="24"/>
  <c r="H7" i="26"/>
  <c r="I7" i="26"/>
  <c r="L7" i="26"/>
  <c r="G7" i="26"/>
  <c r="K7" i="26"/>
  <c r="E7" i="26"/>
  <c r="M7" i="26"/>
  <c r="F7" i="26"/>
  <c r="J7" i="26"/>
  <c r="C7" i="26"/>
  <c r="D7" i="26"/>
  <c r="Y12" i="26" a="1"/>
  <c r="R4" i="26" a="1"/>
  <c r="Q9" i="26" a="1"/>
  <c r="Q19" i="26" a="1"/>
  <c r="U15" i="26" a="1"/>
  <c r="U11" i="26" a="1"/>
  <c r="Q6" i="26" a="1"/>
  <c r="Y4" i="26" a="1"/>
  <c r="O10" i="26" a="1"/>
  <c r="O6" i="26" a="1"/>
  <c r="Q5" i="26" a="1"/>
  <c r="U8" i="26" a="1"/>
  <c r="Q2" i="26" a="1"/>
  <c r="Q10" i="26" a="1"/>
  <c r="O13" i="26" a="1"/>
  <c r="R7" i="26" a="1"/>
  <c r="V15" i="26" a="1"/>
  <c r="Q8" i="26" a="1"/>
  <c r="Q3" i="26" a="1"/>
  <c r="R2" i="26" a="1"/>
  <c r="Q18" i="26" a="1"/>
  <c r="Q14" i="26" a="1"/>
  <c r="Q7" i="26" a="1"/>
  <c r="S9" i="26" a="1"/>
  <c r="Q15" i="26" a="1"/>
  <c r="R3" i="26" a="1"/>
  <c r="Q13" i="26" a="1"/>
  <c r="Q11" i="26" a="1"/>
  <c r="P19" i="26" a="1"/>
  <c r="Q4" i="26" a="1"/>
  <c r="X15" i="26" a="1"/>
  <c r="R16" i="26" a="1"/>
  <c r="O23" i="26" a="1"/>
  <c r="S18" i="26" a="1"/>
  <c r="T3" i="26" a="1"/>
  <c r="U18" i="26" a="1"/>
  <c r="R9" i="26" a="1"/>
  <c r="Q22" i="26" a="1"/>
  <c r="Y18" i="26" a="1"/>
  <c r="O22" i="26" a="1"/>
  <c r="R21" i="26" a="1"/>
  <c r="W7" i="26" a="1"/>
  <c r="Y23" i="26" a="1"/>
  <c r="Q23" i="26" a="1"/>
  <c r="O2" i="26" a="1"/>
  <c r="R8" i="26" a="1"/>
  <c r="Q17" i="26" a="1"/>
  <c r="R10" i="26" a="1"/>
  <c r="R15" i="26" a="1"/>
  <c r="X5" i="26" a="1"/>
  <c r="O21" i="26" a="1"/>
  <c r="Q16" i="26" a="1"/>
  <c r="Q20" i="26" a="1"/>
  <c r="G110" i="18" l="1"/>
  <c r="G113" i="18"/>
  <c r="G114" i="18"/>
  <c r="T3" i="26"/>
  <c r="O23" i="26"/>
  <c r="B35" i="3" s="1"/>
  <c r="O6" i="26"/>
  <c r="O2" i="26"/>
  <c r="O21" i="26"/>
  <c r="O22" i="26"/>
  <c r="O10" i="26"/>
  <c r="O13" i="26"/>
  <c r="R7" i="26"/>
  <c r="R16" i="26"/>
  <c r="R15" i="26"/>
  <c r="R21" i="26"/>
  <c r="R4" i="26"/>
  <c r="R10" i="26"/>
  <c r="R8" i="26"/>
  <c r="R9" i="26"/>
  <c r="R3" i="26"/>
  <c r="R2" i="26"/>
  <c r="Y18" i="26"/>
  <c r="Y4" i="26"/>
  <c r="Y23" i="26"/>
  <c r="L35" i="3" s="1"/>
  <c r="Y12" i="26"/>
  <c r="W7" i="26"/>
  <c r="V15" i="26"/>
  <c r="U18" i="26"/>
  <c r="U8" i="26"/>
  <c r="U11" i="26"/>
  <c r="U15" i="26"/>
  <c r="Q16" i="26"/>
  <c r="Q8" i="26"/>
  <c r="Q20" i="26"/>
  <c r="Q5" i="26"/>
  <c r="Q22" i="26"/>
  <c r="Q3" i="26"/>
  <c r="Q2" i="26"/>
  <c r="Q9" i="26"/>
  <c r="Q14" i="26"/>
  <c r="Q11" i="26"/>
  <c r="Q15" i="26"/>
  <c r="Q23" i="26"/>
  <c r="D35" i="3" s="1"/>
  <c r="Q13" i="26"/>
  <c r="Q10" i="26"/>
  <c r="Q19" i="26"/>
  <c r="Q6" i="26"/>
  <c r="Q17" i="26"/>
  <c r="Q18" i="26"/>
  <c r="Q7" i="26"/>
  <c r="Q4" i="26"/>
  <c r="S9" i="26"/>
  <c r="S18" i="26"/>
  <c r="X15" i="26"/>
  <c r="X5" i="26"/>
  <c r="G111" i="18"/>
  <c r="H112" i="18"/>
  <c r="P19" i="26"/>
  <c r="H110" i="18"/>
  <c r="G10" i="11"/>
  <c r="I10" i="11" s="1"/>
  <c r="H113" i="18"/>
  <c r="I9" i="11"/>
  <c r="E7" i="11"/>
  <c r="I7" i="11" s="1"/>
  <c r="I8" i="11"/>
  <c r="G13" i="5"/>
  <c r="O14" i="4"/>
  <c r="B13" i="5"/>
  <c r="B12" i="5" s="1"/>
  <c r="I4" i="24"/>
  <c r="I3" i="24"/>
  <c r="T16" i="26" a="1"/>
  <c r="T5" i="26" a="1"/>
  <c r="M3" i="24" a="1"/>
  <c r="V12" i="26" a="1"/>
  <c r="T17" i="26" a="1"/>
  <c r="S17" i="26" a="1"/>
  <c r="S5" i="26" a="1"/>
  <c r="T15" i="26" a="1"/>
  <c r="V5" i="26" a="1"/>
  <c r="U14" i="26" a="1"/>
  <c r="P3" i="26" a="1"/>
  <c r="V18" i="26" a="1"/>
  <c r="T11" i="26" a="1"/>
  <c r="X22" i="26" a="1"/>
  <c r="R11" i="26" a="1"/>
  <c r="W14" i="26" a="1"/>
  <c r="X10" i="26" a="1"/>
  <c r="O15" i="26" a="1"/>
  <c r="V3" i="26" a="1"/>
  <c r="S16" i="26" a="1"/>
  <c r="R18" i="26" a="1"/>
  <c r="P4" i="26" a="1"/>
  <c r="X2" i="26" a="1"/>
  <c r="S8" i="26" a="1"/>
  <c r="W22" i="26" a="1"/>
  <c r="V23" i="26" a="1"/>
  <c r="U6" i="26" a="1"/>
  <c r="V17" i="26" a="1"/>
  <c r="W15" i="26" a="1"/>
  <c r="P7" i="26" a="1"/>
  <c r="V19" i="26" a="1"/>
  <c r="Y20" i="26" a="1"/>
  <c r="W20" i="26" a="1"/>
  <c r="V16" i="26" a="1"/>
  <c r="W11" i="26" a="1"/>
  <c r="O17" i="26" a="1"/>
  <c r="T9" i="26" a="1"/>
  <c r="N4" i="24" a="1"/>
  <c r="V21" i="26" a="1"/>
  <c r="U23" i="26" a="1"/>
  <c r="W6" i="26" a="1"/>
  <c r="R14" i="26" a="1"/>
  <c r="V6" i="26" a="1"/>
  <c r="P9" i="26" a="1"/>
  <c r="P21" i="26" a="1"/>
  <c r="U5" i="26" a="1"/>
  <c r="T14" i="26" a="1"/>
  <c r="T13" i="26" a="1"/>
  <c r="S2" i="26" a="1"/>
  <c r="T22" i="26" a="1"/>
  <c r="S4" i="26" a="1"/>
  <c r="U19" i="26" a="1"/>
  <c r="T10" i="26" a="1"/>
  <c r="Y22" i="26" a="1"/>
  <c r="U20" i="26" a="1"/>
  <c r="N3" i="24" a="1"/>
  <c r="P22" i="26" a="1"/>
  <c r="U3" i="26" a="1"/>
  <c r="V2" i="26" a="1"/>
  <c r="W12" i="26" a="1"/>
  <c r="Y17" i="26" a="1"/>
  <c r="X13" i="26" a="1"/>
  <c r="T6" i="26" a="1"/>
  <c r="X19" i="26" a="1"/>
  <c r="S14" i="26" a="1"/>
  <c r="Y16" i="26" a="1"/>
  <c r="P20" i="26" a="1"/>
  <c r="T7" i="26" a="1"/>
  <c r="Y8" i="26" a="1"/>
  <c r="O3" i="26" a="1"/>
  <c r="U12" i="26" a="1"/>
  <c r="S20" i="26" a="1"/>
  <c r="U10" i="26" a="1"/>
  <c r="Y7" i="26" a="1"/>
  <c r="X23" i="26" a="1"/>
  <c r="P13" i="26" a="1"/>
  <c r="Y6" i="26" a="1"/>
  <c r="W10" i="26" a="1"/>
  <c r="S12" i="26" a="1"/>
  <c r="Y5" i="26" a="1"/>
  <c r="R19" i="26" a="1"/>
  <c r="U17" i="26" a="1"/>
  <c r="V7" i="26" a="1"/>
  <c r="X20" i="26" a="1"/>
  <c r="R20" i="26" a="1"/>
  <c r="T19" i="26" a="1"/>
  <c r="O16" i="26" a="1"/>
  <c r="U7" i="26" a="1"/>
  <c r="S10" i="26" a="1"/>
  <c r="R6" i="26" a="1"/>
  <c r="S13" i="26" a="1"/>
  <c r="P11" i="26" a="1"/>
  <c r="V14" i="26" a="1"/>
  <c r="W2" i="26" a="1"/>
  <c r="X11" i="26" a="1"/>
  <c r="Q21" i="26" a="1"/>
  <c r="P2" i="26" a="1"/>
  <c r="S15" i="26" a="1"/>
  <c r="V11" i="26" a="1"/>
  <c r="Y19" i="26" a="1"/>
  <c r="U21" i="26" a="1"/>
  <c r="R12" i="26" a="1"/>
  <c r="T23" i="26" a="1"/>
  <c r="Y2" i="26" a="1"/>
  <c r="T18" i="26" a="1"/>
  <c r="R22" i="26" a="1"/>
  <c r="U16" i="26" a="1"/>
  <c r="V4" i="26" a="1"/>
  <c r="R23" i="26" a="1"/>
  <c r="X16" i="26" a="1"/>
  <c r="O11" i="26" a="1"/>
  <c r="Y9" i="26" a="1"/>
  <c r="W21" i="26" a="1"/>
  <c r="O19" i="26" a="1"/>
  <c r="V20" i="26" a="1"/>
  <c r="W9" i="26" a="1"/>
  <c r="Y21" i="26" a="1"/>
  <c r="X12" i="26" a="1"/>
  <c r="R5" i="26" a="1"/>
  <c r="P10" i="26" a="1"/>
  <c r="X18" i="26" a="1"/>
  <c r="S21" i="26" a="1"/>
  <c r="O20" i="26" a="1"/>
  <c r="X7" i="26" a="1"/>
  <c r="Y10" i="26" a="1"/>
  <c r="T8" i="26" a="1"/>
  <c r="Y11" i="26" a="1"/>
  <c r="W16" i="26" a="1"/>
  <c r="O7" i="26" a="1"/>
  <c r="U13" i="26" a="1"/>
  <c r="T21" i="26" a="1"/>
  <c r="V10" i="26" a="1"/>
  <c r="W5" i="26" a="1"/>
  <c r="S19" i="26" a="1"/>
  <c r="U4" i="26" a="1"/>
  <c r="W19" i="26" a="1"/>
  <c r="V22" i="26" a="1"/>
  <c r="X14" i="26" a="1"/>
  <c r="V13" i="26" a="1"/>
  <c r="W8" i="26" a="1"/>
  <c r="Y15" i="26" a="1"/>
  <c r="W4" i="26" a="1"/>
  <c r="S3" i="26" a="1"/>
  <c r="S7" i="26" a="1"/>
  <c r="P8" i="26" a="1"/>
  <c r="S23" i="26" a="1"/>
  <c r="O4" i="26" a="1"/>
  <c r="W3" i="26" a="1"/>
  <c r="T4" i="26" a="1"/>
  <c r="P14" i="26" a="1"/>
  <c r="X21" i="26" a="1"/>
  <c r="M4" i="24" a="1"/>
  <c r="V8" i="26" a="1"/>
  <c r="P15" i="26" a="1"/>
  <c r="X17" i="26" a="1"/>
  <c r="X9" i="26" a="1"/>
  <c r="X4" i="26" a="1"/>
  <c r="S11" i="26" a="1"/>
  <c r="P2" i="24" a="1"/>
  <c r="S6" i="26" a="1"/>
  <c r="W13" i="26" a="1"/>
  <c r="R17" i="26" a="1"/>
  <c r="O14" i="26" a="1"/>
  <c r="Y3" i="26" a="1"/>
  <c r="U22" i="26" a="1"/>
  <c r="T20" i="26" a="1"/>
  <c r="T2" i="26" a="1"/>
  <c r="W17" i="26" a="1"/>
  <c r="U2" i="26" a="1"/>
  <c r="V9" i="26" a="1"/>
  <c r="T12" i="26" a="1"/>
  <c r="P23" i="26" a="1"/>
  <c r="P16" i="26" a="1"/>
  <c r="P18" i="26" a="1"/>
  <c r="R13" i="26" a="1"/>
  <c r="W23" i="26" a="1"/>
  <c r="O5" i="26" a="1"/>
  <c r="Q12" i="26" a="1"/>
  <c r="Y13" i="26" a="1"/>
  <c r="O18" i="26" a="1"/>
  <c r="O8" i="26" a="1"/>
  <c r="P17" i="26" a="1"/>
  <c r="P12" i="26" a="1"/>
  <c r="U9" i="26" a="1"/>
  <c r="P6" i="26" a="1"/>
  <c r="X3" i="26" a="1"/>
  <c r="W18" i="26" a="1"/>
  <c r="X6" i="26" a="1"/>
  <c r="O12" i="26" a="1"/>
  <c r="S22" i="26" a="1"/>
  <c r="Y14" i="26" a="1"/>
  <c r="X8" i="26" a="1"/>
  <c r="P5" i="26" a="1"/>
  <c r="O9" i="26" a="1"/>
  <c r="U9" i="26" l="1"/>
  <c r="H21" i="3" s="1"/>
  <c r="U12" i="26"/>
  <c r="S23" i="26"/>
  <c r="F35" i="3" s="1"/>
  <c r="S17" i="26"/>
  <c r="U13" i="26"/>
  <c r="S16" i="26"/>
  <c r="F28" i="3" s="1"/>
  <c r="U10" i="26"/>
  <c r="U4" i="26"/>
  <c r="Q12" i="26"/>
  <c r="U19" i="26"/>
  <c r="H31" i="3" s="1"/>
  <c r="U14" i="26"/>
  <c r="S19" i="26"/>
  <c r="F31" i="3" s="1"/>
  <c r="S7" i="26"/>
  <c r="U21" i="26"/>
  <c r="H33" i="3" s="1"/>
  <c r="U5" i="26"/>
  <c r="T16" i="26"/>
  <c r="S22" i="26"/>
  <c r="F34" i="3" s="1"/>
  <c r="S11" i="26"/>
  <c r="S21" i="26"/>
  <c r="F33" i="3" s="1"/>
  <c r="U16" i="26"/>
  <c r="O19" i="26"/>
  <c r="B31" i="3" s="1"/>
  <c r="S6" i="26"/>
  <c r="Q21" i="26"/>
  <c r="D33" i="3" s="1"/>
  <c r="U6" i="26"/>
  <c r="H18" i="3" s="1"/>
  <c r="U2" i="26"/>
  <c r="U3" i="26"/>
  <c r="H15" i="3" s="1"/>
  <c r="U7" i="26"/>
  <c r="U22" i="26"/>
  <c r="H34" i="3" s="1"/>
  <c r="U20" i="26"/>
  <c r="H32" i="3" s="1"/>
  <c r="S12" i="26"/>
  <c r="O14" i="26"/>
  <c r="Y3" i="26"/>
  <c r="L15" i="3" s="1"/>
  <c r="Y15" i="26"/>
  <c r="O7" i="26"/>
  <c r="Y6" i="26"/>
  <c r="Y16" i="26"/>
  <c r="O4" i="26"/>
  <c r="Y9" i="26"/>
  <c r="L21" i="3" s="1"/>
  <c r="Y2" i="26"/>
  <c r="Y17" i="26"/>
  <c r="Y13" i="26"/>
  <c r="Y22" i="26"/>
  <c r="L34" i="3" s="1"/>
  <c r="O20" i="26"/>
  <c r="B32" i="3" s="1"/>
  <c r="O8" i="26"/>
  <c r="B20" i="3" s="1"/>
  <c r="O16" i="26"/>
  <c r="B28" i="3" s="1"/>
  <c r="O12" i="26"/>
  <c r="Y10" i="26"/>
  <c r="Y11" i="26"/>
  <c r="L23" i="3" s="1"/>
  <c r="Y5" i="26"/>
  <c r="Y20" i="26"/>
  <c r="L32" i="3" s="1"/>
  <c r="O5" i="26"/>
  <c r="O11" i="26"/>
  <c r="Y21" i="26"/>
  <c r="L33" i="3" s="1"/>
  <c r="O17" i="26"/>
  <c r="B29" i="3" s="1"/>
  <c r="O3" i="26"/>
  <c r="B15" i="3" s="1"/>
  <c r="O18" i="26"/>
  <c r="B30" i="3" s="1"/>
  <c r="O9" i="26"/>
  <c r="B21" i="3" s="1"/>
  <c r="Y19" i="26"/>
  <c r="L31" i="3" s="1"/>
  <c r="Y8" i="26"/>
  <c r="L20" i="3" s="1"/>
  <c r="O15" i="26"/>
  <c r="X3" i="26"/>
  <c r="K15" i="3" s="1"/>
  <c r="V4" i="26"/>
  <c r="V23" i="26"/>
  <c r="I35" i="3" s="1"/>
  <c r="P13" i="26"/>
  <c r="V13" i="26"/>
  <c r="V12" i="26"/>
  <c r="Y14" i="26"/>
  <c r="V22" i="26"/>
  <c r="I34" i="3" s="1"/>
  <c r="X2" i="26"/>
  <c r="Y7" i="26"/>
  <c r="V7" i="26"/>
  <c r="W2" i="26"/>
  <c r="J14" i="3" s="1"/>
  <c r="W8" i="26"/>
  <c r="J20" i="3" s="1"/>
  <c r="R13" i="26"/>
  <c r="R19" i="26"/>
  <c r="E31" i="3" s="1"/>
  <c r="S20" i="26"/>
  <c r="F32" i="3" s="1"/>
  <c r="S13" i="26"/>
  <c r="U17" i="26"/>
  <c r="W9" i="26"/>
  <c r="J21" i="3" s="1"/>
  <c r="R22" i="26"/>
  <c r="E34" i="3" s="1"/>
  <c r="S2" i="26"/>
  <c r="F14" i="3" s="1"/>
  <c r="T8" i="26"/>
  <c r="G20" i="3" s="1"/>
  <c r="X23" i="26"/>
  <c r="K35" i="3" s="1"/>
  <c r="S10" i="26"/>
  <c r="R20" i="26"/>
  <c r="E32" i="3" s="1"/>
  <c r="T7" i="26"/>
  <c r="R6" i="26"/>
  <c r="R18" i="26"/>
  <c r="E30" i="3" s="1"/>
  <c r="S15" i="26"/>
  <c r="T17" i="26"/>
  <c r="W20" i="26"/>
  <c r="J32" i="3" s="1"/>
  <c r="R5" i="26"/>
  <c r="S4" i="26"/>
  <c r="R23" i="26"/>
  <c r="E35" i="3" s="1"/>
  <c r="U23" i="26"/>
  <c r="H35" i="3" s="1"/>
  <c r="R11" i="26"/>
  <c r="E23" i="3" s="1"/>
  <c r="S3" i="26"/>
  <c r="F15" i="3" s="1"/>
  <c r="V8" i="26"/>
  <c r="I20" i="3" s="1"/>
  <c r="R12" i="26"/>
  <c r="V20" i="26"/>
  <c r="I32" i="3" s="1"/>
  <c r="S5" i="26"/>
  <c r="V11" i="26"/>
  <c r="I23" i="3" s="1"/>
  <c r="S8" i="26"/>
  <c r="F20" i="3" s="1"/>
  <c r="P8" i="26"/>
  <c r="C20" i="3" s="1"/>
  <c r="R14" i="26"/>
  <c r="S14" i="26"/>
  <c r="P22" i="26"/>
  <c r="C34" i="3" s="1"/>
  <c r="R17" i="26"/>
  <c r="T12" i="26"/>
  <c r="X18" i="26"/>
  <c r="K30" i="3" s="1"/>
  <c r="W23" i="26"/>
  <c r="J35" i="3" s="1"/>
  <c r="W19" i="26"/>
  <c r="J31" i="3" s="1"/>
  <c r="T11" i="26"/>
  <c r="G23" i="3" s="1"/>
  <c r="X21" i="26"/>
  <c r="K33" i="3" s="1"/>
  <c r="X13" i="26"/>
  <c r="P7" i="26"/>
  <c r="C19" i="3" s="1"/>
  <c r="W17" i="26"/>
  <c r="X4" i="26"/>
  <c r="X9" i="26"/>
  <c r="K21" i="3" s="1"/>
  <c r="X8" i="26"/>
  <c r="K20" i="3" s="1"/>
  <c r="T23" i="26"/>
  <c r="G35" i="3" s="1"/>
  <c r="T20" i="26"/>
  <c r="G32" i="3" s="1"/>
  <c r="T10" i="26"/>
  <c r="T13" i="26"/>
  <c r="P18" i="26"/>
  <c r="C30" i="3" s="1"/>
  <c r="W11" i="26"/>
  <c r="P15" i="26"/>
  <c r="W16" i="26"/>
  <c r="X19" i="26"/>
  <c r="K31" i="3" s="1"/>
  <c r="X12" i="26"/>
  <c r="P2" i="26"/>
  <c r="P12" i="26"/>
  <c r="P23" i="26"/>
  <c r="C35" i="3" s="1"/>
  <c r="V6" i="26"/>
  <c r="X14" i="26"/>
  <c r="T9" i="26"/>
  <c r="G21" i="3" s="1"/>
  <c r="W4" i="26"/>
  <c r="X16" i="26"/>
  <c r="P17" i="26"/>
  <c r="P10" i="26"/>
  <c r="T5" i="26"/>
  <c r="X22" i="26"/>
  <c r="K34" i="3" s="1"/>
  <c r="W12" i="26"/>
  <c r="W21" i="26"/>
  <c r="J33" i="3" s="1"/>
  <c r="T22" i="26"/>
  <c r="G34" i="3" s="1"/>
  <c r="V10" i="26"/>
  <c r="W18" i="26"/>
  <c r="J30" i="3" s="1"/>
  <c r="W14" i="26"/>
  <c r="V19" i="26"/>
  <c r="I31" i="3" s="1"/>
  <c r="W6" i="26"/>
  <c r="V2" i="26"/>
  <c r="V9" i="26"/>
  <c r="I21" i="3" s="1"/>
  <c r="T14" i="26"/>
  <c r="W3" i="26"/>
  <c r="J15" i="3" s="1"/>
  <c r="P11" i="26"/>
  <c r="P3" i="26"/>
  <c r="C15" i="3" s="1"/>
  <c r="X6" i="26"/>
  <c r="K18" i="3" s="1"/>
  <c r="P20" i="26"/>
  <c r="C32" i="3" s="1"/>
  <c r="P4" i="26"/>
  <c r="C16" i="3" s="1"/>
  <c r="P21" i="26"/>
  <c r="C33" i="3" s="1"/>
  <c r="T21" i="26"/>
  <c r="G33" i="3" s="1"/>
  <c r="W22" i="26"/>
  <c r="J34" i="3" s="1"/>
  <c r="X17" i="26"/>
  <c r="V5" i="26"/>
  <c r="T4" i="26"/>
  <c r="V18" i="26"/>
  <c r="I30" i="3" s="1"/>
  <c r="V16" i="26"/>
  <c r="X7" i="26"/>
  <c r="W15" i="26"/>
  <c r="V21" i="26"/>
  <c r="I33" i="3" s="1"/>
  <c r="V17" i="26"/>
  <c r="V14" i="26"/>
  <c r="W10" i="26"/>
  <c r="T19" i="26"/>
  <c r="G31" i="3" s="1"/>
  <c r="P5" i="26"/>
  <c r="X20" i="26"/>
  <c r="K32" i="3" s="1"/>
  <c r="P9" i="26"/>
  <c r="C21" i="3" s="1"/>
  <c r="P16" i="26"/>
  <c r="V3" i="26"/>
  <c r="I15" i="3" s="1"/>
  <c r="X11" i="26"/>
  <c r="P14" i="26"/>
  <c r="W5" i="26"/>
  <c r="T18" i="26"/>
  <c r="G30" i="3" s="1"/>
  <c r="T6" i="26"/>
  <c r="W13" i="26"/>
  <c r="T2" i="26"/>
  <c r="G14" i="3" s="1"/>
  <c r="X10" i="26"/>
  <c r="P6" i="26"/>
  <c r="C18" i="3" s="1"/>
  <c r="T15" i="26"/>
  <c r="I112" i="18"/>
  <c r="E15" i="3"/>
  <c r="D15" i="3"/>
  <c r="K27" i="3"/>
  <c r="M4" i="24"/>
  <c r="H20" i="3"/>
  <c r="E33" i="3"/>
  <c r="E20" i="3"/>
  <c r="E21" i="3"/>
  <c r="F30" i="3"/>
  <c r="N4" i="24"/>
  <c r="B4" i="25" s="1"/>
  <c r="H30" i="3"/>
  <c r="G15" i="3"/>
  <c r="C31" i="3"/>
  <c r="B34" i="3"/>
  <c r="D34" i="3"/>
  <c r="D32" i="3"/>
  <c r="D31" i="3"/>
  <c r="M3" i="24"/>
  <c r="D20" i="3"/>
  <c r="L30" i="3"/>
  <c r="D30" i="3"/>
  <c r="N3" i="24"/>
  <c r="B3" i="25" s="1"/>
  <c r="D28" i="3"/>
  <c r="B33" i="3"/>
  <c r="D21" i="3"/>
  <c r="F21" i="3"/>
  <c r="P2" i="24"/>
  <c r="D2" i="25" s="1"/>
  <c r="N84" i="11" l="1"/>
  <c r="E31" i="10" s="1"/>
  <c r="P4" i="24" a="1"/>
  <c r="P3" i="24" a="1"/>
  <c r="E27" i="3" l="1"/>
  <c r="B19" i="3"/>
  <c r="K14" i="3"/>
  <c r="I16" i="3"/>
  <c r="H24" i="3"/>
  <c r="G16" i="3"/>
  <c r="B23" i="3"/>
  <c r="B27" i="3"/>
  <c r="D19" i="3"/>
  <c r="D24" i="3"/>
  <c r="G18" i="3"/>
  <c r="G26" i="3"/>
  <c r="I29" i="3"/>
  <c r="J22" i="3"/>
  <c r="D17" i="3"/>
  <c r="D29" i="3"/>
  <c r="K24" i="3"/>
  <c r="E18" i="3"/>
  <c r="K22" i="3"/>
  <c r="B26" i="3"/>
  <c r="E25" i="3"/>
  <c r="E16" i="3"/>
  <c r="F22" i="3"/>
  <c r="I28" i="3"/>
  <c r="J29" i="3"/>
  <c r="I14" i="3"/>
  <c r="H23" i="3"/>
  <c r="C25" i="3"/>
  <c r="G19" i="3"/>
  <c r="I22" i="3"/>
  <c r="I18" i="3"/>
  <c r="D27" i="3"/>
  <c r="H25" i="3"/>
  <c r="F25" i="3"/>
  <c r="E29" i="3"/>
  <c r="G24" i="3"/>
  <c r="D26" i="3"/>
  <c r="D23" i="3"/>
  <c r="L14" i="3"/>
  <c r="C26" i="3"/>
  <c r="H29" i="3"/>
  <c r="E22" i="3"/>
  <c r="K28" i="3"/>
  <c r="B17" i="3"/>
  <c r="J19" i="3"/>
  <c r="J26" i="3"/>
  <c r="G29" i="3"/>
  <c r="F26" i="3"/>
  <c r="J17" i="3"/>
  <c r="K16" i="3"/>
  <c r="H27" i="3"/>
  <c r="C28" i="3"/>
  <c r="P4" i="24"/>
  <c r="D4" i="25" s="1"/>
  <c r="L27" i="3"/>
  <c r="C22" i="3"/>
  <c r="L22" i="3"/>
  <c r="L25" i="3"/>
  <c r="J16" i="3"/>
  <c r="K17" i="3"/>
  <c r="G27" i="3"/>
  <c r="F16" i="3"/>
  <c r="L24" i="3"/>
  <c r="I24" i="3"/>
  <c r="I19" i="3"/>
  <c r="L26" i="3"/>
  <c r="F23" i="3"/>
  <c r="J27" i="3"/>
  <c r="K19" i="3"/>
  <c r="F17" i="3"/>
  <c r="I25" i="3"/>
  <c r="H14" i="3"/>
  <c r="H26" i="3"/>
  <c r="I27" i="3"/>
  <c r="L17" i="3"/>
  <c r="L19" i="3"/>
  <c r="G25" i="3"/>
  <c r="C23" i="3"/>
  <c r="B16" i="3"/>
  <c r="H19" i="3"/>
  <c r="L16" i="3"/>
  <c r="L18" i="3"/>
  <c r="J24" i="3"/>
  <c r="F27" i="3"/>
  <c r="I17" i="3"/>
  <c r="L28" i="3"/>
  <c r="E14" i="3"/>
  <c r="I26" i="3"/>
  <c r="K26" i="3"/>
  <c r="B14" i="3"/>
  <c r="N11" i="3" s="1" a="1"/>
  <c r="N11" i="3" s="1"/>
  <c r="F19" i="3"/>
  <c r="C24" i="3"/>
  <c r="F24" i="3"/>
  <c r="F29" i="3"/>
  <c r="H16" i="3"/>
  <c r="J18" i="3"/>
  <c r="G17" i="3"/>
  <c r="G22" i="3"/>
  <c r="D14" i="3"/>
  <c r="D25" i="3"/>
  <c r="P3" i="24"/>
  <c r="D3" i="25" s="1"/>
  <c r="E24" i="3"/>
  <c r="C17" i="3"/>
  <c r="H22" i="3"/>
  <c r="D18" i="3"/>
  <c r="B22" i="3"/>
  <c r="D16" i="3"/>
  <c r="H17" i="3"/>
  <c r="B24" i="3"/>
  <c r="F18" i="3"/>
  <c r="J23" i="3"/>
  <c r="K23" i="3"/>
  <c r="B25" i="3"/>
  <c r="E26" i="3"/>
  <c r="E28" i="3"/>
  <c r="D22" i="3"/>
  <c r="C27" i="3"/>
  <c r="B18" i="3"/>
  <c r="E17" i="3"/>
  <c r="L29" i="3"/>
  <c r="C29" i="3"/>
  <c r="G28" i="3"/>
  <c r="K25" i="3"/>
  <c r="K29" i="3"/>
  <c r="J25" i="3"/>
  <c r="J28" i="3"/>
  <c r="C14" i="3"/>
  <c r="E19" i="3"/>
  <c r="H28" i="3"/>
  <c r="J12" i="3" l="1"/>
  <c r="H13" i="3"/>
  <c r="K12" i="3"/>
  <c r="I13" i="3"/>
  <c r="C12" i="3"/>
  <c r="B12" i="3"/>
  <c r="C1" i="3" s="1"/>
  <c r="L13" i="3"/>
  <c r="G12" i="3"/>
  <c r="K13" i="3"/>
  <c r="F13" i="3"/>
  <c r="C11" i="3"/>
  <c r="D12" i="3"/>
  <c r="C10" i="3"/>
  <c r="E13" i="3"/>
  <c r="G13" i="3"/>
  <c r="D13"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OnkoZert</author>
    <author>OnkoZert - Florina Dudu</author>
    <author>Florina</author>
  </authors>
  <commentList>
    <comment ref="C6" authorId="0" shapeId="0" xr:uid="{00000000-0006-0000-0000-000001000000}">
      <text>
        <r>
          <rPr>
            <sz val="9"/>
            <color indexed="81"/>
            <rFont val="Arial"/>
            <family val="2"/>
          </rPr>
          <t>Please select reg. no.
The system of Reg. numbers was fundamentally revised for the 2025 audit year, although the 3-digit number for the unique identification of each centre has remained unchanged. The current Reg. numbers of the respective centres can be viewed at www.oncomap.de.</t>
        </r>
      </text>
    </comment>
    <comment ref="C12" authorId="1" shapeId="0" xr:uid="{00000000-0006-0000-0000-000002000000}">
      <text>
        <r>
          <rPr>
            <sz val="9"/>
            <color indexed="81"/>
            <rFont val="Arial"/>
            <family val="2"/>
          </rPr>
          <t>Institute code for settlement with the social insurance institutions (9-digit number sequence: 26XXXXXXX).
Processing is only required for centers located in Germany.</t>
        </r>
      </text>
    </comment>
    <comment ref="J12" authorId="0" shapeId="0" xr:uid="{00000000-0006-0000-0000-000003000000}">
      <text>
        <r>
          <rPr>
            <sz val="9"/>
            <color indexed="81"/>
            <rFont val="Arial"/>
            <family val="2"/>
          </rPr>
          <t>dd.mm.yyyy
Carry-over to other spreadsheets is automatic.</t>
        </r>
      </text>
    </comment>
    <comment ref="C14" authorId="1" shapeId="0" xr:uid="{00000000-0006-0000-0000-000004000000}">
      <text>
        <r>
          <rPr>
            <sz val="9"/>
            <color indexed="81"/>
            <rFont val="Arial"/>
            <family val="2"/>
          </rPr>
          <t>Identifier assigned by the Institute for the Hospital Remuneration System (InEK) (9-digit number sequence: 77XXXXXXX).
Processing is only required for centers located in Germany.</t>
        </r>
      </text>
    </comment>
    <comment ref="J14" authorId="0" shapeId="0" xr:uid="{00000000-0006-0000-0000-000005000000}">
      <text>
        <r>
          <rPr>
            <sz val="9"/>
            <color indexed="81"/>
            <rFont val="Arial"/>
            <family val="2"/>
          </rPr>
          <t>Selection by reg. no.</t>
        </r>
      </text>
    </comment>
    <comment ref="C16" authorId="0" shapeId="0" xr:uid="{00000000-0006-0000-0000-000006000000}">
      <text>
        <r>
          <rPr>
            <sz val="9"/>
            <color indexed="81"/>
            <rFont val="Arial"/>
            <family val="2"/>
          </rPr>
          <t>Name, first name</t>
        </r>
      </text>
    </comment>
    <comment ref="F24" authorId="0" shapeId="0" xr:uid="{00000000-0006-0000-0000-000007000000}">
      <text>
        <r>
          <rPr>
            <sz val="9"/>
            <color indexed="81"/>
            <rFont val="Arial"/>
            <family val="2"/>
          </rPr>
          <t>For the automatic generation of the Data Sheet and the matrix outcome quality, an evaluation tool (XML-OncoBox) is available which can be integrated into different tumour documentation systems. Further information on the XML-OncoBox available on www.xml-oncobox.de</t>
        </r>
      </text>
    </comment>
    <comment ref="B28" authorId="0" shapeId="0" xr:uid="{00000000-0006-0000-0000-000008000000}">
      <text>
        <r>
          <rPr>
            <sz val="9"/>
            <color indexed="81"/>
            <rFont val="Arial"/>
            <family val="2"/>
          </rPr>
          <t>CR = Catalogue of Requirements
DS = Data Sheet
IN = Indicator</t>
        </r>
      </text>
    </comment>
    <comment ref="H30" authorId="0" shapeId="0" xr:uid="{00000000-0006-0000-0000-000009000000}">
      <text>
        <r>
          <rPr>
            <sz val="9"/>
            <color indexed="81"/>
            <rFont val="Arial"/>
            <family val="2"/>
          </rPr>
          <t>Part of denominator IN: 10</t>
        </r>
      </text>
    </comment>
    <comment ref="I30" authorId="0" shapeId="0" xr:uid="{6B7FCE38-5DF2-4A4F-8AE8-144AA595723D}">
      <text>
        <r>
          <rPr>
            <sz val="9"/>
            <color indexed="81"/>
            <rFont val="Arial"/>
            <family val="2"/>
          </rPr>
          <t>Part of denominator IN: 10</t>
        </r>
      </text>
    </comment>
    <comment ref="J30" authorId="0" shapeId="0" xr:uid="{1DD12FC9-60D6-4294-9FB5-5C5B18B660BC}">
      <text>
        <r>
          <rPr>
            <sz val="9"/>
            <color indexed="81"/>
            <rFont val="Arial"/>
            <family val="2"/>
          </rPr>
          <t>Part of denominator IN: 10</t>
        </r>
      </text>
    </comment>
    <comment ref="K30" authorId="0" shapeId="0" xr:uid="{8B318B63-34C7-418D-9CBD-766621B85415}">
      <text>
        <r>
          <rPr>
            <sz val="9"/>
            <color indexed="81"/>
            <rFont val="Arial"/>
            <family val="2"/>
          </rPr>
          <t>Part of denominator IN: 10</t>
        </r>
      </text>
    </comment>
    <comment ref="L30" authorId="0" shapeId="0" xr:uid="{00000000-0006-0000-0000-00000D000000}">
      <text>
        <r>
          <rPr>
            <sz val="9"/>
            <color indexed="81"/>
            <rFont val="Arial"/>
            <family val="2"/>
          </rPr>
          <t>Denominator IN: 11
Part of denominator IN: 7, 9</t>
        </r>
      </text>
    </comment>
    <comment ref="H31" authorId="0" shapeId="0" xr:uid="{7DC4AD36-F9C7-452B-BC84-3B360EA53099}">
      <text>
        <r>
          <rPr>
            <sz val="9"/>
            <color indexed="81"/>
            <rFont val="Arial"/>
            <family val="2"/>
          </rPr>
          <t>Part of denominator IN: 10</t>
        </r>
      </text>
    </comment>
    <comment ref="I31" authorId="0" shapeId="0" xr:uid="{E868901D-B00C-4508-872C-85F6F5206898}">
      <text>
        <r>
          <rPr>
            <sz val="9"/>
            <color indexed="81"/>
            <rFont val="Arial"/>
            <family val="2"/>
          </rPr>
          <t>Part of denominator IN: 10</t>
        </r>
      </text>
    </comment>
    <comment ref="J31" authorId="0" shapeId="0" xr:uid="{27DBD262-EB78-4B84-9DCD-14087BD0FD02}">
      <text>
        <r>
          <rPr>
            <sz val="9"/>
            <color indexed="81"/>
            <rFont val="Arial"/>
            <family val="2"/>
          </rPr>
          <t>Part of denominator IN: 10</t>
        </r>
      </text>
    </comment>
    <comment ref="K31" authorId="0" shapeId="0" xr:uid="{A6B7A642-31E6-4E50-8D57-B52CC8A62876}">
      <text>
        <r>
          <rPr>
            <sz val="9"/>
            <color indexed="81"/>
            <rFont val="Arial"/>
            <family val="2"/>
          </rPr>
          <t>Part of denominator IN: 10</t>
        </r>
      </text>
    </comment>
    <comment ref="L31" authorId="0" shapeId="0" xr:uid="{00000000-0006-0000-0000-000012000000}">
      <text>
        <r>
          <rPr>
            <sz val="9"/>
            <color indexed="81"/>
            <rFont val="Arial"/>
            <family val="2"/>
          </rPr>
          <t>Part of denominator IN: 9</t>
        </r>
      </text>
    </comment>
    <comment ref="L32" authorId="0" shapeId="0" xr:uid="{00000000-0006-0000-0000-000013000000}">
      <text>
        <r>
          <rPr>
            <sz val="9"/>
            <color indexed="81"/>
            <rFont val="Arial"/>
            <family val="2"/>
          </rPr>
          <t>Part of denominator IN: 7</t>
        </r>
      </text>
    </comment>
    <comment ref="L34" authorId="0" shapeId="0" xr:uid="{00000000-0006-0000-0000-000014000000}">
      <text>
        <r>
          <rPr>
            <sz val="9"/>
            <color indexed="81"/>
            <rFont val="Arial"/>
            <family val="2"/>
          </rPr>
          <t>Part of denominator IN: 7</t>
        </r>
      </text>
    </comment>
    <comment ref="L36" authorId="2" shapeId="0" xr:uid="{00000000-0006-0000-0000-000015000000}">
      <text>
        <r>
          <rPr>
            <sz val="9"/>
            <color indexed="81"/>
            <rFont val="Arial"/>
            <family val="2"/>
          </rPr>
          <t>Part of denominator IN: 7, 18, 19</t>
        </r>
      </text>
    </comment>
    <comment ref="L37" authorId="2" shapeId="0" xr:uid="{00000000-0006-0000-0000-000016000000}">
      <text>
        <r>
          <rPr>
            <sz val="9"/>
            <color indexed="81"/>
            <rFont val="Arial"/>
            <family val="2"/>
          </rPr>
          <t>Part of denominator IN: 18</t>
        </r>
      </text>
    </comment>
    <comment ref="L38" authorId="1" shapeId="0" xr:uid="{00000000-0006-0000-0000-000017000000}">
      <text>
        <r>
          <rPr>
            <sz val="9"/>
            <color indexed="81"/>
            <rFont val="Arial"/>
            <family val="2"/>
          </rPr>
          <t>Part of denominator IN: 7</t>
        </r>
      </text>
    </comment>
    <comment ref="L40" authorId="1" shapeId="0" xr:uid="{00000000-0006-0000-0000-000018000000}">
      <text>
        <r>
          <rPr>
            <sz val="9"/>
            <color indexed="81"/>
            <rFont val="Arial"/>
            <family val="2"/>
          </rPr>
          <t>Denominator IN: 2a</t>
        </r>
      </text>
    </comment>
    <comment ref="L41" authorId="0" shapeId="0" xr:uid="{00000000-0006-0000-0000-000019000000}">
      <text>
        <r>
          <rPr>
            <sz val="9"/>
            <color indexed="81"/>
            <rFont val="Arial"/>
            <family val="2"/>
          </rPr>
          <t>Part of denominator IN: 2b, 7</t>
        </r>
      </text>
    </comment>
    <comment ref="L42" authorId="1" shapeId="0" xr:uid="{00000000-0006-0000-0000-00001A000000}">
      <text>
        <r>
          <rPr>
            <sz val="9"/>
            <color indexed="81"/>
            <rFont val="Arial"/>
            <family val="2"/>
          </rPr>
          <t>Part of denominator IN: 2b</t>
        </r>
      </text>
    </comment>
    <comment ref="L43" authorId="0" shapeId="0" xr:uid="{00000000-0006-0000-0000-00001B000000}">
      <text>
        <r>
          <rPr>
            <sz val="9"/>
            <color indexed="81"/>
            <rFont val="Arial"/>
            <family val="2"/>
          </rPr>
          <t>Number IN: 1a 
Part of denominator IN: 3, 4
Denominator IN: 5</t>
        </r>
      </text>
    </comment>
    <comment ref="L45" authorId="0" shapeId="0" xr:uid="{00000000-0006-0000-0000-00001C000000}">
      <text>
        <r>
          <rPr>
            <sz val="9"/>
            <color indexed="81"/>
            <rFont val="Arial"/>
            <family val="2"/>
          </rPr>
          <t>Number IN: 6a</t>
        </r>
      </text>
    </comment>
    <comment ref="L46" authorId="0" shapeId="0" xr:uid="{00000000-0006-0000-0000-00001D000000}">
      <text>
        <r>
          <rPr>
            <sz val="9"/>
            <color indexed="81"/>
            <rFont val="Arial"/>
            <family val="2"/>
          </rPr>
          <t>Number IN: 6b</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OnkoZert - Roxana Rentea</author>
  </authors>
  <commentList>
    <comment ref="E5" authorId="0" shapeId="0" xr:uid="{00000000-0006-0000-0500-000001000000}">
      <text>
        <r>
          <rPr>
            <sz val="9"/>
            <color indexed="81"/>
            <rFont val="Arial"/>
            <family val="2"/>
          </rPr>
          <t>Numerator IN: 5</t>
        </r>
      </text>
    </comment>
    <comment ref="A9" authorId="0" shapeId="0" xr:uid="{00000000-0006-0000-0500-000002000000}">
      <text>
        <r>
          <rPr>
            <sz val="9"/>
            <color indexed="81"/>
            <rFont val="Arial"/>
            <family val="2"/>
          </rPr>
          <t>Responsible co-operation partner: 
- Internal: Study unit/department responsible for the supervision of the study (e.g. Department of Radio-oncology; Haematology/Oncology Group Practice Dr Example; ...). Name of co-operation partner identical to www.oncomap.de, if listed.
- External: Centre (name as listed at www.oncomap.de) or clinic.</t>
        </r>
      </text>
    </comment>
    <comment ref="D10" authorId="0" shapeId="0" xr:uid="{00000000-0006-0000-0500-000003000000}">
      <text>
        <r>
          <rPr>
            <sz val="9"/>
            <color indexed="81"/>
            <rFont val="Arial"/>
            <family val="2"/>
          </rPr>
          <t>Optional, see section 1.7.3.a</t>
        </r>
      </text>
    </comment>
    <comment ref="E10" authorId="0" shapeId="0" xr:uid="{00000000-0006-0000-0500-000004000000}">
      <text>
        <r>
          <rPr>
            <sz val="9"/>
            <color indexed="81"/>
            <rFont val="Arial"/>
            <family val="2"/>
          </rPr>
          <t>Optional, see section 1.7.3.a</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OnkoZert - Florina Dudu</author>
  </authors>
  <commentList>
    <comment ref="C6" authorId="0" shapeId="0" xr:uid="{00000000-0006-0000-0700-000001000000}">
      <text>
        <r>
          <rPr>
            <sz val="9"/>
            <color indexed="81"/>
            <rFont val="Arial"/>
            <family val="2"/>
          </rPr>
          <t>Relevant for multi-site centres or in the event that a surgeon is regularly active as a surgeon at several clinical sites/ centre (surgical expertise must be differentiated per clincial site/ centre)</t>
        </r>
      </text>
    </comment>
    <comment ref="D6" authorId="0" shapeId="0" xr:uid="{00000000-0006-0000-0700-000002000000}">
      <text>
        <r>
          <rPr>
            <sz val="9"/>
            <color indexed="81"/>
            <rFont val="Arial"/>
            <family val="2"/>
          </rPr>
          <t>Period usually the previous calendar year (= indicator year); deviations e.g. in case of staff turnover, appointment of surgeons during the year; in case of unclear fulfilment, 1 surgeon can also be listed twice for 2 periods (e.g. last calendar year and current year until date of submission CR)</t>
        </r>
      </text>
    </comment>
    <comment ref="E23" authorId="0" shapeId="0" xr:uid="{00000000-0006-0000-0700-000004000000}">
      <text>
        <r>
          <rPr>
            <sz val="9"/>
            <color indexed="81"/>
            <rFont val="Arial"/>
            <family val="2"/>
          </rPr>
          <t>Total ‘’Surgery primary cases‘’ basic data may differ from the total number of surgeries per surgeon.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OnkoZert - Roxana Rentea</author>
    <author>OnkoZert</author>
    <author>OnkoZert - Christine Keller</author>
    <author>OnkoZert - Florina Dudu</author>
    <author>Florina</author>
  </authors>
  <commentList>
    <comment ref="E5" authorId="0" shapeId="0" xr:uid="{00000000-0006-0000-0800-000001000000}">
      <text>
        <r>
          <rPr>
            <sz val="9"/>
            <color indexed="81"/>
            <rFont val="Arial"/>
            <family val="2"/>
          </rPr>
          <t>Carry-over from spreadsheet Basic Data</t>
        </r>
      </text>
    </comment>
    <comment ref="I5" authorId="0" shapeId="0" xr:uid="{00000000-0006-0000-0800-000002000000}">
      <text>
        <r>
          <rPr>
            <sz val="9"/>
            <color indexed="81"/>
            <rFont val="Arial"/>
            <family val="2"/>
          </rPr>
          <t xml:space="preserve">Carry-over from spreadsheet Basic Data
</t>
        </r>
        <r>
          <rPr>
            <sz val="9"/>
            <color indexed="81"/>
            <rFont val="Tahoma"/>
            <family val="2"/>
          </rPr>
          <t xml:space="preserve">
</t>
        </r>
      </text>
    </comment>
    <comment ref="B7" authorId="1" shapeId="0" xr:uid="{00000000-0006-0000-0800-000003000000}">
      <text>
        <r>
          <rPr>
            <sz val="9"/>
            <color indexed="81"/>
            <rFont val="Arial"/>
            <family val="2"/>
          </rPr>
          <t>IN = Indicator</t>
        </r>
      </text>
    </comment>
    <comment ref="D7" authorId="1" shapeId="0" xr:uid="{00000000-0006-0000-0800-000004000000}">
      <text>
        <r>
          <rPr>
            <sz val="9"/>
            <color indexed="81"/>
            <rFont val="Arial"/>
            <family val="2"/>
          </rPr>
          <t>CR = Catalogue of Requirements
LL = guidelines (www.leitlinienprogramm-onkologie.de)</t>
        </r>
      </text>
    </comment>
    <comment ref="P7" authorId="1" shapeId="0" xr:uid="{00000000-0006-0000-0800-000006000000}">
      <text>
        <r>
          <rPr>
            <sz val="9"/>
            <color indexed="81"/>
            <rFont val="Arial"/>
            <family val="2"/>
          </rPr>
          <t>Please first fully complete the spreadsheet Basic Data and then complete the grey fields current values.</t>
        </r>
      </text>
    </comment>
    <comment ref="S8" authorId="2" shapeId="0" xr:uid="{00000000-0006-0000-0800-000007000000}">
      <text>
        <r>
          <rPr>
            <sz val="9"/>
            <color indexed="81"/>
            <rFont val="Arial"/>
            <family val="2"/>
          </rPr>
          <t>If cell is grey, please give reasons.</t>
        </r>
      </text>
    </comment>
    <comment ref="Q9" authorId="1" shapeId="0" xr:uid="{00000000-0006-0000-0800-000008000000}">
      <text>
        <r>
          <rPr>
            <sz val="9"/>
            <color indexed="81"/>
            <rFont val="Arial"/>
            <family val="2"/>
          </rPr>
          <t>Carry-over from spreadsheet Basic Data Cell L43</t>
        </r>
      </text>
    </comment>
    <comment ref="E15" authorId="0" shapeId="0" xr:uid="{5F3B8433-4927-46BE-860D-D5CF45238E89}">
      <text>
        <r>
          <rPr>
            <sz val="9"/>
            <color indexed="81"/>
            <rFont val="Arial"/>
            <family val="2"/>
          </rPr>
          <t>For further explanations see FAQ.</t>
        </r>
      </text>
    </comment>
    <comment ref="Q16" authorId="1" shapeId="0" xr:uid="{00000000-0006-0000-0800-000009000000}">
      <text>
        <r>
          <rPr>
            <sz val="9"/>
            <color indexed="81"/>
            <rFont val="Arial"/>
            <family val="2"/>
          </rPr>
          <t>Carry-over from spreadsheet Basic Data Cell L40</t>
        </r>
      </text>
    </comment>
    <comment ref="Q19" authorId="3" shapeId="0" xr:uid="{00000000-0006-0000-0800-00000A000000}">
      <text>
        <r>
          <rPr>
            <sz val="9"/>
            <color indexed="81"/>
            <rFont val="Arial"/>
            <family val="2"/>
          </rPr>
          <t>Carry-over from spreadsheet Basic Data Cell L41+L42</t>
        </r>
      </text>
    </comment>
    <comment ref="E21" authorId="3" shapeId="0" xr:uid="{00000000-0006-0000-0800-00000B000000}">
      <text>
        <r>
          <rPr>
            <sz val="9"/>
            <color indexed="81"/>
            <rFont val="Arial"/>
            <family val="2"/>
          </rPr>
          <t>Screening instruments can be found in the S3 guideline Psychooncological Diagnosis, Counselling and Treatment of Adult Cancer Patients.</t>
        </r>
      </text>
    </comment>
    <comment ref="H21" authorId="3" shapeId="0" xr:uid="{00000000-0006-0000-0800-00000C000000}">
      <text>
        <r>
          <rPr>
            <sz val="9"/>
            <color indexed="81"/>
            <rFont val="Arial"/>
            <family val="2"/>
          </rPr>
          <t>Distress screening includes the use of a valid distress instrument (analogous to the S3 guideline Psychooncological Diagnosis, Counselling and Treatment of Adult Cancer Patients).</t>
        </r>
      </text>
    </comment>
    <comment ref="Q22" authorId="4" shapeId="0" xr:uid="{00000000-0006-0000-0800-00000D000000}">
      <text>
        <r>
          <rPr>
            <sz val="9"/>
            <color indexed="81"/>
            <rFont val="Arial"/>
            <family val="2"/>
          </rPr>
          <t>Carry-over from number IN 1a + number IN 1b</t>
        </r>
      </text>
    </comment>
    <comment ref="Q25" authorId="1" shapeId="0" xr:uid="{00000000-0006-0000-0800-00000E000000}">
      <text>
        <r>
          <rPr>
            <sz val="9"/>
            <color indexed="81"/>
            <rFont val="Arial"/>
            <family val="2"/>
          </rPr>
          <t>Carry-over from
Denominator IN: 3</t>
        </r>
      </text>
    </comment>
    <comment ref="Q27" authorId="1" shapeId="0" xr:uid="{00000000-0006-0000-0800-00000F000000}">
      <text>
        <r>
          <rPr>
            <sz val="9"/>
            <color indexed="81"/>
            <rFont val="Arial"/>
            <family val="2"/>
          </rPr>
          <t>Numerator is no subset of the denominator.
Carry over from spreadsheet Studies Cell E5</t>
        </r>
      </text>
    </comment>
    <comment ref="Q28" authorId="1" shapeId="0" xr:uid="{00000000-0006-0000-0800-000010000000}">
      <text>
        <r>
          <rPr>
            <sz val="9"/>
            <color indexed="81"/>
            <rFont val="Arial"/>
            <family val="2"/>
          </rPr>
          <t>Carry-over from preadsheet Basic Data Cell L43</t>
        </r>
      </text>
    </comment>
    <comment ref="Q30" authorId="1" shapeId="0" xr:uid="{00000000-0006-0000-0800-000011000000}">
      <text>
        <r>
          <rPr>
            <sz val="9"/>
            <color indexed="81"/>
            <rFont val="Arial"/>
            <family val="2"/>
          </rPr>
          <t>Carry-over from spreadsheet Basic Data Cell L45</t>
        </r>
      </text>
    </comment>
    <comment ref="Q33" authorId="1" shapeId="0" xr:uid="{00000000-0006-0000-0800-000012000000}">
      <text>
        <r>
          <rPr>
            <sz val="9"/>
            <color indexed="81"/>
            <rFont val="Arial"/>
            <family val="2"/>
          </rPr>
          <t>Carry-over from spreadsheet Basic Data Cell L46</t>
        </r>
      </text>
    </comment>
    <comment ref="Q37" authorId="1" shapeId="0" xr:uid="{00000000-0006-0000-0800-000013000000}">
      <text>
        <r>
          <rPr>
            <sz val="9"/>
            <color indexed="81"/>
            <rFont val="Arial"/>
            <family val="2"/>
          </rPr>
          <t>Carry-over from spreadsheet Basic Data cells L30+L32+L34+L36+L38+L41</t>
        </r>
      </text>
    </comment>
    <comment ref="E42" authorId="0" shapeId="0" xr:uid="{93451734-C518-4F8B-9987-177DBCA3F8E3}">
      <text>
        <r>
          <rPr>
            <sz val="9"/>
            <color indexed="81"/>
            <rFont val="Arial"/>
            <family val="2"/>
          </rPr>
          <t>For further explanations see FAQ.</t>
        </r>
      </text>
    </comment>
    <comment ref="Q43" authorId="1" shapeId="0" xr:uid="{00000000-0006-0000-0800-000014000000}">
      <text>
        <r>
          <rPr>
            <sz val="9"/>
            <color indexed="81"/>
            <rFont val="Arial"/>
            <family val="2"/>
          </rPr>
          <t>Carry-over from spreadsheet Basic Data Cells L30+L31</t>
        </r>
      </text>
    </comment>
    <comment ref="E45" authorId="0" shapeId="0" xr:uid="{9093EC51-1102-4E01-BCBD-94F8395D1BB4}">
      <text>
        <r>
          <rPr>
            <sz val="9"/>
            <color indexed="81"/>
            <rFont val="Arial"/>
            <family val="2"/>
          </rPr>
          <t>For further explanations see FAQ.</t>
        </r>
      </text>
    </comment>
    <comment ref="Q46" authorId="1" shapeId="0" xr:uid="{00000000-0006-0000-0800-000015000000}">
      <text>
        <r>
          <rPr>
            <sz val="9"/>
            <color indexed="81"/>
            <rFont val="Arial"/>
            <family val="2"/>
          </rPr>
          <t>Carry-over from spreadsheet Basic Data Cells H30 to K31</t>
        </r>
      </text>
    </comment>
    <comment ref="E48" authorId="0" shapeId="0" xr:uid="{9EC3DE4B-C448-48D8-ACFC-C63C343A7289}">
      <text>
        <r>
          <rPr>
            <sz val="9"/>
            <color indexed="81"/>
            <rFont val="Arial"/>
            <family val="2"/>
          </rPr>
          <t>For further explanations see FAQ.</t>
        </r>
      </text>
    </comment>
    <comment ref="Q49" authorId="1" shapeId="0" xr:uid="{00000000-0006-0000-0800-000016000000}">
      <text>
        <r>
          <rPr>
            <sz val="9"/>
            <color indexed="81"/>
            <rFont val="Arial"/>
            <family val="2"/>
          </rPr>
          <t>Carry-over from spreadsheet Basic Data cell L30</t>
        </r>
      </text>
    </comment>
    <comment ref="E51" authorId="0" shapeId="0" xr:uid="{1CA37210-4FA6-4BF0-88D9-C1EAF5DFB8F4}">
      <text>
        <r>
          <rPr>
            <sz val="9"/>
            <color indexed="81"/>
            <rFont val="Arial"/>
            <family val="2"/>
          </rPr>
          <t>For further explanations see FAQ.</t>
        </r>
      </text>
    </comment>
    <comment ref="E54" authorId="0" shapeId="0" xr:uid="{F0F9AA7F-15A8-450B-985B-A1D48780649F}">
      <text>
        <r>
          <rPr>
            <sz val="9"/>
            <color indexed="81"/>
            <rFont val="Arial"/>
            <family val="2"/>
          </rPr>
          <t>For further explanations see FAQ.</t>
        </r>
      </text>
    </comment>
    <comment ref="E57" authorId="0" shapeId="0" xr:uid="{5220553A-7157-4B30-A0B8-1EEA8C12AE8B}">
      <text>
        <r>
          <rPr>
            <sz val="9"/>
            <color indexed="81"/>
            <rFont val="Arial"/>
            <family val="2"/>
          </rPr>
          <t>For further explanations see FAQ.</t>
        </r>
      </text>
    </comment>
    <comment ref="E60" authorId="0" shapeId="0" xr:uid="{06D26E41-1E34-4C91-A56D-B79466F26B2F}">
      <text>
        <r>
          <rPr>
            <sz val="9"/>
            <color indexed="81"/>
            <rFont val="Arial"/>
            <family val="2"/>
          </rPr>
          <t>For further explanations see FAQ.</t>
        </r>
      </text>
    </comment>
    <comment ref="E69" authorId="0" shapeId="0" xr:uid="{23F2C73A-82BB-4541-8848-F6E995D7B545}">
      <text>
        <r>
          <rPr>
            <sz val="9"/>
            <color indexed="81"/>
            <rFont val="Arial"/>
            <family val="2"/>
          </rPr>
          <t>For further explanations see FAQ.</t>
        </r>
      </text>
    </comment>
    <comment ref="Q70" authorId="4" shapeId="0" xr:uid="{00000000-0006-0000-0800-000017000000}">
      <text>
        <r>
          <rPr>
            <sz val="9"/>
            <color indexed="81"/>
            <rFont val="Arial"/>
            <family val="2"/>
          </rPr>
          <t>Carry-over from spreadsheet Basic Data cells L36+L37</t>
        </r>
      </text>
    </comment>
    <comment ref="Q73" authorId="4" shapeId="0" xr:uid="{00000000-0006-0000-0800-000018000000}">
      <text>
        <r>
          <rPr>
            <sz val="9"/>
            <color indexed="81"/>
            <rFont val="Arial"/>
            <family val="2"/>
          </rPr>
          <t>Carry-over from spreadsheet Basic Data Cells L36</t>
        </r>
      </text>
    </comment>
    <comment ref="E75" authorId="0" shapeId="0" xr:uid="{F8C97260-25DF-428C-84C9-A55AE92DD38E}">
      <text>
        <r>
          <rPr>
            <sz val="9"/>
            <color indexed="81"/>
            <rFont val="Arial"/>
            <family val="2"/>
          </rPr>
          <t>For further explanations see FAQ.</t>
        </r>
      </text>
    </comment>
    <comment ref="Q88" authorId="3" shapeId="0" xr:uid="{13A9FFA2-A80B-4A8A-9F50-D3D8F82D2211}">
      <text>
        <r>
          <rPr>
            <sz val="9"/>
            <color indexed="81"/>
            <rFont val="Arial"/>
            <family val="2"/>
          </rPr>
          <t>Carry-over from Denominator IN: 23</t>
        </r>
      </text>
    </comment>
    <comment ref="Q91" authorId="3" shapeId="0" xr:uid="{7BF4545E-CC69-4204-8CA8-96B7AFE1D2D2}">
      <text>
        <r>
          <rPr>
            <sz val="9"/>
            <color indexed="81"/>
            <rFont val="Arial"/>
            <family val="2"/>
          </rPr>
          <t>Carry-over from Denominator IN: 23</t>
        </r>
      </text>
    </comment>
    <comment ref="Q94" authorId="3" shapeId="0" xr:uid="{80592AAE-9BC3-459C-BA06-BAA2E1B0692C}">
      <text>
        <r>
          <rPr>
            <sz val="9"/>
            <color indexed="81"/>
            <rFont val="Arial"/>
            <family val="2"/>
          </rPr>
          <t>Carry-over from Denominator IN: 23</t>
        </r>
      </text>
    </comment>
    <comment ref="E96" authorId="0" shapeId="0" xr:uid="{28057D47-99CE-4EF5-86FC-CAD3C38F77CF}">
      <text>
        <r>
          <rPr>
            <sz val="9"/>
            <color indexed="81"/>
            <rFont val="Arial"/>
            <family val="2"/>
          </rPr>
          <t>For further explanations see FAQ.</t>
        </r>
      </text>
    </comment>
    <comment ref="Q103" authorId="3" shapeId="0" xr:uid="{9029BD23-0BC5-402E-BF99-615AC26A4F8D}">
      <text>
        <r>
          <rPr>
            <sz val="9"/>
            <color indexed="81"/>
            <rFont val="Arial"/>
            <family val="2"/>
          </rPr>
          <t>Carry-over from Denominator IN: 23</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OnkoZert</author>
  </authors>
  <commentList>
    <comment ref="D6" authorId="0" shapeId="0" xr:uid="{00000000-0006-0000-0B00-000001000000}">
      <text>
        <r>
          <rPr>
            <sz val="9"/>
            <color indexed="81"/>
            <rFont val="Arial"/>
            <family val="2"/>
          </rPr>
          <t>Übertrag erfolgt aus Tabellenblatt Basisdaten</t>
        </r>
      </text>
    </comment>
    <comment ref="D8" authorId="0" shapeId="0" xr:uid="{00000000-0006-0000-0B00-000002000000}">
      <text>
        <r>
          <rPr>
            <sz val="9"/>
            <color indexed="81"/>
            <rFont val="Arial"/>
            <family val="2"/>
          </rPr>
          <t>Übertrag erfolgt aus Tabellenblatt Basisdaten</t>
        </r>
      </text>
    </comment>
    <comment ref="K8" authorId="0" shapeId="0" xr:uid="{00000000-0006-0000-0B00-000003000000}">
      <text>
        <r>
          <rPr>
            <sz val="9"/>
            <color indexed="81"/>
            <rFont val="Arial"/>
            <family val="2"/>
          </rPr>
          <t>Übertrag erfolgt aus Tabellenblatt Basisdaten</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OnkoZert</author>
  </authors>
  <commentList>
    <comment ref="C6" authorId="0" shapeId="0" xr:uid="{00000000-0006-0000-0D00-000001000000}">
      <text>
        <r>
          <rPr>
            <sz val="9"/>
            <color indexed="81"/>
            <rFont val="Arial"/>
            <family val="2"/>
          </rPr>
          <t>Übertrag erfolgt aus Tabellenblatt Basisdaten</t>
        </r>
      </text>
    </comment>
    <comment ref="C8" authorId="0" shapeId="0" xr:uid="{00000000-0006-0000-0D00-000002000000}">
      <text>
        <r>
          <rPr>
            <sz val="9"/>
            <color indexed="81"/>
            <rFont val="Arial"/>
            <family val="2"/>
          </rPr>
          <t>Übertrag erfolgt aus Tabellenblatt Basisdaten</t>
        </r>
      </text>
    </comment>
    <comment ref="L8" authorId="0" shapeId="0" xr:uid="{00000000-0006-0000-0D00-000003000000}">
      <text>
        <r>
          <rPr>
            <sz val="9"/>
            <color indexed="81"/>
            <rFont val="Arial"/>
            <family val="2"/>
          </rPr>
          <t>Übertrag erfolgt aus Tabellenblatt Basisdaten</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OnkoZert</author>
  </authors>
  <commentList>
    <comment ref="C6" authorId="0" shapeId="0" xr:uid="{00000000-0006-0000-1100-000001000000}">
      <text>
        <r>
          <rPr>
            <sz val="9"/>
            <color indexed="81"/>
            <rFont val="Arial"/>
            <family val="2"/>
          </rPr>
          <t>Übertrag erfolgt aus Tabellenblatt Basisdaten</t>
        </r>
      </text>
    </comment>
    <comment ref="C8" authorId="0" shapeId="0" xr:uid="{00000000-0006-0000-1100-000002000000}">
      <text>
        <r>
          <rPr>
            <sz val="9"/>
            <color indexed="81"/>
            <rFont val="Arial"/>
            <family val="2"/>
          </rPr>
          <t>Übertrag erfolgt aus Tabellenblatt Basisdaten</t>
        </r>
      </text>
    </comment>
    <comment ref="G8" authorId="0" shapeId="0" xr:uid="{00000000-0006-0000-1100-000003000000}">
      <text>
        <r>
          <rPr>
            <sz val="9"/>
            <color indexed="81"/>
            <rFont val="Arial"/>
            <family val="2"/>
          </rPr>
          <t>Übertrag erfolgt aus Tabellenblatt Basisdaten</t>
        </r>
      </text>
    </comment>
    <comment ref="C15" authorId="0" shapeId="0" xr:uid="{00000000-0006-0000-1100-000004000000}">
      <text>
        <r>
          <rPr>
            <sz val="9"/>
            <color indexed="81"/>
            <rFont val="Arial"/>
            <family val="2"/>
          </rPr>
          <t>Weitere Erläuterungen siehe Tabellenblatt "Matrix"</t>
        </r>
      </text>
    </comment>
  </commentList>
</comments>
</file>

<file path=xl/sharedStrings.xml><?xml version="1.0" encoding="utf-8"?>
<sst xmlns="http://schemas.openxmlformats.org/spreadsheetml/2006/main" count="1672" uniqueCount="1130">
  <si>
    <t>Nr.</t>
  </si>
  <si>
    <t>Zähler</t>
  </si>
  <si>
    <t>Sollvorgabe</t>
  </si>
  <si>
    <t>Nenner</t>
  </si>
  <si>
    <t>%</t>
  </si>
  <si>
    <t>Primärfälle</t>
  </si>
  <si>
    <t>Sollvorgabe nicht erfüllt</t>
  </si>
  <si>
    <t>I</t>
  </si>
  <si>
    <t>Gesamt</t>
  </si>
  <si>
    <t>Quote</t>
  </si>
  <si>
    <t>Reg.-Nr.</t>
  </si>
  <si>
    <t>Bundesland</t>
  </si>
  <si>
    <t>Thüringen</t>
  </si>
  <si>
    <t>GTDS</t>
  </si>
  <si>
    <t>Tumorzentrum Erfurt</t>
  </si>
  <si>
    <t>Tumordokumentationssystem</t>
  </si>
  <si>
    <t>KIS-Erweiterung</t>
  </si>
  <si>
    <t>Comprehensive Cancer Center Tübingen</t>
  </si>
  <si>
    <t>Comprehensive Cancer Center Ulm</t>
  </si>
  <si>
    <t>Kassenärztliche Vereinigung Niedersachsen</t>
  </si>
  <si>
    <t>Onkol. Schwerpunkt Ludwigsburg-Bietigheim</t>
  </si>
  <si>
    <t>Onkologischer Schwerpunkt Konstanz-Singen</t>
  </si>
  <si>
    <t>Onkologischer Schwerpunkt Ortenaukreis</t>
  </si>
  <si>
    <t>Onkologischer Schwerpunkt Stuttgart</t>
  </si>
  <si>
    <t>Tumorzentrum Augsburg</t>
  </si>
  <si>
    <t>Tumorzentrum Erlangen-Nürnberg</t>
  </si>
  <si>
    <t>Tumorzentrum Gera</t>
  </si>
  <si>
    <t>Tumorzentrum Halle</t>
  </si>
  <si>
    <t>Tumorzentrum Jena</t>
  </si>
  <si>
    <t>Tumorzentrum Leipzig</t>
  </si>
  <si>
    <t>Tumorzentrum Magdeburg</t>
  </si>
  <si>
    <t>Tumorzentrum Marburg</t>
  </si>
  <si>
    <t>Tumorzentrum München</t>
  </si>
  <si>
    <t>Tumorzentrum Regensburg</t>
  </si>
  <si>
    <t>Tumorzentrum Rheinland-Pfalz</t>
  </si>
  <si>
    <t>Baden-Württemberg</t>
  </si>
  <si>
    <t>Bayern</t>
  </si>
  <si>
    <t>Berlin</t>
  </si>
  <si>
    <t>Brandenburg</t>
  </si>
  <si>
    <t>Bremen</t>
  </si>
  <si>
    <t>Hamburg</t>
  </si>
  <si>
    <t>Hessen</t>
  </si>
  <si>
    <t>Mecklenburg-Vorpommern</t>
  </si>
  <si>
    <t>Niedersachsen</t>
  </si>
  <si>
    <t>Nordrhein-Westfalen</t>
  </si>
  <si>
    <t>Rheinland-Pfalz</t>
  </si>
  <si>
    <t>Saarland</t>
  </si>
  <si>
    <t>Sachsen</t>
  </si>
  <si>
    <t>Sachsen-Anhalt</t>
  </si>
  <si>
    <t>Schleswig-Holstein</t>
  </si>
  <si>
    <t>Schweiz</t>
  </si>
  <si>
    <t>Relevante Nachsorgejahre</t>
  </si>
  <si>
    <t>Berechnung Jahreszeitraum</t>
  </si>
  <si>
    <t>OAS</t>
  </si>
  <si>
    <t>Datenqualität</t>
  </si>
  <si>
    <t>Aktion</t>
  </si>
  <si>
    <t>ID</t>
  </si>
  <si>
    <t>HID</t>
  </si>
  <si>
    <t>EingeleiteteAktionen</t>
  </si>
  <si>
    <t>Aktionen</t>
  </si>
  <si>
    <t>vID</t>
  </si>
  <si>
    <t>Zaehler</t>
  </si>
  <si>
    <t>Nr</t>
  </si>
  <si>
    <t>FormularID</t>
  </si>
  <si>
    <t>ErlaeuterungDatendefizit</t>
  </si>
  <si>
    <t>% Angabe</t>
  </si>
  <si>
    <t>Tumorzentrum Zwickau</t>
  </si>
  <si>
    <t>Italien</t>
  </si>
  <si>
    <t>KRAZTUR</t>
  </si>
  <si>
    <t>Kennzahlenbogen</t>
  </si>
  <si>
    <t>Erstelldatum</t>
  </si>
  <si>
    <t>Plausibilität unklar</t>
  </si>
  <si>
    <t xml:space="preserve">Reg.-Nr. </t>
  </si>
  <si>
    <t>Erstzertifizierung</t>
  </si>
  <si>
    <t>Basisdaten</t>
  </si>
  <si>
    <t>Datenqualität Kennzahlen</t>
  </si>
  <si>
    <t>Pflicht Berechnung</t>
  </si>
  <si>
    <t>Optional Berechnung</t>
  </si>
  <si>
    <t>In Ordnung</t>
  </si>
  <si>
    <t>Inkorrekt</t>
  </si>
  <si>
    <t>Unvollständig</t>
  </si>
  <si>
    <t>kein Eintrag</t>
  </si>
  <si>
    <t>n.d.</t>
  </si>
  <si>
    <t>Bearbeitungs-qualität</t>
  </si>
  <si>
    <t>DFS</t>
  </si>
  <si>
    <t>Datenqualität Matrix</t>
  </si>
  <si>
    <t>Anzahl/Quote</t>
  </si>
  <si>
    <t xml:space="preserve"> &lt;= Sollv. nicht erfüllt</t>
  </si>
  <si>
    <t xml:space="preserve"> &gt;= Sollv. nicht erfüllt</t>
  </si>
  <si>
    <t>&gt;</t>
  </si>
  <si>
    <t>&lt;</t>
  </si>
  <si>
    <t xml:space="preserve"> &lt; Plausi ?</t>
  </si>
  <si>
    <t xml:space="preserve"> &gt; Plausi ?</t>
  </si>
  <si>
    <t>Matrix</t>
  </si>
  <si>
    <t>Kalenderjahr 
(Erstdiagnose)</t>
  </si>
  <si>
    <t>zu geringe Anzahl der Primärfälle</t>
  </si>
  <si>
    <t>geringe Follow-Up-Quote</t>
  </si>
  <si>
    <t>geringe Follow-Up-Quote der letzten 1-3 Jahre</t>
  </si>
  <si>
    <t>zu hohe Follow-Up-Quote der letzten 1-3 Jahre</t>
  </si>
  <si>
    <t>untere Grenze</t>
  </si>
  <si>
    <t>obere Grenze</t>
  </si>
  <si>
    <t>Werte</t>
  </si>
  <si>
    <t>Texte</t>
  </si>
  <si>
    <t>von</t>
  </si>
  <si>
    <t>ART</t>
  </si>
  <si>
    <t>plausi</t>
  </si>
  <si>
    <t>sollvorgabe</t>
  </si>
  <si>
    <t>unvollständig</t>
  </si>
  <si>
    <t>Liste zum Übertragen</t>
  </si>
  <si>
    <t>Kalenderjahr(e) 
(Erstdiagnose)</t>
  </si>
  <si>
    <t>Länge</t>
  </si>
  <si>
    <t>Datum Erstzertifizierung</t>
  </si>
  <si>
    <t>Prüfung der Nenner</t>
  </si>
  <si>
    <t>durchschnittliche Follow-Up-Quote &gt; 95%</t>
  </si>
  <si>
    <t>geringe Follow-Up Quote der Datenjahre</t>
  </si>
  <si>
    <t>Erläuterung</t>
  </si>
  <si>
    <t>relevant</t>
  </si>
  <si>
    <t>Zentrum</t>
  </si>
  <si>
    <t>Matrix kann eingereicht werden</t>
  </si>
  <si>
    <t>Einrichtung 1</t>
  </si>
  <si>
    <t>Status</t>
  </si>
  <si>
    <t>Land</t>
  </si>
  <si>
    <t>Nebenstandort</t>
  </si>
  <si>
    <t>Phase</t>
  </si>
  <si>
    <t>Audit Start</t>
  </si>
  <si>
    <t>Audit Ende</t>
  </si>
  <si>
    <t>Phase 2013</t>
  </si>
  <si>
    <t>die inkorrekten und unvollständigen Einträge beheben</t>
  </si>
  <si>
    <t>Zellen müssen nicht ausgefüllt werden</t>
  </si>
  <si>
    <t>OnkoNet</t>
  </si>
  <si>
    <t>NUK</t>
  </si>
  <si>
    <t>durchschnittliche Follow-Up-Quote &lt; 80%</t>
  </si>
  <si>
    <t>DFS auffällig niedrig</t>
  </si>
  <si>
    <t xml:space="preserve">OAS auffällig niedrig </t>
  </si>
  <si>
    <t xml:space="preserve">  </t>
  </si>
  <si>
    <t>Texte Matrix Datenquali</t>
  </si>
  <si>
    <t>Fehlermeldungen Matrix</t>
  </si>
  <si>
    <t>Ganze Zahl zwischen 0 und 5000 eingeben.</t>
  </si>
  <si>
    <t>zu wenig Primärfälle angegeben</t>
  </si>
  <si>
    <t>DFS auffällig hoch</t>
  </si>
  <si>
    <t>OAS auffällig hoch</t>
  </si>
  <si>
    <t>MATRIX- Hilfstabelle</t>
  </si>
  <si>
    <t>Tumordoku. liegt größtenteils beim Krebsregister</t>
  </si>
  <si>
    <t>II</t>
  </si>
  <si>
    <t>III</t>
  </si>
  <si>
    <t>Kennzahlenbogen - Analyseprotokoll Datendefizite Kopf-Hals-Tumoren</t>
  </si>
  <si>
    <t>Matrix - Ergebnisqualität Kopf-Hals-Tumoren</t>
  </si>
  <si>
    <t>Matrix - Analyseprotokoll Datendefizite Kopf-Hals-Tumoren</t>
  </si>
  <si>
    <t>Keine Zusammenarbeit</t>
  </si>
  <si>
    <t>Geringe / punktuelle Zusammenarbeit</t>
  </si>
  <si>
    <t>Intensive / regelmäßige Zusammenarbeit</t>
  </si>
  <si>
    <t>Nicht gelistet</t>
  </si>
  <si>
    <t>Comprehensive Cancer Center Freiburg</t>
  </si>
  <si>
    <t>Bevölkerungsbezogenes Krebsregister Bayern</t>
  </si>
  <si>
    <t>Charité Comprehensive Cancer Center</t>
  </si>
  <si>
    <t>Gemeinsames Krebsregister Berlin-Brandenburg</t>
  </si>
  <si>
    <t>Krebsregister des Landes Bremen</t>
  </si>
  <si>
    <t>Hamburgisches Krebsregister</t>
  </si>
  <si>
    <t>Hessisches Krebsregister</t>
  </si>
  <si>
    <t>Tumorzentrum Neubrandenburg</t>
  </si>
  <si>
    <t>Epidemiologisches Krebsregister Niedersachsen</t>
  </si>
  <si>
    <t>Westdeutsches Tumorzentrum Essen</t>
  </si>
  <si>
    <t>Krebsregister Rheinland-Pfalz</t>
  </si>
  <si>
    <t>Epidemiologisches Krebsregister Saarland</t>
  </si>
  <si>
    <t>Tumorzentrum Chemnitz</t>
  </si>
  <si>
    <t>Tumorzentrum Anhalt</t>
  </si>
  <si>
    <t>klinisches Krebsregister Schleswig Holstein/Lübeck</t>
  </si>
  <si>
    <t>Tumorzentrum Altenburg</t>
  </si>
  <si>
    <t>Tumorzentrum Land Brandenburg</t>
  </si>
  <si>
    <t>Keine Anbindung an Klinisches Krebsregister</t>
  </si>
  <si>
    <t>Krebsregister Hessen</t>
  </si>
  <si>
    <t>Tumorzentrum Rostock</t>
  </si>
  <si>
    <t>Comprehensive Cancer Center Münster</t>
  </si>
  <si>
    <t>Tumorzentrum Koblenz</t>
  </si>
  <si>
    <t>Tumorzentrum Homburg</t>
  </si>
  <si>
    <t>Tumorzentrum Dresden</t>
  </si>
  <si>
    <t>Krebsregister Schleswig-Holstein</t>
  </si>
  <si>
    <t>Tumorzentrum Berlin-Buch</t>
  </si>
  <si>
    <t>GKR (Gemeinsames Krebsregister der Länder)</t>
  </si>
  <si>
    <t>Onkologischer Schwerpunkt Wiesbaden</t>
  </si>
  <si>
    <t>Tumorzentrum Schwerin</t>
  </si>
  <si>
    <t>Krebsregister Niedersachsen</t>
  </si>
  <si>
    <t xml:space="preserve">Epidemiologisches Krebsregister Münster </t>
  </si>
  <si>
    <t>Tumorzentrum Kiel</t>
  </si>
  <si>
    <t>Epidemiologisches Krebsregister Baden-Württemberg</t>
  </si>
  <si>
    <t>Tumorzentrum für Klinik &amp; Praxis in Berlin</t>
  </si>
  <si>
    <t>Unbekannt</t>
  </si>
  <si>
    <t>Tumorzentrum Kassel</t>
  </si>
  <si>
    <t>Tumorzentrum Vorpommern</t>
  </si>
  <si>
    <t>Tumorzentrum Göttingen</t>
  </si>
  <si>
    <t>Epidemiologisches Krebsregister NRW</t>
  </si>
  <si>
    <t>Tumorzentrum Südharz</t>
  </si>
  <si>
    <t>Krebsregister Baden-Württemberg</t>
  </si>
  <si>
    <t>Tumorzentrum Oberfranken</t>
  </si>
  <si>
    <t>Tumorzentrum Spandau</t>
  </si>
  <si>
    <t>Tumorzentrum Hannover</t>
  </si>
  <si>
    <t>Krebsregister NRW</t>
  </si>
  <si>
    <t>Tumorzentrum Suhl</t>
  </si>
  <si>
    <t>NCT Heidelberg</t>
  </si>
  <si>
    <t>Tumorzentrum Vivantes</t>
  </si>
  <si>
    <t>Onkologischer Schwerpunkt Hamm</t>
  </si>
  <si>
    <t>Onkol. Schwerpunkt Lörrach-Rheinfelden</t>
  </si>
  <si>
    <t>Tumorzentrum Würzburg</t>
  </si>
  <si>
    <t>Onkol. Schwerpunkt Villingen-Schwenningen</t>
  </si>
  <si>
    <t>Onkologischer Schwerpunkt Göppingen</t>
  </si>
  <si>
    <t>Onkologischer Schwerpunkt Heilbronn</t>
  </si>
  <si>
    <t>Onkologischer Schwerpunkt Karlsruhe</t>
  </si>
  <si>
    <t>Onkologischer Schwerpunkt Oberschwaben</t>
  </si>
  <si>
    <t>Onkologischer Schwerpunkt Ostwürttemberg</t>
  </si>
  <si>
    <t>Onkologischer Schwerpunkt Reutlingen</t>
  </si>
  <si>
    <t>Kalenderjahr</t>
  </si>
  <si>
    <t>nicht relevant</t>
  </si>
  <si>
    <r>
      <t xml:space="preserve">Stadium 1 </t>
    </r>
    <r>
      <rPr>
        <vertAlign val="superscript"/>
        <sz val="8"/>
        <color indexed="8"/>
        <rFont val="Arial"/>
        <family val="2"/>
      </rPr>
      <t>1)</t>
    </r>
  </si>
  <si>
    <r>
      <t xml:space="preserve">Stadium 2 </t>
    </r>
    <r>
      <rPr>
        <vertAlign val="superscript"/>
        <sz val="8"/>
        <color indexed="8"/>
        <rFont val="Arial"/>
        <family val="2"/>
      </rPr>
      <t>1)</t>
    </r>
  </si>
  <si>
    <r>
      <t xml:space="preserve">Stadium 3 </t>
    </r>
    <r>
      <rPr>
        <vertAlign val="superscript"/>
        <sz val="8"/>
        <color indexed="8"/>
        <rFont val="Arial"/>
        <family val="2"/>
      </rPr>
      <t>1)</t>
    </r>
  </si>
  <si>
    <r>
      <t xml:space="preserve">Stadium 4 </t>
    </r>
    <r>
      <rPr>
        <vertAlign val="superscript"/>
        <sz val="8"/>
        <color indexed="8"/>
        <rFont val="Arial"/>
        <family val="2"/>
      </rPr>
      <t>1)</t>
    </r>
  </si>
  <si>
    <t>Bedingung Wert</t>
  </si>
  <si>
    <t>Nicht ausgefüllte Zellen von relevanten Nachsorgejahren</t>
  </si>
  <si>
    <t>leere Zellen</t>
  </si>
  <si>
    <t>Alle relevanten Nachsorgejahre sind zu bearbeiten, abhängig vom Datum der Erstzertifizierung</t>
  </si>
  <si>
    <t>Zeile / Zelle</t>
  </si>
  <si>
    <t>-----</t>
  </si>
  <si>
    <t>Erläuterung hinsichtlich Datendefizit
Begründung / Ursachenanalyse / Aktionen</t>
  </si>
  <si>
    <t>Ansprechpartner</t>
  </si>
  <si>
    <t>Achieva</t>
  </si>
  <si>
    <t>Achiever Medical System</t>
  </si>
  <si>
    <t>c37.CancerCenter</t>
  </si>
  <si>
    <t>CARAT</t>
  </si>
  <si>
    <t>CREDOS</t>
  </si>
  <si>
    <t>H.I.T.</t>
  </si>
  <si>
    <t>IndivuNET</t>
  </si>
  <si>
    <t>Kolorekt</t>
  </si>
  <si>
    <t>Medbrix</t>
  </si>
  <si>
    <t>MR-TU-DO</t>
  </si>
  <si>
    <t>Oncolution</t>
  </si>
  <si>
    <t>onkodok (XAXOA)</t>
  </si>
  <si>
    <t>OnkoManager</t>
  </si>
  <si>
    <t>Onkomedia</t>
  </si>
  <si>
    <t>online Dokumentation IDZB</t>
  </si>
  <si>
    <t>Tudok (Tumorzentrum Regensburg)</t>
  </si>
  <si>
    <t>WDC-Kolonakte</t>
  </si>
  <si>
    <t>Plausi unklar</t>
  </si>
  <si>
    <t>Tumorzentrum Weser-Ems</t>
  </si>
  <si>
    <t>"in situ"</t>
  </si>
  <si>
    <t>Allgemeine Feststellungen</t>
  </si>
  <si>
    <t>Allgemeine Hinweise</t>
  </si>
  <si>
    <t>Allgemeine Abweichungen</t>
  </si>
  <si>
    <t>Bewertung Ausschuss</t>
  </si>
  <si>
    <t>Anmerkung OnkoZert</t>
  </si>
  <si>
    <t>Feststellung</t>
  </si>
  <si>
    <t>Hinweis</t>
  </si>
  <si>
    <t>Abweichung</t>
  </si>
  <si>
    <t>relevante Nachsorgejahre nicht/unvollständig bearbeitet</t>
  </si>
  <si>
    <t>ID: a</t>
  </si>
  <si>
    <t>ID_intern</t>
  </si>
  <si>
    <t>Erläuterung hinsichtlich Datendefizit</t>
  </si>
  <si>
    <t>Datenverifizierung_ID</t>
  </si>
  <si>
    <t>Datum EZ</t>
  </si>
  <si>
    <t>Heartsoft Tumordatenbank</t>
  </si>
  <si>
    <t>QuaDoSta</t>
  </si>
  <si>
    <t>Österreich</t>
  </si>
  <si>
    <t>Tumorzentrum Ostsachsen</t>
  </si>
  <si>
    <t>Alle KN leer:</t>
  </si>
  <si>
    <t xml:space="preserve">        Erstelldatum</t>
  </si>
  <si>
    <t>Kennzahldefinition</t>
  </si>
  <si>
    <t>Zähler/ Anzahl</t>
  </si>
  <si>
    <t>Begründung / Ursache</t>
  </si>
  <si>
    <t>Eingeleitete / geplante Aktionen</t>
  </si>
  <si>
    <t>Für Übertragung in Datendefizite_KB:</t>
  </si>
  <si>
    <t>ixserv.4</t>
  </si>
  <si>
    <t>Unvollständige Jahre</t>
  </si>
  <si>
    <t>KN</t>
  </si>
  <si>
    <t>ambucare</t>
  </si>
  <si>
    <t>em.net</t>
  </si>
  <si>
    <t>FileTuDo</t>
  </si>
  <si>
    <t>MIQ-KRCA</t>
  </si>
  <si>
    <t>ORBIS-ODOK</t>
  </si>
  <si>
    <t>ONKOSTAR</t>
  </si>
  <si>
    <t>ONDIS</t>
  </si>
  <si>
    <t>Qualitätssicherung Kolorektalkarzinom</t>
  </si>
  <si>
    <t>SMATOS</t>
  </si>
  <si>
    <t>StuDoQ</t>
  </si>
  <si>
    <t>Tumordokumentation des Instituts für Krebsepidemiologie</t>
  </si>
  <si>
    <t>KR7</t>
  </si>
  <si>
    <t>Krebsregister Schweiz</t>
  </si>
  <si>
    <t>Krebsregister Österreich</t>
  </si>
  <si>
    <t>XML-OncoBox</t>
  </si>
  <si>
    <t>Krebsregister Italien</t>
  </si>
  <si>
    <t>IVA</t>
  </si>
  <si>
    <t>IVB</t>
  </si>
  <si>
    <t>MaDoS</t>
  </si>
  <si>
    <t>IVC</t>
  </si>
  <si>
    <t>Stadium 1</t>
  </si>
  <si>
    <t>Stadium 2</t>
  </si>
  <si>
    <t>Stadium 3</t>
  </si>
  <si>
    <t>Stadium 4</t>
  </si>
  <si>
    <t>KalenderJahr</t>
  </si>
  <si>
    <t>DFS - Std 1 - Zähler</t>
  </si>
  <si>
    <t>DFS - Std 1 - Nenner</t>
  </si>
  <si>
    <t>DFS - Std 1 - %</t>
  </si>
  <si>
    <t>DFS - Std 2 - Zähler</t>
  </si>
  <si>
    <t>DFS - Std 2 - Nenner</t>
  </si>
  <si>
    <t>DFS - Std 2 - %</t>
  </si>
  <si>
    <t>DFS - Std 3 - Zähler</t>
  </si>
  <si>
    <t>DFS - Std 3 - Nenner</t>
  </si>
  <si>
    <t>DFS - Std 3 - %</t>
  </si>
  <si>
    <t>DFS - Std 4 - Zähler</t>
  </si>
  <si>
    <t>DFS - Std 4 - Nenner</t>
  </si>
  <si>
    <t>DFS - Std 4 - %</t>
  </si>
  <si>
    <t>DFS - Gesamt - Zähler</t>
  </si>
  <si>
    <t>DFS - Gesamt - Nenner</t>
  </si>
  <si>
    <t>DFS - Gesamt - %</t>
  </si>
  <si>
    <t>OAS - Std 1 - Zähler</t>
  </si>
  <si>
    <t>OAS - Std 1 - Nenner</t>
  </si>
  <si>
    <t>OAS - Std 1 - %</t>
  </si>
  <si>
    <t>OAS - Std 2 - Zähler</t>
  </si>
  <si>
    <t>OAS - Std 2 - Nenner</t>
  </si>
  <si>
    <t>OAS - Std 2 - %</t>
  </si>
  <si>
    <t>OAS - Std 3 - Zähler</t>
  </si>
  <si>
    <t>OAS - Std 3 - Nenner</t>
  </si>
  <si>
    <t>OAS - Std 3 - %</t>
  </si>
  <si>
    <t>OAS - Std 4 - Zähler</t>
  </si>
  <si>
    <t>OAS - Std 4 - Nenner</t>
  </si>
  <si>
    <t>OAS - Std 4 - %</t>
  </si>
  <si>
    <t>OAS - Gesamt - Zähler</t>
  </si>
  <si>
    <t>OAS -Gesamt - Nenner</t>
  </si>
  <si>
    <t>OAS - Gesamt - %</t>
  </si>
  <si>
    <t>UCC-TDS (Tumorzentrum Dresden)</t>
  </si>
  <si>
    <t>Erstdiagnostizierte MHK in 2014</t>
  </si>
  <si>
    <t>Zusammenarbeit mit KFRG-Krebsregister</t>
  </si>
  <si>
    <t>OncoBox</t>
  </si>
  <si>
    <t>Zeile 16</t>
  </si>
  <si>
    <r>
      <rPr>
        <b/>
        <u/>
        <sz val="8"/>
        <color indexed="8"/>
        <rFont val="Arial"/>
        <family val="2"/>
      </rPr>
      <t xml:space="preserve">
Bearbeitungshinweise:</t>
    </r>
    <r>
      <rPr>
        <sz val="8"/>
        <color indexed="8"/>
        <rFont val="Arial"/>
        <family val="2"/>
      </rPr>
      <t xml:space="preserve">
Für Kopf-Hals-Tumor-Zentren ist die Matrix Ergebnisqualität verbindlich zu bearbeiten.
Für die Bewertung der Matrix Ergebnisqualität gelten folgende Regelungen:
            a) Alle Patienten ab dem Folgejahr der EZ sind im Follow-Up zu berücksichtigen; erstmalig ist die Matrix zum ÜA2 verbindlich zu bearbeiten.
            b) Nachsorgejahr "relevant" (Zeile 16) =&gt; Sämtliche „hellgrau“ hinterlegte Felder sollten vollständig bearbeitet werden; dies gilt auch für Nullwerte (=0).
            c) Zahlen müssen manuell eingegeben werden, diese dürfen nicht kopiert werden.</t>
    </r>
  </si>
  <si>
    <t>Erstdiagnostizierte MHK in 2015</t>
  </si>
  <si>
    <t>MADOS 4</t>
  </si>
  <si>
    <t>Ausnahme</t>
  </si>
  <si>
    <t>6a</t>
  </si>
  <si>
    <t>6b</t>
  </si>
  <si>
    <t>Primärfälle in Kopf-Hals-Tumoren Zentren</t>
  </si>
  <si>
    <t>Zählung</t>
  </si>
  <si>
    <t>Bezeichnung</t>
  </si>
  <si>
    <t>Lokalisation</t>
  </si>
  <si>
    <t>Mundhöhle</t>
  </si>
  <si>
    <t>C00</t>
  </si>
  <si>
    <t>Bösartige Neubildung der Lippe</t>
  </si>
  <si>
    <t>C00.3</t>
  </si>
  <si>
    <t>Bösartige Neubildung: Oberlippe, Innenseite</t>
  </si>
  <si>
    <t>Schleimhaut der Oberlippe</t>
  </si>
  <si>
    <t>C00.4</t>
  </si>
  <si>
    <t>Bösartige Neubildung: Unterlippe, Innenseite</t>
  </si>
  <si>
    <t>Schleimhaut der Unterlippe</t>
  </si>
  <si>
    <t>C00.5</t>
  </si>
  <si>
    <t>Bösartige Neubildung: Lippe, nicht näher bezeichnet, Innenseite</t>
  </si>
  <si>
    <t>Lippenschleimhaut o.n.A.</t>
  </si>
  <si>
    <t>C00.8</t>
  </si>
  <si>
    <t>Bösartige Neubildung: Lippe, mehrere Teilbereiche überlappend</t>
  </si>
  <si>
    <t>C02</t>
  </si>
  <si>
    <t>Bösartige Neubildung sonstiger und nicht näher bezeichneter Teile der Zunge</t>
  </si>
  <si>
    <t>C02.0</t>
  </si>
  <si>
    <t>Bösartige Neubildung: Zungenrücken</t>
  </si>
  <si>
    <t>C02.1</t>
  </si>
  <si>
    <t>Bösartige Neubildung: Zungenrand</t>
  </si>
  <si>
    <t>C02.2</t>
  </si>
  <si>
    <t>Bösartige Neubildung: Zungenunterfläche</t>
  </si>
  <si>
    <t>C02.3</t>
  </si>
  <si>
    <t>Bösartige Neubildung: Vordere zwei Drittel der Zunge, Bereich nicht näher bezeichnet</t>
  </si>
  <si>
    <t>C02.8</t>
  </si>
  <si>
    <t>Bösartige Neubildung: Zunge, mehrere Teilbereiche überlappend</t>
  </si>
  <si>
    <t>C02.9</t>
  </si>
  <si>
    <t>Bösartige Neubildung: Zunge, nicht näher bezeichnet</t>
  </si>
  <si>
    <t>Zunge o.n.A.</t>
  </si>
  <si>
    <t>C03</t>
  </si>
  <si>
    <t>Bösartige Neubildung des Zahnfleisches</t>
  </si>
  <si>
    <t>C03.0</t>
  </si>
  <si>
    <t>Bösartige Neubildung: Oberkieferzahnfleisch</t>
  </si>
  <si>
    <t>C03.1</t>
  </si>
  <si>
    <t>Bösartige Neubildung: Unterkieferzahnfleisch</t>
  </si>
  <si>
    <t>C03.9</t>
  </si>
  <si>
    <t>Bösartige Neubildung: Zahnfleisch, nicht näher bezeichnet</t>
  </si>
  <si>
    <t>C04</t>
  </si>
  <si>
    <t>Bösartige Neubildung des Mundbodens</t>
  </si>
  <si>
    <t>C04.0</t>
  </si>
  <si>
    <t>Bösartige Neubildung: Vorderer Teil des Mundbodens</t>
  </si>
  <si>
    <t>C04.1</t>
  </si>
  <si>
    <t>Bösartige Neubildung: Seitlicher Teil des Mundbodens</t>
  </si>
  <si>
    <t>C04.8</t>
  </si>
  <si>
    <t>Bösartige Neubildung: Mundboden, mehrere Teilbereiche überlappend</t>
  </si>
  <si>
    <t>C04.9</t>
  </si>
  <si>
    <t>Bösartige Neubildung: Mundboden, nicht näher bezeichnet</t>
  </si>
  <si>
    <t>Mundboden o.n.A.</t>
  </si>
  <si>
    <t>C05.0</t>
  </si>
  <si>
    <t>Bösartige Neubildung: Harter Gaumen</t>
  </si>
  <si>
    <t>Harter Gaumen</t>
  </si>
  <si>
    <t>C06</t>
  </si>
  <si>
    <t>Bösartige Neubildung sonstiger und nicht näher bezeichneter Teile des Mundes</t>
  </si>
  <si>
    <t>C06.0</t>
  </si>
  <si>
    <t>Bösartige Neubildung: Wangenschleimhaut</t>
  </si>
  <si>
    <t>Wangenschleimhaut</t>
  </si>
  <si>
    <t>C06.1</t>
  </si>
  <si>
    <t>Bösartige Neubildung: Vestibulum oris</t>
  </si>
  <si>
    <t>Vestibulum oris</t>
  </si>
  <si>
    <t>Sulcus buccomaxillaris</t>
  </si>
  <si>
    <t>Sulcus buccomandibularis</t>
  </si>
  <si>
    <t>C05</t>
  </si>
  <si>
    <t>Bösartige Neubildung des Gaumens</t>
  </si>
  <si>
    <t>Rachen und Kehlkopf</t>
  </si>
  <si>
    <t>C06.2</t>
  </si>
  <si>
    <t>Bösartige Neubildung: Retromolarregion</t>
  </si>
  <si>
    <t>C06.8</t>
  </si>
  <si>
    <t>Bösartige Neubildung: Sonstige und nicht näher bezeichnete Teile des Mundes, mehrere Teilbereiche überlappend</t>
  </si>
  <si>
    <t>C06.9</t>
  </si>
  <si>
    <t>Bösartige Neubildung: Mund, nicht näher bezeichnet</t>
  </si>
  <si>
    <t>C14.8</t>
  </si>
  <si>
    <t>Bösartige Neubildung: Lippe, Mundhöhle und Pharynx, mehrere Teilbereiche überlappend</t>
  </si>
  <si>
    <t>Lippe, Mundhöhle und Pharynx (mehrere Teilbereiche überlappend)</t>
  </si>
  <si>
    <t>Nasenhaupt- und Nasenneben-höhlen</t>
  </si>
  <si>
    <t>C30</t>
  </si>
  <si>
    <t>Bösartige Neubildung der Nasenhöhle und des Mittelohres</t>
  </si>
  <si>
    <t>C30.0</t>
  </si>
  <si>
    <t>Bösartige Neubildung: Nasenhöhle</t>
  </si>
  <si>
    <t>C30.1</t>
  </si>
  <si>
    <t>Bösartige Neubildung: Mittelohr</t>
  </si>
  <si>
    <t>C31</t>
  </si>
  <si>
    <t>Bösartige Neubildung der Nasennebenhöhlen</t>
  </si>
  <si>
    <t>C31.0</t>
  </si>
  <si>
    <t>Bösartige Neubildung: Sinus maxillaris [Kieferhöhle]</t>
  </si>
  <si>
    <t>C31.1</t>
  </si>
  <si>
    <t>Bösartige Neubildung: Sinus ethmoidalis [Siebbeinzellen]</t>
  </si>
  <si>
    <t>C31.2</t>
  </si>
  <si>
    <t>Bösartige Neubildung: Sinus 
frontalis [Stirnhöhle]</t>
  </si>
  <si>
    <t>C31.3</t>
  </si>
  <si>
    <t>Bösartige Neubildung: Sinus sphenoidalis [Keilbeinhöhle]</t>
  </si>
  <si>
    <t>C31.8</t>
  </si>
  <si>
    <t>Bösartige Neubildung: Nasennebenhöhlen, mehrere Teilbereiche überlappend</t>
  </si>
  <si>
    <t>C31.9</t>
  </si>
  <si>
    <t>Bösartige Neubildung: Nasennebenhöhle, nicht näher bezeichnet</t>
  </si>
  <si>
    <t>C01</t>
  </si>
  <si>
    <t>Bösartige Neubildung des Zungengrundes</t>
  </si>
  <si>
    <t>C01.9</t>
  </si>
  <si>
    <t>Zungengrund o.n.A. (hinteres Zungendrittel, Zungenwurzel)</t>
  </si>
  <si>
    <t>C02.4</t>
  </si>
  <si>
    <t>Bösartige Neubildung: Zungentonsille</t>
  </si>
  <si>
    <t>Zungentonsille</t>
  </si>
  <si>
    <t>C05.1</t>
  </si>
  <si>
    <t>Bösartige Neubildung: Weicher Gaumen</t>
  </si>
  <si>
    <t>C05.2</t>
  </si>
  <si>
    <t>Bösartige Neubildung: Uvula</t>
  </si>
  <si>
    <t>Uvula</t>
  </si>
  <si>
    <t>C05.8</t>
  </si>
  <si>
    <t>Bösartige Neubildung: Gaumen, mehrere Teilbereiche überlappend</t>
  </si>
  <si>
    <t>C05.9</t>
  </si>
  <si>
    <t>Bösartige Neubildung: Gaumen, nicht näher bezeichnet</t>
  </si>
  <si>
    <t>Gaumen o.n.A.</t>
  </si>
  <si>
    <t>C09</t>
  </si>
  <si>
    <t>C09.0</t>
  </si>
  <si>
    <t>Bösartige Neubildung: Fossa tonsillaris</t>
  </si>
  <si>
    <t xml:space="preserve">Fossa tonsillaris </t>
  </si>
  <si>
    <t>C09.1</t>
  </si>
  <si>
    <t>Bösartige Neubildung: Gaumenbogen (vorderer) (hinterer)</t>
  </si>
  <si>
    <t>Gaumenbogen</t>
  </si>
  <si>
    <t>C09.8</t>
  </si>
  <si>
    <t>Bösartige Neubildung: Tonsille, mehrere Teilbereiche überlappend</t>
  </si>
  <si>
    <t>C09.9</t>
  </si>
  <si>
    <t>Bösartige Neubildung: Tonsille, nicht näher bezeichnet</t>
  </si>
  <si>
    <t>C10</t>
  </si>
  <si>
    <t>Bösartige Neubildung des Oropharynx</t>
  </si>
  <si>
    <t>C10.0</t>
  </si>
  <si>
    <t>Bösartige Neubildung: Vallecula epiglottica</t>
  </si>
  <si>
    <t>Vallecula epiglottica (ohne Zungengrund, = C01.9)</t>
  </si>
  <si>
    <t>C10.1</t>
  </si>
  <si>
    <t>Bösartige Neubildung: Vorderfläche der Epiglottis</t>
  </si>
  <si>
    <t>C10.2</t>
  </si>
  <si>
    <t>Bösartige Neubildung: Seitenwand des Oropharynx</t>
  </si>
  <si>
    <t>C10.3</t>
  </si>
  <si>
    <t>Bösartige Neubildung: Hinterwand des Oropharynx</t>
  </si>
  <si>
    <t>C10.8</t>
  </si>
  <si>
    <t>Bösartige Neubildung: Oropharynx, mehrere Teilbereiche überlappend</t>
  </si>
  <si>
    <t>C10.9</t>
  </si>
  <si>
    <t>Bösartige Neubildung: Oropharynx, nicht näher bezeichnet</t>
  </si>
  <si>
    <t>Oropharynx o.n.A.</t>
  </si>
  <si>
    <t>C11</t>
  </si>
  <si>
    <t>Bösartige Neubildung des Nasopharynx</t>
  </si>
  <si>
    <t>C11.0</t>
  </si>
  <si>
    <t>Bösartige Neubildung: Obere Wand des Nasopharynx</t>
  </si>
  <si>
    <t>C11.1</t>
  </si>
  <si>
    <t>Bösartige Neubildung: Hinterwand des Nasopharynx</t>
  </si>
  <si>
    <t>C11.2</t>
  </si>
  <si>
    <t>Bösartige Neubildung: Seitenwand des Nasopharynx</t>
  </si>
  <si>
    <t>C11.3</t>
  </si>
  <si>
    <t>Bösartige Neubildung: Vorderwand des Nasopharynx</t>
  </si>
  <si>
    <t>C11.8</t>
  </si>
  <si>
    <t>Bösartige Neubildung: Nasopharynx, mehrere Teilbereiche überlappend</t>
  </si>
  <si>
    <t>C11.9</t>
  </si>
  <si>
    <t>Bösartige Neubildung: Nasopharynx, nicht näher bezeichnet</t>
  </si>
  <si>
    <t>Nasopharynx o.n.A.</t>
  </si>
  <si>
    <t>C12</t>
  </si>
  <si>
    <t>Bösartige Neubildung des Recessus piriformis</t>
  </si>
  <si>
    <t>C12.9</t>
  </si>
  <si>
    <t>Sinus piriformis</t>
  </si>
  <si>
    <t>C13</t>
  </si>
  <si>
    <t>Bösartige Neubildung des Hypopharynx</t>
  </si>
  <si>
    <t>C13.0</t>
  </si>
  <si>
    <t>Bösartige Neubildung: Regio postcricoidea</t>
  </si>
  <si>
    <t>C13.1</t>
  </si>
  <si>
    <t>Bösartige Neubildung: Aryepiglottische Falte, hypopharyngeale Seite</t>
  </si>
  <si>
    <t>C13.2</t>
  </si>
  <si>
    <t>Bösartige Neubildung: Hinterwand des Hypopharynx</t>
  </si>
  <si>
    <t>C13.8</t>
  </si>
  <si>
    <t>Bösartige Neubildung: Hypopharynx, mehrere Teilbereiche überlappend</t>
  </si>
  <si>
    <t>C13.9</t>
  </si>
  <si>
    <t>Bösartige Neubildung: Hypopharynx, nicht näher bezeichnet</t>
  </si>
  <si>
    <t>Hypopharynx o.n.A.</t>
  </si>
  <si>
    <t>C14.0</t>
  </si>
  <si>
    <t>Bösartige Neubildung: Pharynx, nicht näher bezeichnet</t>
  </si>
  <si>
    <t>C14</t>
  </si>
  <si>
    <t>Bösartige Neubildung sonstiger und ungenau bezeichneter Lokalisationen der Lippe, der Mundhöhle und des Pharynx</t>
  </si>
  <si>
    <t>C14.2</t>
  </si>
  <si>
    <t>Bösartige Neubildung: Lymphatischer Rachenring [Waldeyer]</t>
  </si>
  <si>
    <t>Waldeyer-Ring</t>
  </si>
  <si>
    <t>C32</t>
  </si>
  <si>
    <t>Bösartige Neubildung des Larynx</t>
  </si>
  <si>
    <t>C32.0</t>
  </si>
  <si>
    <t>Bösartige Neubildung: Glottis</t>
  </si>
  <si>
    <t>C32.1</t>
  </si>
  <si>
    <t>Bösartige Neubildung: Supraglottis</t>
  </si>
  <si>
    <t>C32.2</t>
  </si>
  <si>
    <t>Bösartige Neubildung: Subglottis</t>
  </si>
  <si>
    <t>Subglottis</t>
  </si>
  <si>
    <t>C32.3</t>
  </si>
  <si>
    <t>Bösartige Neubildung: Larynxknorpel</t>
  </si>
  <si>
    <t>Larynxknorpel</t>
  </si>
  <si>
    <t>C32.8</t>
  </si>
  <si>
    <t>Bösartige Neubildung: Larynx, mehrere Teilbereiche überlappend</t>
  </si>
  <si>
    <t>C32.9</t>
  </si>
  <si>
    <t>Bösartige Neubildung: Larynx, nicht näher bezeichnet</t>
  </si>
  <si>
    <t>Als Primärfälle können die Tm gezählt werden, die einem ICD-O-Topographie-Code aus der beigefügten Liste entsprechen.</t>
  </si>
  <si>
    <t>Erstdiagnostizierte MHK in 2016</t>
  </si>
  <si>
    <t xml:space="preserve">1)  Stadium 1: T1 N0 M0 ; Stadium 2: T2 N0 M0 ; Stadium 3: T3 N0 M0; T1-3 N1 M0 ; Stadium 4: IVA: T1-3 N2 M0; T4a N0-2 M0 / IVB: T1-4  N3 M0; T4b N0-3 M0 / IVC: T1-4 N0-3 M1 
2)  Die Daten müssen patientenbezogen rückverfolgbar sein. Ausgelöst durch die Follow-Up-Strukturen der Krebsregister (Latenzzeit Vollzähligkeit der Registrierung von Zielereignissen) werden 
     Follow-Up-Daten aus dem vorletzten Kalenderjahr vor dem Auditjahr betrachtet (Auditjahr 2019 =&gt; Follow-Up Daten aus dem Zeitraum 01.01.2017-31.12.2017).                                                                                                                                                                                                                                                                                           </t>
  </si>
  <si>
    <t>IV</t>
  </si>
  <si>
    <t>Adjumed</t>
  </si>
  <si>
    <t>CaOnkoDok (Eigenentwicklung)</t>
  </si>
  <si>
    <t>Clinic WinData</t>
  </si>
  <si>
    <t>ODSeasy / ODSeasyNet</t>
  </si>
  <si>
    <t>Tumorregister München (TRM)</t>
  </si>
  <si>
    <t>Eigenentwicklung auf Basis medico (Cerner)</t>
  </si>
  <si>
    <t>KoReDos</t>
  </si>
  <si>
    <t>Speicheldrüsen</t>
  </si>
  <si>
    <t>C07</t>
  </si>
  <si>
    <t>Bösartige Neubildung der Parotis</t>
  </si>
  <si>
    <t>C07.9</t>
  </si>
  <si>
    <t>Parotis (einschl. Stensen-Gang)</t>
  </si>
  <si>
    <t>C08</t>
  </si>
  <si>
    <t>Bösartige Neubildung sonstiger und nicht näher bezeichneter großer Speicheldrüsen</t>
  </si>
  <si>
    <t>C08.0</t>
  </si>
  <si>
    <t>Bösartige Neubildung: Glandula submandibularis</t>
  </si>
  <si>
    <t>Gl. submandibularis (einschl. Wharton-Gang)</t>
  </si>
  <si>
    <t>C08.1</t>
  </si>
  <si>
    <t>Bösartige Neubildung: Glandula sublingualis</t>
  </si>
  <si>
    <t>Gl. sublingualis (mit Ausführungsgang)</t>
  </si>
  <si>
    <t>C08.8</t>
  </si>
  <si>
    <t>Bösartige Neubildung: Große Speicheldrüsen, mehrere Teilbereiche überlappend</t>
  </si>
  <si>
    <t>C08.9</t>
  </si>
  <si>
    <t>Bösartige Neubildung: Große Speicheldrüse, nicht näher bezeichnet</t>
  </si>
  <si>
    <t>Große Speicheldrüsen o.n.A.</t>
  </si>
  <si>
    <t>Bösartige Neubildung der Tonsille</t>
  </si>
  <si>
    <t>Tumordokumentation</t>
  </si>
  <si>
    <t>ICD-10-GM (Version 2018)</t>
  </si>
  <si>
    <t>ICD-O-3 (erste Revision, 2013)</t>
  </si>
  <si>
    <t>ICD-Liste</t>
  </si>
  <si>
    <t>Nasenhaupt- und Nasennebenhöhlen</t>
  </si>
  <si>
    <t>D00.0</t>
  </si>
  <si>
    <t>D02.0</t>
  </si>
  <si>
    <t>D02.3</t>
  </si>
  <si>
    <t>Carcinoma in situ: Lippe, Mundhöhle und Pharynx</t>
  </si>
  <si>
    <t>Carcinoma in situ: Larynx</t>
  </si>
  <si>
    <t>Carcinoma in situ: Sonstige Teile des Atmungssystems (Nasenhöhlen, Nebenhöhlen)</t>
  </si>
  <si>
    <t>Rachen</t>
  </si>
  <si>
    <t>Rachen (Hypopharynx)</t>
  </si>
  <si>
    <t>Larynx</t>
  </si>
  <si>
    <t>SHGHoncoDoc</t>
  </si>
  <si>
    <t>1a</t>
  </si>
  <si>
    <t>1b</t>
  </si>
  <si>
    <t>I-IV</t>
  </si>
  <si>
    <t>Dorsale Oberfläche der Zunge</t>
  </si>
  <si>
    <t>Zungenrand</t>
  </si>
  <si>
    <t>Ventrale Oberfläche der Zunge o.n.A.</t>
  </si>
  <si>
    <t>Vordere 2/3 der Zunge</t>
  </si>
  <si>
    <t>Zunge, mehrere Bereiche überlappend</t>
  </si>
  <si>
    <t xml:space="preserve">Oberkieferzahnfleisch </t>
  </si>
  <si>
    <t xml:space="preserve">Gingiva des Oberkiefers </t>
  </si>
  <si>
    <t xml:space="preserve">Schleimhaut des Alveolarfortsatzes des Oberkiefers </t>
  </si>
  <si>
    <t xml:space="preserve">Alveole im Oberkiefer </t>
  </si>
  <si>
    <t>Schleimhaut des Zahndammes des Oberkiefers</t>
  </si>
  <si>
    <t xml:space="preserve">Unterkieferzahnfleisch </t>
  </si>
  <si>
    <t xml:space="preserve">Gingiva des Unterkiefers </t>
  </si>
  <si>
    <t>Schleimhaut des Alveolarfortsatzes des Unterkiefers</t>
  </si>
  <si>
    <t xml:space="preserve">Alveole im Unterkiefer </t>
  </si>
  <si>
    <t>Schleimhaut des Zahndammes des Unterkiefers</t>
  </si>
  <si>
    <t>Zahnfleisch o.n.A., parodontales Gewebe, Zahnfach</t>
  </si>
  <si>
    <t>Vorderer Teil des Mundbodens</t>
  </si>
  <si>
    <t>Seitlicher Teil des Mundbodens</t>
  </si>
  <si>
    <t>Mundboden mehrere Teilbereiche überlappend</t>
  </si>
  <si>
    <t>Retromolarregion</t>
  </si>
  <si>
    <t>Mund o.n.A.</t>
  </si>
  <si>
    <t>Lippe, Mundhöhle und Pharynx mehrere Bereiche überlappend</t>
  </si>
  <si>
    <t>Nasenhöhle (einschl. Knorpel, Schleimhaut,...)</t>
  </si>
  <si>
    <t>Mittelohr (einschl. Mastoid, Tube u. Paukenhöhle)</t>
  </si>
  <si>
    <t>Sinus maxillaris</t>
  </si>
  <si>
    <t>Sinus ethmoidalis</t>
  </si>
  <si>
    <t>Sinus frontalis</t>
  </si>
  <si>
    <t>Sinus sphenoidalis</t>
  </si>
  <si>
    <t>Nebenhöhlen mehrere Teilbereiche überlappend</t>
  </si>
  <si>
    <t>Nasenebenhöhlen o.n.A.</t>
  </si>
  <si>
    <t>Weicher Gaumen o.n.A. (ohne Nasopharynx-Anteil,= C11.3)</t>
  </si>
  <si>
    <t>Gaumen, mehrere Teilbereiche überlappend</t>
  </si>
  <si>
    <t>Tonsille, mehrere Teilbereiche überlappend</t>
  </si>
  <si>
    <t>Tonsille o.n.A. (exklusive Zungentonsille, Tonsilla pharyngea)</t>
  </si>
  <si>
    <t>Vorderfläche der Epiglottis</t>
  </si>
  <si>
    <t>Seitenwand des Orophyranx</t>
  </si>
  <si>
    <t>Hinterwand des Orophyranx</t>
  </si>
  <si>
    <t>Oropharynx, mehrere Teilbereiche überlappend</t>
  </si>
  <si>
    <t>Obere Wand des Nasopharynx</t>
  </si>
  <si>
    <t>Hintere Wand des Nasopharynx (einschl. Rachentonsille)</t>
  </si>
  <si>
    <t>Seitenwand des Nasopharynx  (einschl. Rosenmüller-Grube)</t>
  </si>
  <si>
    <t>Vorderwand des Nasopharynx (einschl. Choanen und nasopharyngeale Fläche des weichen Gaumens)</t>
  </si>
  <si>
    <t>Nasopharynx, mehrere Teilbereiche überlappend</t>
  </si>
  <si>
    <t>Regio postcricoidea</t>
  </si>
  <si>
    <t>Plica aryepiglottica, hypopharyngeale Seite (ohne Larynx-Anteil, = C32.1)</t>
  </si>
  <si>
    <t>Hinterwand des Hypopharynx</t>
  </si>
  <si>
    <t>Hypopharynx, mehrere Teilbereiche überlappend</t>
  </si>
  <si>
    <t>Pharynx o.n.A.</t>
  </si>
  <si>
    <t>Glottis</t>
  </si>
  <si>
    <t xml:space="preserve">Supraglottis </t>
  </si>
  <si>
    <t>Larynx, mehrere Teilbereiche überlappend</t>
  </si>
  <si>
    <t>Kehlkopf o.n.A.</t>
  </si>
  <si>
    <t>Lippen, mehrere Teilbereiche überlappend</t>
  </si>
  <si>
    <t>Große Speicheldrüsen, mehrere Teilbereiche überlappend</t>
  </si>
  <si>
    <t>Nicht relevant – Zentrum nicht in Deutschland</t>
  </si>
  <si>
    <t>Sonstige und nicht näher bezeichnete Teile des Mundes mehrere Teilbereiche überlappend</t>
  </si>
  <si>
    <t>Basic Data Head and Neck Tumours</t>
  </si>
  <si>
    <t xml:space="preserve">Reg. No. </t>
  </si>
  <si>
    <t>Centre</t>
  </si>
  <si>
    <t>Clinical site</t>
  </si>
  <si>
    <t>Contacts</t>
  </si>
  <si>
    <t>Date recorded</t>
  </si>
  <si>
    <t>Date of initial certification</t>
  </si>
  <si>
    <t>Indicator year</t>
  </si>
  <si>
    <t>Tumour documentation system</t>
  </si>
  <si>
    <t>Not yet available</t>
  </si>
  <si>
    <r>
      <rPr>
        <b/>
        <sz val="9"/>
        <color indexed="8"/>
        <rFont val="Arial"/>
        <family val="2"/>
      </rPr>
      <t xml:space="preserve">Primary cases </t>
    </r>
    <r>
      <rPr>
        <sz val="9"/>
        <color indexed="8"/>
        <rFont val="Arial"/>
        <family val="2"/>
      </rPr>
      <t xml:space="preserve">
</t>
    </r>
    <r>
      <rPr>
        <b/>
        <sz val="9"/>
        <color indexed="8"/>
        <rFont val="Arial"/>
        <family val="2"/>
      </rPr>
      <t xml:space="preserve">Head and neck tumours </t>
    </r>
    <r>
      <rPr>
        <sz val="9"/>
        <color indexed="8"/>
        <rFont val="Arial"/>
        <family val="2"/>
      </rPr>
      <t xml:space="preserve">
</t>
    </r>
    <r>
      <rPr>
        <sz val="8"/>
        <color theme="1"/>
        <rFont val="Calibri"/>
        <family val="2"/>
        <scheme val="minor"/>
      </rPr>
      <t xml:space="preserve">Definition in accordance with CR 1.2.1;
Automatic carry-over  
"number / numerator / denominator" 
in Data Sheet </t>
    </r>
  </si>
  <si>
    <r>
      <rPr>
        <b/>
        <sz val="9"/>
        <color indexed="8"/>
        <rFont val="Arial"/>
        <family val="2"/>
      </rPr>
      <t>Oral cavity surgical</t>
    </r>
  </si>
  <si>
    <r>
      <rPr>
        <b/>
        <sz val="9"/>
        <rFont val="Arial"/>
        <family val="2"/>
      </rPr>
      <t>Oral cavity non-surgical</t>
    </r>
  </si>
  <si>
    <r>
      <rPr>
        <b/>
        <sz val="9"/>
        <rFont val="Arial"/>
        <family val="2"/>
      </rPr>
      <t>Main nasal cavity and paranasal sinus surgical</t>
    </r>
  </si>
  <si>
    <r>
      <rPr>
        <b/>
        <sz val="9"/>
        <rFont val="Arial"/>
        <family val="2"/>
      </rPr>
      <t>Main nasal cavity and paranasal sinus non-surgical</t>
    </r>
  </si>
  <si>
    <r>
      <rPr>
        <b/>
        <sz val="9"/>
        <rFont val="Arial"/>
        <family val="2"/>
      </rPr>
      <t>Pharynx surgical</t>
    </r>
  </si>
  <si>
    <r>
      <rPr>
        <b/>
        <sz val="9"/>
        <rFont val="Arial"/>
        <family val="2"/>
      </rPr>
      <t xml:space="preserve">Pharynx non-surgical </t>
    </r>
  </si>
  <si>
    <r>
      <rPr>
        <b/>
        <sz val="9"/>
        <rFont val="Arial"/>
        <family val="2"/>
      </rPr>
      <t>Larynx surgical</t>
    </r>
  </si>
  <si>
    <r>
      <rPr>
        <b/>
        <sz val="9"/>
        <rFont val="Arial"/>
        <family val="2"/>
      </rPr>
      <t>Larynx non-surgical</t>
    </r>
  </si>
  <si>
    <r>
      <rPr>
        <b/>
        <sz val="9"/>
        <rFont val="Arial"/>
        <family val="2"/>
      </rPr>
      <t>Salivary glands surgical</t>
    </r>
  </si>
  <si>
    <r>
      <rPr>
        <b/>
        <sz val="9"/>
        <rFont val="Arial"/>
        <family val="2"/>
      </rPr>
      <t>Salivary glands non-surgical</t>
    </r>
  </si>
  <si>
    <r>
      <rPr>
        <b/>
        <sz val="9"/>
        <rFont val="Arial"/>
        <family val="2"/>
      </rPr>
      <t>Primary cases total</t>
    </r>
  </si>
  <si>
    <r>
      <rPr>
        <b/>
        <sz val="9"/>
        <rFont val="Arial"/>
        <family val="2"/>
      </rPr>
      <t>Surgical expertise ENT</t>
    </r>
    <r>
      <rPr>
        <b/>
        <vertAlign val="superscript"/>
        <sz val="9"/>
        <rFont val="Arial"/>
        <family val="2"/>
      </rPr>
      <t>1)</t>
    </r>
    <r>
      <rPr>
        <b/>
        <sz val="9"/>
        <rFont val="Arial"/>
        <family val="2"/>
      </rPr>
      <t xml:space="preserve"> </t>
    </r>
  </si>
  <si>
    <r>
      <rPr>
        <b/>
        <sz val="9"/>
        <rFont val="Arial"/>
        <family val="2"/>
      </rPr>
      <t>Surgical expertise OMS</t>
    </r>
    <r>
      <rPr>
        <b/>
        <vertAlign val="superscript"/>
        <sz val="9"/>
        <rFont val="Arial"/>
        <family val="2"/>
      </rPr>
      <t xml:space="preserve">1) </t>
    </r>
  </si>
  <si>
    <r>
      <rPr>
        <b/>
        <u/>
        <sz val="8"/>
        <rFont val="Arial"/>
        <family val="2"/>
      </rPr>
      <t>Processing remarks:</t>
    </r>
    <r>
      <rPr>
        <sz val="8"/>
        <rFont val="Arial"/>
        <family val="2"/>
      </rPr>
      <t xml:space="preserve">
1) Surgical expertise as defined in 5.2. Primary cases/recurrences; biopsies are not included 
Some of the fields are inter-dependent. Each line should, therefore, be completely processed from left to right and continuously from top to bottom. Grey fields must be processed. The processing of the Data Sheet should be done with Microsoft Office 2010 or one of the later versions. Microsoft Office 2007 can be used with some constraints (e.g. information buttons are not displayed). Earlier versions of Microsoft Office 2007 are not suitable for processing the Data Sheet. All numbers and texts must be entered manually (not using the copy/paste function; the exception are data which are entered by OncoBox). Each change to the basic data leads to a change in the Data Sheet. The document "Specifications Data Quality" sets out the basic principles for data assessment as part of the audit process. In particular details are given of how to deal with indicators where the target value is not met (download from www.onkozert.de; section Remarks).</t>
    </r>
  </si>
  <si>
    <r>
      <rPr>
        <b/>
        <sz val="9"/>
        <color indexed="8"/>
        <rFont val="Arial"/>
        <family val="2"/>
      </rPr>
      <t>IN</t>
    </r>
  </si>
  <si>
    <r>
      <rPr>
        <b/>
        <sz val="9"/>
        <color indexed="8"/>
        <rFont val="Arial"/>
        <family val="2"/>
      </rPr>
      <t>CR / LL</t>
    </r>
  </si>
  <si>
    <r>
      <rPr>
        <b/>
        <sz val="9"/>
        <color indexed="8"/>
        <rFont val="Arial"/>
        <family val="2"/>
      </rPr>
      <t>Indicator target</t>
    </r>
  </si>
  <si>
    <r>
      <rPr>
        <b/>
        <sz val="9"/>
        <color indexed="8"/>
        <rFont val="Arial"/>
        <family val="2"/>
      </rPr>
      <t>Numerator</t>
    </r>
  </si>
  <si>
    <r>
      <rPr>
        <b/>
        <sz val="9"/>
        <color indexed="8"/>
        <rFont val="Arial"/>
        <family val="2"/>
      </rPr>
      <t xml:space="preserve">Population </t>
    </r>
    <r>
      <rPr>
        <sz val="9"/>
        <color indexed="8"/>
        <rFont val="Arial"/>
        <family val="2"/>
      </rPr>
      <t xml:space="preserve">
</t>
    </r>
    <r>
      <rPr>
        <b/>
        <sz val="9"/>
        <color indexed="8"/>
        <rFont val="Arial"/>
        <family val="2"/>
      </rPr>
      <t>(= denominator)</t>
    </r>
  </si>
  <si>
    <r>
      <rPr>
        <b/>
        <sz val="8"/>
        <color theme="1"/>
        <rFont val="Arial Narrow"/>
        <family val="2"/>
      </rPr>
      <t>Plausi unclear</t>
    </r>
  </si>
  <si>
    <r>
      <rPr>
        <b/>
        <sz val="8"/>
        <color indexed="8"/>
        <rFont val="Arial Narrow"/>
        <family val="2"/>
      </rPr>
      <t>Target value</t>
    </r>
  </si>
  <si>
    <r>
      <rPr>
        <b/>
        <sz val="9"/>
        <color indexed="8"/>
        <rFont val="Arial"/>
        <family val="2"/>
      </rPr>
      <t>Current value</t>
    </r>
    <r>
      <rPr>
        <sz val="9"/>
        <color indexed="8"/>
        <rFont val="Arial"/>
        <family val="2"/>
      </rPr>
      <t xml:space="preserve">
</t>
    </r>
    <r>
      <rPr>
        <b/>
        <sz val="9"/>
        <color indexed="8"/>
        <rFont val="Arial"/>
        <family val="2"/>
      </rPr>
      <t>Please complete</t>
    </r>
  </si>
  <si>
    <r>
      <rPr>
        <b/>
        <sz val="9"/>
        <color indexed="8"/>
        <rFont val="Arial"/>
        <family val="2"/>
      </rPr>
      <t>Data quality</t>
    </r>
  </si>
  <si>
    <r>
      <rPr>
        <b/>
        <sz val="9"/>
        <color indexed="8"/>
        <rFont val="Arial"/>
        <family val="2"/>
      </rPr>
      <t>Verification Centre</t>
    </r>
  </si>
  <si>
    <r>
      <rPr>
        <b/>
        <sz val="8"/>
        <color indexed="8"/>
        <rFont val="Arial"/>
        <family val="2"/>
      </rPr>
      <t>Action taken/planned</t>
    </r>
    <r>
      <rPr>
        <sz val="8"/>
        <color indexed="8"/>
        <rFont val="Arial"/>
        <family val="2"/>
      </rPr>
      <t xml:space="preserve">
(if reasons are plausible, no action is required)</t>
    </r>
  </si>
  <si>
    <r>
      <rPr>
        <sz val="8"/>
        <color indexed="8"/>
        <rFont val="Arial"/>
        <family val="2"/>
      </rPr>
      <t>1a</t>
    </r>
  </si>
  <si>
    <r>
      <rPr>
        <sz val="6"/>
        <color indexed="8"/>
        <rFont val="Arial"/>
        <family val="2"/>
      </rPr>
      <t>1.2.1 a)</t>
    </r>
  </si>
  <si>
    <r>
      <rPr>
        <sz val="8"/>
        <color indexed="8"/>
        <rFont val="Arial"/>
        <family val="2"/>
      </rPr>
      <t>Number of primary cases</t>
    </r>
  </si>
  <si>
    <r>
      <rPr>
        <sz val="8"/>
        <color indexed="8"/>
        <rFont val="Arial"/>
        <family val="2"/>
      </rPr>
      <t>See target value</t>
    </r>
  </si>
  <si>
    <t>Primary cases 
Definition in line with 1.2.1</t>
  </si>
  <si>
    <r>
      <rPr>
        <sz val="8"/>
        <color indexed="8"/>
        <rFont val="Arial"/>
        <family val="2"/>
      </rPr>
      <t>-----</t>
    </r>
  </si>
  <si>
    <r>
      <rPr>
        <sz val="8"/>
        <color indexed="8"/>
        <rFont val="Arial Narrow"/>
        <family val="2"/>
      </rPr>
      <t>≥ 75</t>
    </r>
  </si>
  <si>
    <r>
      <rPr>
        <sz val="8"/>
        <color indexed="8"/>
        <rFont val="Arial"/>
        <family val="2"/>
      </rPr>
      <t>Number</t>
    </r>
  </si>
  <si>
    <r>
      <rPr>
        <sz val="8"/>
        <color indexed="8"/>
        <rFont val="Arial"/>
        <family val="2"/>
      </rPr>
      <t>1b</t>
    </r>
  </si>
  <si>
    <r>
      <rPr>
        <sz val="8"/>
        <color indexed="8"/>
        <rFont val="Arial"/>
        <family val="2"/>
      </rPr>
      <t>Patients with new recurrence (local, regional lymph node metastases) and/or remote metastases</t>
    </r>
  </si>
  <si>
    <r>
      <rPr>
        <sz val="6"/>
        <color indexed="8"/>
        <rFont val="Arial"/>
        <family val="2"/>
      </rPr>
      <t>1.2.3</t>
    </r>
  </si>
  <si>
    <r>
      <rPr>
        <sz val="8"/>
        <color indexed="8"/>
        <rFont val="Arial"/>
        <family val="2"/>
      </rPr>
      <t>Pretherapeutic presentation of as many patients as possible in the tumour conference</t>
    </r>
  </si>
  <si>
    <r>
      <rPr>
        <sz val="8"/>
        <color indexed="8"/>
        <rFont val="Arial"/>
        <family val="2"/>
      </rPr>
      <t>Numerator</t>
    </r>
  </si>
  <si>
    <r>
      <rPr>
        <sz val="8"/>
        <color indexed="8"/>
        <rFont val="Arial"/>
        <family val="2"/>
      </rPr>
      <t>Denominator</t>
    </r>
  </si>
  <si>
    <r>
      <rPr>
        <sz val="8"/>
        <color indexed="8"/>
        <rFont val="Arial"/>
        <family val="2"/>
      </rPr>
      <t>%</t>
    </r>
  </si>
  <si>
    <r>
      <rPr>
        <sz val="8"/>
        <color indexed="8"/>
        <rFont val="Arial"/>
        <family val="2"/>
      </rPr>
      <t>4</t>
    </r>
  </si>
  <si>
    <r>
      <rPr>
        <sz val="8"/>
        <color indexed="8"/>
        <rFont val="Arial"/>
        <family val="2"/>
      </rPr>
      <t>Adequate rate of counselling by social services</t>
    </r>
  </si>
  <si>
    <r>
      <rPr>
        <sz val="8"/>
        <color indexed="8"/>
        <rFont val="Arial"/>
        <family val="2"/>
      </rPr>
      <t>Patients of the denominator who received counselling by social services in an inpatient or outpatient setting</t>
    </r>
  </si>
  <si>
    <r>
      <rPr>
        <sz val="8"/>
        <color indexed="8"/>
        <rFont val="Arial Narrow"/>
        <family val="2"/>
      </rPr>
      <t>&lt; 20%</t>
    </r>
  </si>
  <si>
    <r>
      <rPr>
        <sz val="6"/>
        <color indexed="8"/>
        <rFont val="Arial"/>
        <family val="2"/>
      </rPr>
      <t>1.7.3</t>
    </r>
  </si>
  <si>
    <r>
      <rPr>
        <sz val="8"/>
        <color indexed="8"/>
        <rFont val="Arial"/>
        <family val="2"/>
      </rPr>
      <t>Share 
Study patients</t>
    </r>
  </si>
  <si>
    <r>
      <rPr>
        <sz val="8"/>
        <color indexed="8"/>
        <rFont val="Arial"/>
        <family val="2"/>
      </rPr>
      <t>Inclusion of as many patients as possible in studies</t>
    </r>
  </si>
  <si>
    <r>
      <rPr>
        <sz val="8"/>
        <color indexed="8"/>
        <rFont val="Arial"/>
        <family val="2"/>
      </rPr>
      <t>Patients included in a study with an ethical vote</t>
    </r>
  </si>
  <si>
    <r>
      <rPr>
        <sz val="8"/>
        <color indexed="8"/>
        <rFont val="Arial"/>
        <family val="2"/>
      </rPr>
      <t>Primary cases
(= indicator 1a)</t>
    </r>
  </si>
  <si>
    <r>
      <rPr>
        <sz val="8"/>
        <color indexed="8"/>
        <rFont val="Arial"/>
        <family val="2"/>
      </rPr>
      <t>6a</t>
    </r>
  </si>
  <si>
    <r>
      <rPr>
        <sz val="8"/>
        <color indexed="8"/>
        <rFont val="Arial"/>
        <family val="2"/>
      </rPr>
      <t>Surgical expertise ENT</t>
    </r>
  </si>
  <si>
    <r>
      <rPr>
        <sz val="8"/>
        <color indexed="8"/>
        <rFont val="Arial"/>
        <family val="2"/>
      </rPr>
      <t>Surgical expertise def. in accordance with 5.2 (primary cases/ recurrences; biopsies are not included)</t>
    </r>
  </si>
  <si>
    <r>
      <rPr>
        <sz val="8"/>
        <color indexed="8"/>
        <rFont val="Arial Narrow"/>
        <family val="2"/>
      </rPr>
      <t>≥ 20</t>
    </r>
  </si>
  <si>
    <r>
      <rPr>
        <sz val="8"/>
        <rFont val="Arial"/>
        <family val="2"/>
      </rPr>
      <t>Number</t>
    </r>
  </si>
  <si>
    <r>
      <rPr>
        <sz val="8"/>
        <color indexed="8"/>
        <rFont val="Arial"/>
        <family val="2"/>
      </rPr>
      <t>6b</t>
    </r>
  </si>
  <si>
    <r>
      <rPr>
        <sz val="8"/>
        <color indexed="8"/>
        <rFont val="Arial"/>
        <family val="2"/>
      </rPr>
      <t>Surgical expertise OMS</t>
    </r>
  </si>
  <si>
    <r>
      <rPr>
        <sz val="8"/>
        <color indexed="8"/>
        <rFont val="Arial"/>
        <family val="2"/>
      </rPr>
      <t>Revision surgeries</t>
    </r>
  </si>
  <si>
    <r>
      <rPr>
        <sz val="8"/>
        <color indexed="8"/>
        <rFont val="Arial"/>
        <family val="2"/>
      </rPr>
      <t>If possible low rate of post-operative revision surgeries</t>
    </r>
  </si>
  <si>
    <r>
      <rPr>
        <sz val="8"/>
        <color indexed="8"/>
        <rFont val="Arial"/>
        <family val="2"/>
      </rPr>
      <t>Surgical primary cases</t>
    </r>
  </si>
  <si>
    <r>
      <rPr>
        <sz val="8"/>
        <color indexed="8"/>
        <rFont val="Arial Narrow"/>
        <family val="2"/>
      </rPr>
      <t>≤ 15%</t>
    </r>
  </si>
  <si>
    <r>
      <rPr>
        <sz val="6"/>
        <rFont val="Arial"/>
        <family val="2"/>
      </rPr>
      <t>LL QI Oral cavity cancer</t>
    </r>
  </si>
  <si>
    <r>
      <rPr>
        <sz val="8"/>
        <rFont val="Arial"/>
        <family val="2"/>
      </rPr>
      <t xml:space="preserve">If possible frequent CT/MRI base of skull up to upper thoracic aperture </t>
    </r>
  </si>
  <si>
    <r>
      <rPr>
        <sz val="8"/>
        <rFont val="Arial"/>
        <family val="2"/>
      </rPr>
      <t>Primary cases of the denominator with examination of the region from base of skull up to upper thoracic aperture with CT or MRI to determine the 
N category</t>
    </r>
  </si>
  <si>
    <r>
      <rPr>
        <sz val="8"/>
        <rFont val="Arial"/>
        <family val="2"/>
      </rPr>
      <t>Primary cases oral cavity cancer</t>
    </r>
  </si>
  <si>
    <r>
      <rPr>
        <sz val="8"/>
        <rFont val="Arial Narrow"/>
        <family val="2"/>
      </rPr>
      <t>≥ 90%</t>
    </r>
  </si>
  <si>
    <r>
      <rPr>
        <sz val="8"/>
        <rFont val="Arial"/>
        <family val="2"/>
      </rPr>
      <t>Numerator</t>
    </r>
  </si>
  <si>
    <r>
      <rPr>
        <sz val="8"/>
        <rFont val="Arial"/>
        <family val="2"/>
      </rPr>
      <t>Denominator</t>
    </r>
  </si>
  <si>
    <r>
      <rPr>
        <sz val="8"/>
        <rFont val="Arial"/>
        <family val="2"/>
      </rPr>
      <t>%</t>
    </r>
  </si>
  <si>
    <r>
      <rPr>
        <sz val="8"/>
        <rFont val="Arial"/>
        <family val="2"/>
      </rPr>
      <t xml:space="preserve">Indication in line with the Guidelines thorax CT </t>
    </r>
  </si>
  <si>
    <r>
      <rPr>
        <sz val="8"/>
        <rFont val="Arial"/>
        <family val="2"/>
      </rPr>
      <t>Primary cases of the denominator with thorax CT to rule out pulmonary tumour (filiae, second cancer)</t>
    </r>
  </si>
  <si>
    <r>
      <rPr>
        <sz val="8"/>
        <rFont val="Arial"/>
        <family val="2"/>
      </rPr>
      <t>Primary cases oral cavity cancer stages III + IV</t>
    </r>
  </si>
  <si>
    <r>
      <rPr>
        <sz val="8"/>
        <rFont val="Arial"/>
        <family val="2"/>
      </rPr>
      <t>If possible, frequent complete diagnostic reports</t>
    </r>
  </si>
  <si>
    <r>
      <rPr>
        <sz val="8"/>
        <rFont val="Arial"/>
        <family val="2"/>
      </rPr>
      <t>Primary cases of the denominator in which the histopathological diagnostic report is documented as follows: Tumour localisation, macroscopic tumour size, histological tumour type according to WHO, histological tumour grade, depth of invasion, lymph node invasion, blood vessel invasion and perineural invasion, local infiltrated structures, pT classification, indication of affected areas and infiltrated structures, R status, minimum safety margins in mm, pN classification
extracapsular growth LN yes/no</t>
    </r>
  </si>
  <si>
    <r>
      <rPr>
        <sz val="8"/>
        <rFont val="Arial"/>
        <family val="2"/>
      </rPr>
      <t>Surgical primary cases oral cavity cancer</t>
    </r>
  </si>
  <si>
    <r>
      <rPr>
        <sz val="8"/>
        <rFont val="Arial"/>
        <family val="2"/>
      </rPr>
      <t xml:space="preserve">Indication in line with the Guidelines for 
neck dissection </t>
    </r>
  </si>
  <si>
    <r>
      <rPr>
        <sz val="8"/>
        <rFont val="Arial"/>
        <family val="2"/>
      </rPr>
      <t>Primary cases of the denominator with elective 
neck dissection</t>
    </r>
  </si>
  <si>
    <r>
      <rPr>
        <sz val="8"/>
        <rFont val="Arial"/>
        <family val="2"/>
      </rPr>
      <t>Surgical primary cases oral cavity cancer and cNO of every T category (without in situ tumour)</t>
    </r>
  </si>
  <si>
    <r>
      <rPr>
        <sz val="8"/>
        <rFont val="Arial Narrow"/>
        <family val="2"/>
      </rPr>
      <t>&lt; 70%</t>
    </r>
  </si>
  <si>
    <r>
      <rPr>
        <sz val="8"/>
        <rFont val="Arial"/>
        <family val="2"/>
      </rPr>
      <t>If possible, frequent radiotherapy with no interruption</t>
    </r>
  </si>
  <si>
    <r>
      <rPr>
        <sz val="8"/>
        <rFont val="Arial"/>
        <family val="2"/>
      </rPr>
      <t>Primary cases of the denominator with no interruption of radiotherapy</t>
    </r>
  </si>
  <si>
    <r>
      <rPr>
        <sz val="8"/>
        <rFont val="Arial"/>
        <family val="2"/>
      </rPr>
      <t>Primary cases oral cavity cancer and radiotherapy</t>
    </r>
  </si>
  <si>
    <r>
      <rPr>
        <sz val="8"/>
        <rFont val="Arial"/>
        <family val="2"/>
      </rPr>
      <t xml:space="preserve">Indication in line with the Guidelines for post-operative radiotherapy or radio-chemotherapy. </t>
    </r>
  </si>
  <si>
    <r>
      <rPr>
        <sz val="8"/>
        <rFont val="Arial"/>
        <family val="2"/>
      </rPr>
      <t>Primary cases of the denominator with post-operative radiotherapy or radio-chemotherapy</t>
    </r>
  </si>
  <si>
    <r>
      <rPr>
        <sz val="8"/>
        <rFont val="Arial"/>
        <family val="2"/>
      </rPr>
      <t>Primary cases oral cavity cancer
- T3/T4 category and/or
- minimal ( (≤ 3mm) or
  positive resection margins
- and/or perineural or
  vessel invasion 
- and/or positive LN</t>
    </r>
  </si>
  <si>
    <r>
      <rPr>
        <sz val="8"/>
        <rFont val="Arial"/>
        <family val="2"/>
      </rPr>
      <t>If possible, frequent dental examination</t>
    </r>
  </si>
  <si>
    <r>
      <rPr>
        <sz val="8"/>
        <rFont val="Arial"/>
        <family val="2"/>
      </rPr>
      <t>Primary cases of the denominator with dental examination prior to commencement of radiotherapy or radio-chemotherapy</t>
    </r>
  </si>
  <si>
    <r>
      <rPr>
        <sz val="8"/>
        <rFont val="Arial"/>
        <family val="2"/>
      </rPr>
      <t>Primary cases oral cavity cancer and radiotherapy or radio-chemotherapy</t>
    </r>
  </si>
  <si>
    <r>
      <rPr>
        <sz val="6"/>
        <rFont val="Arial"/>
        <family val="2"/>
      </rPr>
      <t>LL QI Larynx</t>
    </r>
  </si>
  <si>
    <r>
      <rPr>
        <sz val="8"/>
        <rFont val="Arial"/>
        <family val="2"/>
      </rPr>
      <t>If possible, frequent complete diagnostic reports after tumour resection and LN removal</t>
    </r>
  </si>
  <si>
    <r>
      <rPr>
        <sz val="8"/>
        <rFont val="Arial"/>
        <family val="2"/>
      </rPr>
      <t>Patients of the denominator with complete diagnostic reports with details of:
• tumour localisation (ICD-O-3 topography) and size (in mm),
• histological tumour type (WHO classification),
• local tumour spread and infiltrated structures (cT/pT), 
• lymph node metastases (cN/pN) by level and side: 
• number of lymph nodes examined, 
• number of lymph nodes affected, 
• largest diameter of lymph node metastases 
• tumour growth beyond the capsule
• lymph/vein invasion and perineural invasion (L, V, Pn), 
• presence of an in situ component (cTis/pTis, with mm size) 
• differentiation of the tumour G1-4
• distance to the lateral and basal resectate margins for all relevant resection margins and for the invasive and the in situ components (details on in situ: yes/no)</t>
    </r>
  </si>
  <si>
    <r>
      <rPr>
        <sz val="8"/>
        <rFont val="Arial"/>
        <family val="2"/>
      </rPr>
      <t>Surgical primary cases laryngeal cancer with lymph node removal</t>
    </r>
  </si>
  <si>
    <r>
      <rPr>
        <sz val="8"/>
        <rFont val="Arial"/>
        <family val="2"/>
      </rPr>
      <t>If possible, frequent panendoscopy for laryngeal cancer</t>
    </r>
  </si>
  <si>
    <r>
      <rPr>
        <sz val="8"/>
        <rFont val="Arial"/>
        <family val="2"/>
      </rPr>
      <t>Primary cases of the denominator with panendoscopy</t>
    </r>
  </si>
  <si>
    <r>
      <rPr>
        <sz val="8"/>
        <rFont val="Arial"/>
        <family val="2"/>
      </rPr>
      <t>Primary cases laryngeal cancer</t>
    </r>
  </si>
  <si>
    <r>
      <rPr>
        <sz val="8"/>
        <rFont val="Arial"/>
        <family val="2"/>
      </rPr>
      <t>R0 resection for laryngeal cancer</t>
    </r>
  </si>
  <si>
    <r>
      <rPr>
        <sz val="8"/>
        <rFont val="Arial"/>
        <family val="2"/>
      </rPr>
      <t>If possible, frequent R0 resection for laryngeal cancer</t>
    </r>
  </si>
  <si>
    <r>
      <rPr>
        <sz val="8"/>
        <rFont val="Arial"/>
        <family val="2"/>
      </rPr>
      <t>Primary cases of the denominator with final surgical result R0</t>
    </r>
  </si>
  <si>
    <r>
      <rPr>
        <sz val="8"/>
        <rFont val="Arial"/>
        <family val="2"/>
      </rPr>
      <t>Surgical primary cases laryngeal cancer</t>
    </r>
  </si>
  <si>
    <r>
      <rPr>
        <sz val="8"/>
        <rFont val="Arial"/>
        <family val="2"/>
      </rPr>
      <t xml:space="preserve">If possible, frequent counselling by speech therapists/
speech scientists
</t>
    </r>
  </si>
  <si>
    <r>
      <rPr>
        <sz val="8"/>
        <rFont val="Arial"/>
        <family val="2"/>
      </rPr>
      <t>Primary cases of the denominator with counselling by speech therapists/speech scientists for laryngeal cancer</t>
    </r>
  </si>
  <si>
    <r>
      <rPr>
        <sz val="8"/>
        <rFont val="Arial"/>
        <family val="2"/>
      </rPr>
      <t>Primary cases laryngeal cancer and therapy</t>
    </r>
  </si>
  <si>
    <r>
      <rPr>
        <b/>
        <u/>
        <sz val="8"/>
        <color indexed="8"/>
        <rFont val="Arial"/>
        <family val="2"/>
      </rPr>
      <t>Processing remarks:</t>
    </r>
  </si>
  <si>
    <r>
      <rPr>
        <sz val="8"/>
        <color indexed="8"/>
        <rFont val="Arial"/>
        <family val="2"/>
      </rPr>
      <t>1) Plausibility unclear
In comparison to the other centres, the indicator value given is an unusual value. The classification "plausibility unclear" does not automatically mean a negative assessment. The indicator value is to be checked for correctness because of its unusual character. In individual cases a positive indicator value, when viewed in detail, may also depict a negative care situation (e.g. surplus care). The result of this check is to be explained in more detail by the Centre in the Indicator Sheet in the column "Reasons/Cause". Where appropriate, specific actions should be defined and carried out in line with the procedure "Failure to meet the target value".
2) Target value not met
The relevant indicators are to be analysed. The result is to be documented in the spreadsheet Data Sheet. The document "Specifications Data Quality" contains more detailed information about this.
3) Incomplete
If any indicators have the status "incomplete", then they are either to be supplied at a later stage or a clear statement is to be made about the possibility of future presentation ("incomplete indicators" always constitute a potential deviation).</t>
    </r>
  </si>
  <si>
    <t>LL QI Oral cavity cancer</t>
  </si>
  <si>
    <t>R0 situation after curative surgery for oral cavity cancer</t>
  </si>
  <si>
    <t>If possible frequent R0 result after curative resection</t>
  </si>
  <si>
    <t>Primary cases of the denominator with R0 as result of the operative therapy</t>
  </si>
  <si>
    <t>Surgical primary cases of oral cavity cancer with curative intent</t>
  </si>
  <si>
    <t>Numerator</t>
  </si>
  <si>
    <t>Denominator</t>
  </si>
  <si>
    <t>OK</t>
  </si>
  <si>
    <t>Plausible</t>
  </si>
  <si>
    <t>Plausibility unclear</t>
  </si>
  <si>
    <t>Incorrect</t>
  </si>
  <si>
    <t>Incomplete</t>
  </si>
  <si>
    <t>optional - OK</t>
  </si>
  <si>
    <t>optional - OK (Plausibility unclear)</t>
  </si>
  <si>
    <t>optional - Target value not met</t>
  </si>
  <si>
    <t>optional - incomplete</t>
  </si>
  <si>
    <t>optional - incorrect</t>
  </si>
  <si>
    <t>optional - Exception (Plausibility unclear)</t>
  </si>
  <si>
    <t>OK (Plausibility unclear)</t>
  </si>
  <si>
    <t>Target value not met</t>
  </si>
  <si>
    <t>Exception (Plausibility unclear)</t>
  </si>
  <si>
    <t>Sum</t>
  </si>
  <si>
    <t>Sum Plausibility unclear</t>
  </si>
  <si>
    <t>Not Listed</t>
  </si>
  <si>
    <t>Indicator Sheet Head and Neck Tumours</t>
  </si>
  <si>
    <t>Indicator definition</t>
  </si>
  <si>
    <t>Plausi-bility unclear</t>
  </si>
  <si>
    <t xml:space="preserve">                      Target value not met</t>
  </si>
  <si>
    <t xml:space="preserve">       Erroneous</t>
  </si>
  <si>
    <t>If target value / plausibility border is not met please give reasons / cause
(min. 30 characters / max. 500 characters)</t>
  </si>
  <si>
    <t>Total</t>
  </si>
  <si>
    <t>Country</t>
  </si>
  <si>
    <t>------</t>
  </si>
  <si>
    <t>Afghanistan</t>
  </si>
  <si>
    <t>Albania</t>
  </si>
  <si>
    <t>Algeria</t>
  </si>
  <si>
    <t>Andorra</t>
  </si>
  <si>
    <t>Angola</t>
  </si>
  <si>
    <t>Antigua and Barbuda</t>
  </si>
  <si>
    <t>Argentina</t>
  </si>
  <si>
    <t>Armenia</t>
  </si>
  <si>
    <t>Australia</t>
  </si>
  <si>
    <t>Austria</t>
  </si>
  <si>
    <t>Azerbaijan</t>
  </si>
  <si>
    <t>Bahamas</t>
  </si>
  <si>
    <t>Bahrain</t>
  </si>
  <si>
    <t>Bangladesh</t>
  </si>
  <si>
    <t>Barbados</t>
  </si>
  <si>
    <t>Belarus</t>
  </si>
  <si>
    <t>Belgium</t>
  </si>
  <si>
    <t>Belize</t>
  </si>
  <si>
    <t>Benin</t>
  </si>
  <si>
    <t>Bhutan</t>
  </si>
  <si>
    <t>Bolivia</t>
  </si>
  <si>
    <t>Bosnia and Herzegovina</t>
  </si>
  <si>
    <t>Botswana</t>
  </si>
  <si>
    <t>Brazil</t>
  </si>
  <si>
    <t>Brunei</t>
  </si>
  <si>
    <t>Bulgaria</t>
  </si>
  <si>
    <t>Burkina Faso</t>
  </si>
  <si>
    <t>Burundi</t>
  </si>
  <si>
    <t>Cabo Verde</t>
  </si>
  <si>
    <t>Cambodia</t>
  </si>
  <si>
    <t>Cameroon</t>
  </si>
  <si>
    <t>Canada</t>
  </si>
  <si>
    <t>Central African Republic (CAR)</t>
  </si>
  <si>
    <t>Chad</t>
  </si>
  <si>
    <t>Chile</t>
  </si>
  <si>
    <t>China</t>
  </si>
  <si>
    <t>Colombia</t>
  </si>
  <si>
    <t>Comoros</t>
  </si>
  <si>
    <t>Democratic Republic of the Congo</t>
  </si>
  <si>
    <t>Republic of the Congo</t>
  </si>
  <si>
    <t>Costa Rica</t>
  </si>
  <si>
    <t>Cote d'Ivoire</t>
  </si>
  <si>
    <t>Croatia</t>
  </si>
  <si>
    <t>Cuba</t>
  </si>
  <si>
    <t>Cyprus</t>
  </si>
  <si>
    <t>Czech Republic</t>
  </si>
  <si>
    <t>Denmark</t>
  </si>
  <si>
    <t>Djibouti</t>
  </si>
  <si>
    <t>Dominica</t>
  </si>
  <si>
    <t>Dominican Republic</t>
  </si>
  <si>
    <t>Ecuador</t>
  </si>
  <si>
    <t>Egypt</t>
  </si>
  <si>
    <t>El Salvador</t>
  </si>
  <si>
    <t>Equatorial Guinea</t>
  </si>
  <si>
    <t>Eritrea</t>
  </si>
  <si>
    <t>Estonia</t>
  </si>
  <si>
    <t>Ethiopia</t>
  </si>
  <si>
    <t>Fiji</t>
  </si>
  <si>
    <t>Finland</t>
  </si>
  <si>
    <t>France</t>
  </si>
  <si>
    <t>Gabon</t>
  </si>
  <si>
    <t>Gambia</t>
  </si>
  <si>
    <t>Georgia</t>
  </si>
  <si>
    <t>Germany</t>
  </si>
  <si>
    <t>Ghana</t>
  </si>
  <si>
    <t>Greece</t>
  </si>
  <si>
    <t>Grenada</t>
  </si>
  <si>
    <t>Guatemala</t>
  </si>
  <si>
    <t>Guinea</t>
  </si>
  <si>
    <t>Guinea-Bissau</t>
  </si>
  <si>
    <t>Guyana</t>
  </si>
  <si>
    <t>Haiti</t>
  </si>
  <si>
    <t>Honduras</t>
  </si>
  <si>
    <t>Hungary</t>
  </si>
  <si>
    <t>Iceland</t>
  </si>
  <si>
    <t>India</t>
  </si>
  <si>
    <t>Indonesia</t>
  </si>
  <si>
    <t>Iran</t>
  </si>
  <si>
    <t>Iraq</t>
  </si>
  <si>
    <t>Ireland</t>
  </si>
  <si>
    <t>Israel</t>
  </si>
  <si>
    <t>Italy</t>
  </si>
  <si>
    <t>Jamaica</t>
  </si>
  <si>
    <t>Japan</t>
  </si>
  <si>
    <t>Jordan</t>
  </si>
  <si>
    <t>Kazakhstan</t>
  </si>
  <si>
    <t>Kenya</t>
  </si>
  <si>
    <t>Kiribati</t>
  </si>
  <si>
    <t>Kosovo</t>
  </si>
  <si>
    <t>Kuwait</t>
  </si>
  <si>
    <t>KyrgyzLaos</t>
  </si>
  <si>
    <t>Latvia</t>
  </si>
  <si>
    <t>Lebanon</t>
  </si>
  <si>
    <t>Lesotho</t>
  </si>
  <si>
    <t>Liberia</t>
  </si>
  <si>
    <t>Libya</t>
  </si>
  <si>
    <t>Liechtenstein</t>
  </si>
  <si>
    <t>Lithuania</t>
  </si>
  <si>
    <t>Luxembourg</t>
  </si>
  <si>
    <t>Macedonia (FYROM)</t>
  </si>
  <si>
    <t>Madagascar</t>
  </si>
  <si>
    <t>Malawi</t>
  </si>
  <si>
    <t>Malaysia</t>
  </si>
  <si>
    <t>Maldives</t>
  </si>
  <si>
    <t>Mali</t>
  </si>
  <si>
    <t>Malta</t>
  </si>
  <si>
    <t>Marshall Islands</t>
  </si>
  <si>
    <t>Mauritania</t>
  </si>
  <si>
    <t>Mauritius</t>
  </si>
  <si>
    <t>Mexico</t>
  </si>
  <si>
    <t>Micronesia</t>
  </si>
  <si>
    <t>Moldova</t>
  </si>
  <si>
    <t>Monaco</t>
  </si>
  <si>
    <t>Mongolia</t>
  </si>
  <si>
    <t>Montenegro</t>
  </si>
  <si>
    <t>Morocco</t>
  </si>
  <si>
    <t>Mozambique</t>
  </si>
  <si>
    <t>Myanmar (Burma)</t>
  </si>
  <si>
    <t>Namibia</t>
  </si>
  <si>
    <t>Nauru</t>
  </si>
  <si>
    <t>Nepal</t>
  </si>
  <si>
    <t>Netherlands</t>
  </si>
  <si>
    <t>New Zealand</t>
  </si>
  <si>
    <t>Nicaragua</t>
  </si>
  <si>
    <t>Niger</t>
  </si>
  <si>
    <t>Nigeria</t>
  </si>
  <si>
    <t>North Korea</t>
  </si>
  <si>
    <t>Norway</t>
  </si>
  <si>
    <t>Oman</t>
  </si>
  <si>
    <t>Pakistan</t>
  </si>
  <si>
    <t>Palau</t>
  </si>
  <si>
    <t>Palestine</t>
  </si>
  <si>
    <t>Panama</t>
  </si>
  <si>
    <t>Papua New Guinea</t>
  </si>
  <si>
    <t>Paraguay</t>
  </si>
  <si>
    <t>Peru</t>
  </si>
  <si>
    <t>Philippines</t>
  </si>
  <si>
    <t>Poland</t>
  </si>
  <si>
    <t>Portugal</t>
  </si>
  <si>
    <t>Qatar</t>
  </si>
  <si>
    <t>Romania</t>
  </si>
  <si>
    <t>Russia</t>
  </si>
  <si>
    <t>Rwanda</t>
  </si>
  <si>
    <t>Saint Kitts and Nevis</t>
  </si>
  <si>
    <t>Saint Lucia</t>
  </si>
  <si>
    <t>Saint Vincent and the Grenadines</t>
  </si>
  <si>
    <t>Samoa</t>
  </si>
  <si>
    <t>San Marino</t>
  </si>
  <si>
    <t>Sao Tome and Principe</t>
  </si>
  <si>
    <t>Saudi Arabia</t>
  </si>
  <si>
    <t>Senegal</t>
  </si>
  <si>
    <t>Serbia</t>
  </si>
  <si>
    <t>Seychelles</t>
  </si>
  <si>
    <t>Sierra Leone</t>
  </si>
  <si>
    <t>Singapore</t>
  </si>
  <si>
    <t>Slovakia</t>
  </si>
  <si>
    <t>Slovenia</t>
  </si>
  <si>
    <t>Solomon Islands</t>
  </si>
  <si>
    <t>Somalia</t>
  </si>
  <si>
    <t>South Africa</t>
  </si>
  <si>
    <t>South Korea</t>
  </si>
  <si>
    <t>South Sudan</t>
  </si>
  <si>
    <t>Spain</t>
  </si>
  <si>
    <t>Sri Lanka</t>
  </si>
  <si>
    <t>Sudan</t>
  </si>
  <si>
    <t>Suriname</t>
  </si>
  <si>
    <t>Swaziland</t>
  </si>
  <si>
    <t>Sweden</t>
  </si>
  <si>
    <t>Switzerland</t>
  </si>
  <si>
    <t>Syria</t>
  </si>
  <si>
    <t>Taiwan</t>
  </si>
  <si>
    <t>Tajikistan</t>
  </si>
  <si>
    <t>Tanzania</t>
  </si>
  <si>
    <t>Thailand</t>
  </si>
  <si>
    <t>Timor-Leste</t>
  </si>
  <si>
    <t>Togo</t>
  </si>
  <si>
    <t>Tonga</t>
  </si>
  <si>
    <t>Trinidad and Tobago</t>
  </si>
  <si>
    <t>Tunisia</t>
  </si>
  <si>
    <t>Turkey</t>
  </si>
  <si>
    <t>Turkmenistan</t>
  </si>
  <si>
    <t>Tuvalu</t>
  </si>
  <si>
    <t>Uganda</t>
  </si>
  <si>
    <t>Ukraine</t>
  </si>
  <si>
    <t>United Arab Emirates (UAE)</t>
  </si>
  <si>
    <t>United Kingdom (UK)</t>
  </si>
  <si>
    <t>United States of America (USA)</t>
  </si>
  <si>
    <t>Uruguay</t>
  </si>
  <si>
    <t>Uzbekistan</t>
  </si>
  <si>
    <t>Vanuatu</t>
  </si>
  <si>
    <t>Vatican City (Holy See)</t>
  </si>
  <si>
    <t>Venezuela</t>
  </si>
  <si>
    <t>Vietnam</t>
  </si>
  <si>
    <t>Yemen</t>
  </si>
  <si>
    <t>Zambia</t>
  </si>
  <si>
    <t>Zimbabwe</t>
  </si>
  <si>
    <t>In-house development (MS Excel, MS Access etc.)</t>
  </si>
  <si>
    <t>Tumours without staging (ICD10- C30.1, C31.2, C31.3) surgical</t>
  </si>
  <si>
    <t>Tumours without staging (ICD10- C30.1, C31.2, C31.3) non-surgical</t>
  </si>
  <si>
    <t>Primary cases without salivary gland tumours</t>
  </si>
  <si>
    <t>For centres with external surgical cooperation in oral-maxillofacial surgery: 
Indication of the number of externally performed resections in patients of the own centre (Def. 5.2)</t>
  </si>
  <si>
    <t>2a</t>
  </si>
  <si>
    <t>Pretherapeutic tumour board</t>
  </si>
  <si>
    <t>Presentation of malignant salivary gland tumours in the tumour board</t>
  </si>
  <si>
    <t>Presentation of as many patients as possible with malignant salivary gland tumours in the tumour board</t>
  </si>
  <si>
    <t>Malignant salivary gland tumours after histological confirmation (biopsy, resection)</t>
  </si>
  <si>
    <t>Adequate rate of psycho-oncological distress screening</t>
  </si>
  <si>
    <t>Patients of the denominator who recieved a psycho-oncological screening</t>
  </si>
  <si>
    <t>≥ 65%</t>
  </si>
  <si>
    <t>≥ 90%</t>
  </si>
  <si>
    <t>≥ 80%</t>
  </si>
  <si>
    <t>≥ 95%</t>
  </si>
  <si>
    <t>≥ 60%</t>
  </si>
  <si>
    <t>Complete pathology report for laryngeal cancer</t>
  </si>
  <si>
    <t>2b</t>
  </si>
  <si>
    <t>Primary cases (= indicator 1a) + patients with new recurrence (local, regional lymph node metastases) and/or remote metastases 
(= indicator 1b)</t>
  </si>
  <si>
    <t xml:space="preserve">2b
</t>
  </si>
  <si>
    <t xml:space="preserve">3
</t>
  </si>
  <si>
    <t>≥ 20</t>
  </si>
  <si>
    <t>≥ 5%</t>
  </si>
  <si>
    <t>Primary cases of the denominator presented in the pretherapeutic tumour board</t>
  </si>
  <si>
    <t>Salivary gland tumours of the denominator presented at the tumour board</t>
  </si>
  <si>
    <t>Psycho-oncological distress screening</t>
  </si>
  <si>
    <t>Social service counselling</t>
  </si>
  <si>
    <t>5.11</t>
  </si>
  <si>
    <t xml:space="preserve">Primary cases of the denominator with revision surgery under intubation anaesthesia due to intra- or postoperative complications </t>
  </si>
  <si>
    <t xml:space="preserve">Institution identification </t>
  </si>
  <si>
    <t>(II) number</t>
  </si>
  <si>
    <t>Clinical sites number</t>
  </si>
  <si>
    <t>Marvin</t>
  </si>
  <si>
    <t>Definitely</t>
  </si>
  <si>
    <t>Adjuvant</t>
  </si>
  <si>
    <t>Radiotherapy for centre-type patients External</t>
  </si>
  <si>
    <t>Radiotherapy for centre patient</t>
  </si>
  <si>
    <t>Radiotherapy for patients with myeloma at the clinical site/ in cooperation with the radiotherapy department</t>
  </si>
  <si>
    <t>GL QI MHK</t>
  </si>
  <si>
    <t>Start of radiotherapy for oral cancer</t>
  </si>
  <si>
    <t>Postoperative radiotherapy should begin within 6 weeks (42 days) of tumour resection as often as possible</t>
  </si>
  <si>
    <t>Primary cases of the denominator with start of radiotherapy within 6 weeks (42d) of tumour resection</t>
  </si>
  <si>
    <t>Primary cases: oral cavity cancer and postoperative radiotherapy</t>
  </si>
  <si>
    <t>&lt; 60%</t>
  </si>
  <si>
    <t>Start radiotherapy for laryngeal cancer</t>
  </si>
  <si>
    <t xml:space="preserve">If possible frequent start of postoperative radiotherapy within 6 weeks (42d) after tumour resection </t>
  </si>
  <si>
    <t>Primary cases of the denominator  start of radiotherapy within 6 weeks (42d) after tumour resection</t>
  </si>
  <si>
    <t>Primary cases laryngeal cancer and post-operative radiotherapy</t>
  </si>
  <si>
    <t>GL QI Oro-/Hypopharynx</t>
  </si>
  <si>
    <t>Complete report of findings after resection as often as possible</t>
  </si>
  <si>
    <t>Primary cases of the denominator with all of the following information in the histopathological report: 
• tumour localisation and size 
• pTNM status 
• histological tumour type according to the current WHO classification 
• local tumour spread, infiltrated structures 
• LN metastases separated by level and side: \- number of examined LN, \- number of affected LN, \- largest diameter of LN metastases 
• tumour growth across the capsule (ECS, ENE) 
• lymph vessel/venous invasion and perineural invasion 
• presence of an in situ component (with size)
• Differentiation of the tumour according to the established grading scheme 
• Distance to the lateral and basal resection margins for all relevant resection margins and for the invasive and in situ components in mm. 
• R-classification 
• Oropharynx only: p16 expression status (positive, negative)</t>
  </si>
  <si>
    <t>&lt; 80%</t>
  </si>
  <si>
    <t>No target value</t>
  </si>
  <si>
    <t>Lymph node staging of the neck as frequently as possible using CT/MRI</t>
  </si>
  <si>
    <t>Primary cases of the denominator with staging CT or MRI of the neck (skull base to upper thoracic aperture)</t>
  </si>
  <si>
    <t>Thoracic CT as often as possible to rule out pulmonary tumour involvement</t>
  </si>
  <si>
    <t>Primary cases of the denominator with chest CT to exclude pulmonary tumour involvement (filia, second carcinoma)</t>
  </si>
  <si>
    <t>Primary cases of oropharyngeal/ hypopharyngeal carcinoma</t>
  </si>
  <si>
    <t>CT/MRI neck for lymph node staging in oropharyngeal/ hypopharyngeal carcinoma</t>
  </si>
  <si>
    <t>Thoracic CT to exclude pulmonary tumour involvement in oropharyngeal/ hypopharyngeal carcinoma</t>
  </si>
  <si>
    <t>Imaging to exclude liver metastases in
Oro-/hypopharyngeal carcinoma</t>
  </si>
  <si>
    <t>Imaging as often as possible to exclude liver metastases</t>
  </si>
  <si>
    <t>Primary cases of the denominator with panendoscopy</t>
  </si>
  <si>
    <t>&lt; 90%</t>
  </si>
  <si>
    <t>Adequate rate of combined radiochemotherapy in primary cases without resection</t>
  </si>
  <si>
    <t>Primary cases of the denominator with primary radiochemotherapy</t>
  </si>
  <si>
    <t>&lt; 70%</t>
  </si>
  <si>
    <t>Postoperative radio/radiochemotherapy (hypopharyngeal carcinoma)</t>
  </si>
  <si>
    <t>Adequate rate of postoperative radio- or radiochemotherapy</t>
  </si>
  <si>
    <t>Primary cases of the denominator with postoperative radio- or radiochemotherapy</t>
  </si>
  <si>
    <t>Postoperative radiotherapy should be started as often as possible within 6 weeks (42d) after tumour resection</t>
  </si>
  <si>
    <t>Primary surgical cases of oropharyngeal/ hypopharyngeal cancer</t>
  </si>
  <si>
    <t>Complete pathological findings report for oropharyngeal/ hypopharyngeal cancer</t>
  </si>
  <si>
    <t>Panendoscopy for oropharyngeal/ hypopharyngeal carcinoma</t>
  </si>
  <si>
    <t>Panendoscopy as frequently as possible for oropharyngeal/ hypopharyngeal carcinoma</t>
  </si>
  <si>
    <t>Primary radiochemotherapy for oropharyngeal/ hypopharyngeal carcinoma</t>
  </si>
  <si>
    <t>Primary cases
- stage III oropharyngeal carcinoma or
- stage IV-A/IV-B HPV/p16 negative oropharyngeal carcinoma or
- stage III/IV-A/IV-B hypopharyngeal carcinoma and ≤ 70 years without resection</t>
  </si>
  <si>
    <t>Primary cases with hypopharyngeal carcinoma and surgical treatment and
- pT3/pT4 and/or
- pN2/pN3 and/or
- R1 resection/ R0 &lt; 5mm and/or
- L1 and/or
- Pn1 and/or
- Extracapsular tumour growth</t>
  </si>
  <si>
    <t>Post-operative/ therapeutic examination of swallowing function as frequently as possible</t>
  </si>
  <si>
    <t>Postoperative/ therapeutic examination of swallowing function in oropharyngeal/ hypopharyngeal carcinoma</t>
  </si>
  <si>
    <t>Start of radiotherapy for oropharyngeal/ hypopharyngeal carcinoma</t>
  </si>
  <si>
    <t>Primary cases of the denominator with start of radiotherapy within 6 weeks (42d) after tumour resection</t>
  </si>
  <si>
    <t>Primary cases of oropharyngeal/ hypopharyngeal carcinoma and postoperative radiotherapy</t>
  </si>
  <si>
    <t>Name der Studie</t>
  </si>
  <si>
    <t>im eigenen Zentrum in eine Studie eingeschlossen wurden</t>
  </si>
  <si>
    <t>von anderen Zentren/ Kliniken in eine Studie im eigenen Zentrum eingeschlossen wurden</t>
  </si>
  <si>
    <t>in anderen Zentren/ Kliniken in eine Studie eingeschlossen wurden</t>
  </si>
  <si>
    <t>Verantwortlicher Kooperationspartner</t>
  </si>
  <si>
    <t>am eigenen Standort in eine Studie eingeschlossen wurden (obligat für alle LZ)</t>
  </si>
  <si>
    <t xml:space="preserve">an einem anderen Standort des eigenen Zentrums in eine Studie eingeschlossen wurden (obligat für mehrst. LZ)  </t>
  </si>
  <si>
    <t>von anderen Zentren/ Kliniken in eine eigene Studie eingeschlossen wurden (fakultativ)</t>
  </si>
  <si>
    <t>in anderen Zentren/ Kliniken in eine Studie eingeschlossen wurden (fakultativ)</t>
  </si>
  <si>
    <t>Art der Studie interventionell</t>
  </si>
  <si>
    <t>Art der Studie nicht interventionell</t>
  </si>
  <si>
    <t>Anzahl Zentrumspat. im Kennzahlenjahr rekurtiert</t>
  </si>
  <si>
    <t>Anzahl eingeschlossene Pat. im Kennzahlenjahr</t>
  </si>
  <si>
    <t>List of studies</t>
  </si>
  <si>
    <t xml:space="preserve">                Total:</t>
  </si>
  <si>
    <t>Responsible co-operation partner</t>
  </si>
  <si>
    <t>Name of the study</t>
  </si>
  <si>
    <t>Number of study patients in the indicator year</t>
  </si>
  <si>
    <t>who were included in a study at their own centre</t>
  </si>
  <si>
    <t>who were included in a study at their own centre by other centres/ clinics</t>
  </si>
  <si>
    <t>Table of surgeons (qualification according to CR 5.2.4)</t>
  </si>
  <si>
    <r>
      <rPr>
        <u/>
        <sz val="8"/>
        <color theme="1"/>
        <rFont val="Arial"/>
        <family val="2"/>
      </rPr>
      <t>Please note:</t>
    </r>
    <r>
      <rPr>
        <sz val="8"/>
        <color theme="1"/>
        <rFont val="Arial"/>
        <family val="2"/>
      </rPr>
      <t xml:space="preserve"> If the surgeons did not perform any operations during the period under review, enter ‘0’.</t>
    </r>
  </si>
  <si>
    <t>Title, Surname, First Name</t>
  </si>
  <si>
    <t>Status of surgeon</t>
  </si>
  <si>
    <t>Clinical sites/ centre</t>
  </si>
  <si>
    <t>Time period from ... to in the indicator year</t>
  </si>
  <si>
    <t>Reason/ cause</t>
  </si>
  <si>
    <t xml:space="preserve">        Summe:</t>
  </si>
  <si>
    <t>Not listed</t>
  </si>
  <si>
    <t>Unknown</t>
  </si>
  <si>
    <r>
      <rPr>
        <u/>
        <sz val="8"/>
        <color theme="1"/>
        <rFont val="Arial"/>
        <family val="2"/>
      </rPr>
      <t>Please note</t>
    </r>
    <r>
      <rPr>
        <sz val="8"/>
        <color theme="1"/>
        <rFont val="Arial"/>
        <family val="2"/>
      </rPr>
      <t>: Study patients can be counted for two centres, provided that the sending centre itself is conducting at least one study for patients of the Head and Neck Centre. If this counting method is chosen (optional), the centre must show how many patients in studies are included in the centre itself, sent to other centres/ hospitals for study participation and taken from other centres/ hospitals for study participation.</t>
    </r>
  </si>
  <si>
    <t>who were included in a study in other centres/ clinics</t>
  </si>
  <si>
    <t>The respective entry or change "number / numerator / denominator" (dotted fields) is only possible in the spreadsheet "Basic data", carry-over is automatic.
The numerator is always a subset of the denominator (exception: Indicator 5 - Patients enrolled in a study).</t>
  </si>
  <si>
    <t>Annex CR version H2.1 (Audit year 2026 / Indicator year 2025)</t>
  </si>
  <si>
    <r>
      <t>Primary cases of the denominator with imaging</t>
    </r>
    <r>
      <rPr>
        <vertAlign val="superscript"/>
        <sz val="8"/>
        <rFont val="Arial"/>
        <family val="2"/>
      </rPr>
      <t>1</t>
    </r>
    <r>
      <rPr>
        <sz val="8"/>
        <rFont val="Arial"/>
        <family val="2"/>
      </rPr>
      <t xml:space="preserve"> to exclude liver metastases
</t>
    </r>
    <r>
      <rPr>
        <vertAlign val="superscript"/>
        <sz val="7"/>
        <rFont val="Arial"/>
        <family val="2"/>
      </rPr>
      <t>1</t>
    </r>
    <r>
      <rPr>
        <sz val="7"/>
        <rFont val="Arial"/>
        <family val="2"/>
      </rPr>
      <t xml:space="preserve"> Sonography, Abdominal CT, thoracic CT with upper abdomen, MRI, PET in combination with contrast-enhanced cross-sectional imaging</t>
    </r>
  </si>
  <si>
    <r>
      <t>Primary cases of the denominator with postoperative/ therapeutic examination of swallowing function</t>
    </r>
    <r>
      <rPr>
        <vertAlign val="superscript"/>
        <sz val="8"/>
        <rFont val="Arial"/>
        <family val="2"/>
      </rPr>
      <t xml:space="preserve">2
</t>
    </r>
    <r>
      <rPr>
        <sz val="8"/>
        <rFont val="Arial"/>
        <family val="2"/>
      </rPr>
      <t xml:space="preserve">
</t>
    </r>
    <r>
      <rPr>
        <vertAlign val="superscript"/>
        <sz val="7"/>
        <rFont val="Arial"/>
        <family val="2"/>
      </rPr>
      <t>2</t>
    </r>
    <r>
      <rPr>
        <sz val="7"/>
        <rFont val="Arial"/>
        <family val="2"/>
      </rPr>
      <t xml:space="preserve"> FEES (fibre optic endoscopic evaluation of swallowing)</t>
    </r>
  </si>
  <si>
    <t>The Catalogue of Requirements is based on the TNM classification of malignant tumours, 8th edition 2017, the ICD classification ICD-10-GM 2025 (BfArM) as well as the ICD classification ICD-O-3 (BfArM) (topography) 2019 and  the OPS classification OPS 2025 (BfArM).</t>
  </si>
  <si>
    <t>D-Flow Onco (vormals OncoAssist)</t>
  </si>
  <si>
    <t>Stand: 27.08.2025</t>
  </si>
  <si>
    <t>Aktualisiert: 16.12.2025</t>
  </si>
  <si>
    <t>benannter Operateur HNO</t>
  </si>
  <si>
    <t>nicht benannter Operateur HNO</t>
  </si>
  <si>
    <t>benannter Operateur MKG</t>
  </si>
  <si>
    <t>nicht benannter Operateur MKG</t>
  </si>
  <si>
    <t>in Ausbildung HNO</t>
  </si>
  <si>
    <t>in Ausbildung MKG</t>
  </si>
  <si>
    <t>HNO ENT</t>
  </si>
  <si>
    <t>Designated surgeon ENT</t>
  </si>
  <si>
    <t>Non-designated surgeon ENT</t>
  </si>
  <si>
    <t>Designated surgeon OMS</t>
  </si>
  <si>
    <t>MKG OMS</t>
  </si>
  <si>
    <t>Non-designated surgeon OMS</t>
  </si>
  <si>
    <t>In training ENT</t>
  </si>
  <si>
    <t>In training OMS</t>
  </si>
  <si>
    <t>Number of tumour resections/ year (primary cases/ recurrences ≥ 10)</t>
  </si>
  <si>
    <t>Imaging of oral cavity cancer to determine 
N category</t>
  </si>
  <si>
    <t>Thorax CT to rule out pulmonary filiae in the case of oral cavity cancer</t>
  </si>
  <si>
    <t>Complete diagnostic report for oral cavity cancer</t>
  </si>
  <si>
    <t>Neck dissection in case of oral cavity cancer</t>
  </si>
  <si>
    <t>Radiotherapy to treat oral cavity cancer</t>
  </si>
  <si>
    <t>Post-operative radiotherapy or radio-chemotherapy for oral cavity cancer</t>
  </si>
  <si>
    <t>Dental examination prior to radiotherapy or radio-chemotherapy for oral cavity cancer</t>
  </si>
  <si>
    <t>Panendoscopy for laryngeal cancer</t>
  </si>
  <si>
    <t>Counselling by speech therapist/
speech scientists for laryngeal cancer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</si>
</sst>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
  </numFmts>
  <fonts count="135" x14ac:knownFonts="1">
    <font>
      <sz val="11"/>
      <color theme="1"/>
      <name val="Calibri"/>
      <family val="2"/>
      <scheme val="minor"/>
    </font>
    <font>
      <sz val="10"/>
      <color theme="1"/>
      <name val="Arial"/>
      <family val="2"/>
    </font>
    <font>
      <sz val="10"/>
      <color theme="1"/>
      <name val="Arial"/>
      <family val="2"/>
    </font>
    <font>
      <sz val="10"/>
      <color theme="1"/>
      <name val="Arial"/>
      <family val="2"/>
    </font>
    <font>
      <sz val="10"/>
      <color theme="1"/>
      <name val="Arial"/>
      <family val="2"/>
    </font>
    <font>
      <sz val="11"/>
      <color indexed="8"/>
      <name val="Calibri"/>
      <family val="2"/>
    </font>
    <font>
      <sz val="10"/>
      <name val="Arial"/>
      <family val="2"/>
    </font>
    <font>
      <b/>
      <sz val="10"/>
      <name val="Arial"/>
      <family val="2"/>
    </font>
    <font>
      <sz val="10"/>
      <color indexed="10"/>
      <name val="Arial"/>
      <family val="2"/>
    </font>
    <font>
      <sz val="10"/>
      <color indexed="12"/>
      <name val="Arial"/>
      <family val="2"/>
    </font>
    <font>
      <sz val="8"/>
      <name val="Arial"/>
      <family val="2"/>
    </font>
    <font>
      <b/>
      <sz val="8"/>
      <name val="Arial"/>
      <family val="2"/>
    </font>
    <font>
      <sz val="9"/>
      <color indexed="81"/>
      <name val="Tahoma"/>
      <family val="2"/>
    </font>
    <font>
      <b/>
      <sz val="9"/>
      <name val="Arial"/>
      <family val="2"/>
    </font>
    <font>
      <sz val="11"/>
      <color indexed="8"/>
      <name val="Calibri"/>
      <family val="2"/>
    </font>
    <font>
      <b/>
      <sz val="11"/>
      <color indexed="8"/>
      <name val="Calibri"/>
      <family val="2"/>
    </font>
    <font>
      <sz val="8"/>
      <color indexed="8"/>
      <name val="Arial"/>
      <family val="2"/>
    </font>
    <font>
      <b/>
      <sz val="10"/>
      <color indexed="8"/>
      <name val="Arial"/>
      <family val="2"/>
    </font>
    <font>
      <sz val="10"/>
      <color indexed="8"/>
      <name val="Arial"/>
      <family val="2"/>
    </font>
    <font>
      <sz val="9"/>
      <name val="Arial"/>
      <family val="2"/>
    </font>
    <font>
      <sz val="11"/>
      <color indexed="8"/>
      <name val="Arial"/>
      <family val="2"/>
    </font>
    <font>
      <sz val="11"/>
      <color indexed="9"/>
      <name val="Arial"/>
      <family val="2"/>
    </font>
    <font>
      <sz val="11"/>
      <name val="Arial"/>
      <family val="2"/>
    </font>
    <font>
      <b/>
      <sz val="11"/>
      <color indexed="8"/>
      <name val="Arial"/>
      <family val="2"/>
    </font>
    <font>
      <sz val="9"/>
      <color indexed="8"/>
      <name val="Arial"/>
      <family val="2"/>
    </font>
    <font>
      <b/>
      <sz val="13"/>
      <name val="Arial"/>
      <family val="2"/>
    </font>
    <font>
      <b/>
      <sz val="13"/>
      <color indexed="8"/>
      <name val="Arial"/>
      <family val="2"/>
    </font>
    <font>
      <sz val="7"/>
      <color indexed="8"/>
      <name val="Arial"/>
      <family val="2"/>
    </font>
    <font>
      <b/>
      <sz val="8"/>
      <color indexed="8"/>
      <name val="Arial"/>
      <family val="2"/>
    </font>
    <font>
      <sz val="10"/>
      <color indexed="9"/>
      <name val="Arial"/>
      <family val="2"/>
    </font>
    <font>
      <sz val="11"/>
      <color indexed="8"/>
      <name val="Calibri"/>
      <family val="2"/>
    </font>
    <font>
      <b/>
      <sz val="9"/>
      <color indexed="8"/>
      <name val="Arial"/>
      <family val="2"/>
    </font>
    <font>
      <sz val="11"/>
      <color indexed="23"/>
      <name val="Arial"/>
      <family val="2"/>
    </font>
    <font>
      <b/>
      <sz val="7"/>
      <color indexed="8"/>
      <name val="Arial"/>
      <family val="2"/>
    </font>
    <font>
      <sz val="9"/>
      <color indexed="8"/>
      <name val="Times New Roman"/>
      <family val="1"/>
    </font>
    <font>
      <sz val="9"/>
      <color indexed="81"/>
      <name val="Arial"/>
      <family val="2"/>
    </font>
    <font>
      <sz val="11"/>
      <color indexed="9"/>
      <name val="Calibri"/>
      <family val="2"/>
    </font>
    <font>
      <b/>
      <sz val="11"/>
      <color indexed="63"/>
      <name val="Calibri"/>
      <family val="2"/>
    </font>
    <font>
      <b/>
      <sz val="11"/>
      <color indexed="52"/>
      <name val="Calibri"/>
      <family val="2"/>
    </font>
    <font>
      <sz val="11"/>
      <color indexed="62"/>
      <name val="Calibri"/>
      <family val="2"/>
    </font>
    <font>
      <i/>
      <sz val="11"/>
      <color indexed="23"/>
      <name val="Calibri"/>
      <family val="2"/>
    </font>
    <font>
      <sz val="11"/>
      <color indexed="10"/>
      <name val="Calibri"/>
      <family val="2"/>
    </font>
    <font>
      <sz val="8"/>
      <name val="Calibri"/>
      <family val="2"/>
    </font>
    <font>
      <b/>
      <sz val="15"/>
      <color indexed="56"/>
      <name val="Calibri"/>
      <family val="2"/>
    </font>
    <font>
      <b/>
      <sz val="11"/>
      <color indexed="56"/>
      <name val="Calibri"/>
      <family val="2"/>
    </font>
    <font>
      <b/>
      <sz val="18"/>
      <color indexed="56"/>
      <name val="Cambria"/>
      <family val="2"/>
    </font>
    <font>
      <b/>
      <sz val="13"/>
      <color indexed="56"/>
      <name val="Calibri"/>
      <family val="2"/>
    </font>
    <font>
      <sz val="6"/>
      <color indexed="8"/>
      <name val="Arial"/>
      <family val="2"/>
    </font>
    <font>
      <sz val="11"/>
      <color indexed="20"/>
      <name val="Calibri"/>
      <family val="2"/>
    </font>
    <font>
      <b/>
      <sz val="11"/>
      <color indexed="9"/>
      <name val="Calibri"/>
      <family val="2"/>
    </font>
    <font>
      <sz val="11"/>
      <color indexed="17"/>
      <name val="Calibri"/>
      <family val="2"/>
    </font>
    <font>
      <sz val="11"/>
      <color indexed="52"/>
      <name val="Calibri"/>
      <family val="2"/>
    </font>
    <font>
      <sz val="11"/>
      <color indexed="17"/>
      <name val="Calibri"/>
      <family val="2"/>
    </font>
    <font>
      <sz val="11"/>
      <color indexed="20"/>
      <name val="Calibri"/>
      <family val="2"/>
    </font>
    <font>
      <sz val="11"/>
      <color indexed="52"/>
      <name val="Calibri"/>
      <family val="2"/>
    </font>
    <font>
      <b/>
      <sz val="11"/>
      <color indexed="9"/>
      <name val="Calibri"/>
      <family val="2"/>
    </font>
    <font>
      <b/>
      <sz val="9"/>
      <color indexed="8"/>
      <name val="Calibri"/>
      <family val="2"/>
    </font>
    <font>
      <b/>
      <u/>
      <sz val="8"/>
      <color indexed="8"/>
      <name val="Arial"/>
      <family val="2"/>
    </font>
    <font>
      <b/>
      <sz val="7"/>
      <color indexed="10"/>
      <name val="Arial"/>
      <family val="2"/>
    </font>
    <font>
      <vertAlign val="superscript"/>
      <sz val="8"/>
      <color indexed="8"/>
      <name val="Arial"/>
      <family val="2"/>
    </font>
    <font>
      <sz val="11"/>
      <color indexed="8"/>
      <name val="Calibri"/>
      <family val="2"/>
    </font>
    <font>
      <sz val="8"/>
      <color indexed="8"/>
      <name val="Arial"/>
      <family val="2"/>
    </font>
    <font>
      <sz val="11"/>
      <color indexed="8"/>
      <name val="Arial"/>
      <family val="2"/>
    </font>
    <font>
      <sz val="9"/>
      <color indexed="8"/>
      <name val="Arial"/>
      <family val="2"/>
    </font>
    <font>
      <sz val="9"/>
      <color indexed="8"/>
      <name val="Calibri"/>
      <family val="2"/>
    </font>
    <font>
      <b/>
      <sz val="9"/>
      <color indexed="8"/>
      <name val="Arial"/>
      <family val="2"/>
    </font>
    <font>
      <sz val="10"/>
      <color indexed="8"/>
      <name val="Arial"/>
      <family val="2"/>
    </font>
    <font>
      <b/>
      <sz val="8"/>
      <color indexed="8"/>
      <name val="Arial Narrow"/>
      <family val="2"/>
    </font>
    <font>
      <sz val="8"/>
      <color indexed="8"/>
      <name val="Arial Narrow"/>
      <family val="2"/>
    </font>
    <font>
      <sz val="6"/>
      <name val="Arial"/>
      <family val="2"/>
    </font>
    <font>
      <sz val="8"/>
      <name val="Arial Narrow"/>
      <family val="2"/>
    </font>
    <font>
      <sz val="11"/>
      <name val="Calibri"/>
      <family val="2"/>
    </font>
    <font>
      <sz val="8"/>
      <color indexed="8"/>
      <name val="Arial"/>
      <family val="2"/>
    </font>
    <font>
      <sz val="11"/>
      <color theme="1"/>
      <name val="Calibri"/>
      <family val="2"/>
      <scheme val="minor"/>
    </font>
    <font>
      <sz val="11"/>
      <color theme="0"/>
      <name val="Calibri"/>
      <family val="2"/>
      <scheme val="minor"/>
    </font>
    <font>
      <b/>
      <sz val="11"/>
      <color indexed="8"/>
      <name val="Calibri"/>
      <family val="2"/>
      <scheme val="minor"/>
    </font>
    <font>
      <b/>
      <sz val="11"/>
      <color rgb="FF3F3F3F"/>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sz val="11"/>
      <color rgb="FF3F3F76"/>
      <name val="Calibri"/>
      <family val="2"/>
      <scheme val="minor"/>
    </font>
    <font>
      <b/>
      <sz val="11"/>
      <color theme="1"/>
      <name val="Calibri"/>
      <family val="2"/>
      <scheme val="minor"/>
    </font>
    <font>
      <i/>
      <sz val="11"/>
      <color rgb="FF7F7F7F"/>
      <name val="Calibri"/>
      <family val="2"/>
      <scheme val="minor"/>
    </font>
    <font>
      <sz val="11"/>
      <color rgb="FF006100"/>
      <name val="Calibri"/>
      <family val="2"/>
      <scheme val="minor"/>
    </font>
    <font>
      <b/>
      <sz val="15"/>
      <color indexed="62"/>
      <name val="Calibri"/>
      <family val="2"/>
      <scheme val="minor"/>
    </font>
    <font>
      <b/>
      <sz val="15"/>
      <color theme="3"/>
      <name val="Calibri"/>
      <family val="2"/>
      <scheme val="minor"/>
    </font>
    <font>
      <b/>
      <sz val="13"/>
      <color indexed="62"/>
      <name val="Calibri"/>
      <family val="2"/>
      <scheme val="minor"/>
    </font>
    <font>
      <b/>
      <sz val="13"/>
      <color theme="3"/>
      <name val="Calibri"/>
      <family val="2"/>
      <scheme val="minor"/>
    </font>
    <font>
      <b/>
      <sz val="11"/>
      <color indexed="62"/>
      <name val="Calibri"/>
      <family val="2"/>
      <scheme val="minor"/>
    </font>
    <font>
      <b/>
      <sz val="11"/>
      <color theme="3"/>
      <name val="Calibri"/>
      <family val="2"/>
      <scheme val="minor"/>
    </font>
    <font>
      <sz val="11"/>
      <color rgb="FFFA7D00"/>
      <name val="Calibri"/>
      <family val="2"/>
      <scheme val="minor"/>
    </font>
    <font>
      <sz val="11"/>
      <color rgb="FF9C6500"/>
      <name val="Calibri"/>
      <family val="2"/>
      <scheme val="minor"/>
    </font>
    <font>
      <sz val="8"/>
      <color theme="1"/>
      <name val="Calibri"/>
      <family val="2"/>
      <scheme val="minor"/>
    </font>
    <font>
      <b/>
      <sz val="18"/>
      <color indexed="62"/>
      <name val="Cambria"/>
      <family val="2"/>
      <scheme val="major"/>
    </font>
    <font>
      <b/>
      <sz val="18"/>
      <color theme="3"/>
      <name val="Cambria"/>
      <family val="2"/>
      <scheme val="major"/>
    </font>
    <font>
      <sz val="11"/>
      <color rgb="FFFF0000"/>
      <name val="Calibri"/>
      <family val="2"/>
      <scheme val="minor"/>
    </font>
    <font>
      <sz val="11"/>
      <color indexed="53"/>
      <name val="Calibri"/>
      <family val="2"/>
      <scheme val="minor"/>
    </font>
    <font>
      <sz val="9"/>
      <color theme="1"/>
      <name val="Arial"/>
      <family val="2"/>
    </font>
    <font>
      <b/>
      <sz val="9"/>
      <color theme="1"/>
      <name val="Arial"/>
      <family val="2"/>
    </font>
    <font>
      <sz val="8"/>
      <color theme="1"/>
      <name val="Arial"/>
      <family val="2"/>
    </font>
    <font>
      <b/>
      <sz val="10"/>
      <color theme="1"/>
      <name val="Arial"/>
      <family val="2"/>
    </font>
    <font>
      <sz val="10"/>
      <color theme="1"/>
      <name val="Arial"/>
      <family val="2"/>
    </font>
    <font>
      <b/>
      <sz val="8"/>
      <color theme="1"/>
      <name val="Arial"/>
      <family val="2"/>
    </font>
    <font>
      <b/>
      <sz val="11"/>
      <color theme="1"/>
      <name val="Arial"/>
      <family val="2"/>
    </font>
    <font>
      <sz val="8"/>
      <color theme="1"/>
      <name val="Arial Narrow"/>
      <family val="2"/>
    </font>
    <font>
      <b/>
      <sz val="8"/>
      <color theme="1"/>
      <name val="Arial Narrow"/>
      <family val="2"/>
    </font>
    <font>
      <b/>
      <sz val="8"/>
      <color theme="1"/>
      <name val="Calibri"/>
      <family val="2"/>
      <scheme val="minor"/>
    </font>
    <font>
      <b/>
      <sz val="8"/>
      <color theme="1"/>
      <name val="Calibri"/>
      <family val="2"/>
    </font>
    <font>
      <sz val="9"/>
      <color rgb="FFFF0000"/>
      <name val="Arial"/>
      <family val="2"/>
    </font>
    <font>
      <b/>
      <sz val="13"/>
      <name val="Arial"/>
      <family val="2"/>
    </font>
    <font>
      <sz val="11"/>
      <color indexed="8"/>
      <name val="Arial"/>
      <family val="2"/>
    </font>
    <font>
      <sz val="9"/>
      <color indexed="8"/>
      <name val="Arial"/>
      <family val="2"/>
    </font>
    <font>
      <b/>
      <sz val="13"/>
      <color indexed="8"/>
      <name val="Arial"/>
      <family val="2"/>
    </font>
    <font>
      <sz val="9"/>
      <name val="Arial"/>
      <family val="2"/>
    </font>
    <font>
      <sz val="8"/>
      <color indexed="55"/>
      <name val="Arial"/>
      <family val="2"/>
    </font>
    <font>
      <sz val="11"/>
      <color theme="1"/>
      <name val="Calibri"/>
      <family val="2"/>
      <scheme val="minor"/>
    </font>
    <font>
      <sz val="9"/>
      <color rgb="FFFF0000"/>
      <name val="Arial"/>
      <family val="2"/>
    </font>
    <font>
      <b/>
      <sz val="9"/>
      <color indexed="8"/>
      <name val="Arial"/>
      <family val="2"/>
    </font>
    <font>
      <sz val="8"/>
      <color rgb="FFFF0000"/>
      <name val="Arial"/>
      <family val="2"/>
    </font>
    <font>
      <sz val="8"/>
      <color indexed="8"/>
      <name val="Arial"/>
      <family val="2"/>
    </font>
    <font>
      <sz val="8"/>
      <color theme="1"/>
      <name val="Arial"/>
      <family val="2"/>
    </font>
    <font>
      <b/>
      <u/>
      <sz val="8"/>
      <name val="Arial"/>
      <family val="2"/>
    </font>
    <font>
      <sz val="10"/>
      <color rgb="FFFF0000"/>
      <name val="Arial"/>
      <family val="2"/>
    </font>
    <font>
      <b/>
      <sz val="12"/>
      <color theme="1"/>
      <name val="Arial"/>
      <family val="2"/>
    </font>
    <font>
      <strike/>
      <sz val="9"/>
      <name val="Arial"/>
      <family val="2"/>
    </font>
    <font>
      <b/>
      <vertAlign val="superscript"/>
      <sz val="9"/>
      <name val="Arial"/>
      <family val="2"/>
    </font>
    <font>
      <b/>
      <sz val="11"/>
      <name val="Arial"/>
      <family val="2"/>
    </font>
    <font>
      <strike/>
      <sz val="8"/>
      <name val="Arial Narrow"/>
      <family val="2"/>
    </font>
    <font>
      <sz val="11"/>
      <name val="Calibri"/>
      <family val="2"/>
      <scheme val="minor"/>
    </font>
    <font>
      <sz val="8"/>
      <color theme="1" tint="0.34998626667073579"/>
      <name val="Arial"/>
      <family val="2"/>
    </font>
    <font>
      <u/>
      <sz val="8"/>
      <color theme="1"/>
      <name val="Arial"/>
      <family val="2"/>
    </font>
    <font>
      <b/>
      <sz val="12"/>
      <name val="Arial"/>
      <family val="2"/>
    </font>
    <font>
      <vertAlign val="superscript"/>
      <sz val="8"/>
      <name val="Arial"/>
      <family val="2"/>
    </font>
    <font>
      <vertAlign val="superscript"/>
      <sz val="7"/>
      <name val="Arial"/>
      <family val="2"/>
    </font>
    <font>
      <sz val="7"/>
      <name val="Arial"/>
      <family val="2"/>
    </font>
  </fonts>
  <fills count="96">
    <fill>
      <patternFill patternType="none"/>
    </fill>
    <fill>
      <patternFill patternType="gray125"/>
    </fill>
    <fill>
      <patternFill patternType="solid">
        <fgColor indexed="41"/>
      </patternFill>
    </fill>
    <fill>
      <patternFill patternType="solid">
        <fgColor indexed="31"/>
      </patternFill>
    </fill>
    <fill>
      <patternFill patternType="solid">
        <fgColor indexed="44"/>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9"/>
      </patternFill>
    </fill>
    <fill>
      <patternFill patternType="solid">
        <fgColor indexed="46"/>
      </patternFill>
    </fill>
    <fill>
      <patternFill patternType="solid">
        <fgColor indexed="27"/>
      </patternFill>
    </fill>
    <fill>
      <patternFill patternType="solid">
        <fgColor indexed="29"/>
      </patternFill>
    </fill>
    <fill>
      <patternFill patternType="solid">
        <fgColor indexed="43"/>
      </patternFill>
    </fill>
    <fill>
      <patternFill patternType="solid">
        <fgColor indexed="11"/>
      </patternFill>
    </fill>
    <fill>
      <patternFill patternType="solid">
        <fgColor indexed="22"/>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3"/>
      </patternFill>
    </fill>
    <fill>
      <patternFill patternType="solid">
        <fgColor indexed="57"/>
      </patternFill>
    </fill>
    <fill>
      <patternFill patternType="solid">
        <fgColor indexed="54"/>
      </patternFill>
    </fill>
    <fill>
      <patternFill patternType="solid">
        <fgColor indexed="55"/>
      </patternFill>
    </fill>
    <fill>
      <patternFill patternType="solid">
        <fgColor indexed="9"/>
        <bgColor indexed="64"/>
      </patternFill>
    </fill>
    <fill>
      <patternFill patternType="gray0625">
        <fgColor indexed="23"/>
        <bgColor indexed="9"/>
      </patternFill>
    </fill>
    <fill>
      <patternFill patternType="solid">
        <fgColor indexed="22"/>
        <bgColor indexed="64"/>
      </patternFill>
    </fill>
    <fill>
      <patternFill patternType="solid">
        <fgColor indexed="55"/>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14"/>
        <bgColor indexed="64"/>
      </patternFill>
    </fill>
    <fill>
      <patternFill patternType="gray0625">
        <fgColor indexed="23"/>
      </patternFill>
    </fill>
    <fill>
      <patternFill patternType="gray0625"/>
    </fill>
    <fill>
      <patternFill patternType="solid">
        <fgColor indexed="47"/>
        <bgColor indexed="64"/>
      </patternFill>
    </fill>
    <fill>
      <patternFill patternType="solid">
        <fgColor indexed="11"/>
        <bgColor indexed="64"/>
      </patternFill>
    </fill>
    <fill>
      <patternFill patternType="gray0625">
        <bgColor indexed="41"/>
      </patternFill>
    </fill>
    <fill>
      <patternFill patternType="solid">
        <fgColor indexed="63"/>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2F2F2"/>
      </patternFill>
    </fill>
    <fill>
      <patternFill patternType="solid">
        <fgColor rgb="FFFFC7CE"/>
      </patternFill>
    </fill>
    <fill>
      <patternFill patternType="solid">
        <fgColor rgb="FFA5A5A5"/>
      </patternFill>
    </fill>
    <fill>
      <patternFill patternType="solid">
        <fgColor rgb="FFFFCC99"/>
      </patternFill>
    </fill>
    <fill>
      <patternFill patternType="solid">
        <fgColor rgb="FFC6EFCE"/>
      </patternFill>
    </fill>
    <fill>
      <patternFill patternType="solid">
        <fgColor rgb="FFFFEB9C"/>
      </patternFill>
    </fill>
    <fill>
      <patternFill patternType="solid">
        <fgColor rgb="FFFFFFCC"/>
      </patternFill>
    </fill>
    <fill>
      <patternFill patternType="solid">
        <fgColor theme="4" tint="0.79998168889431442"/>
        <bgColor indexed="64"/>
      </patternFill>
    </fill>
    <fill>
      <patternFill patternType="solid">
        <fgColor rgb="FFF2DCDB"/>
        <bgColor indexed="64"/>
      </patternFill>
    </fill>
    <fill>
      <patternFill patternType="solid">
        <fgColor rgb="FF00FF00"/>
        <bgColor indexed="64"/>
      </patternFill>
    </fill>
    <fill>
      <patternFill patternType="solid">
        <fgColor rgb="FFFFFF00"/>
        <bgColor indexed="64"/>
      </patternFill>
    </fill>
    <fill>
      <patternFill patternType="solid">
        <fgColor theme="5" tint="0.79998168889431442"/>
        <bgColor indexed="64"/>
      </patternFill>
    </fill>
    <fill>
      <patternFill patternType="solid">
        <fgColor rgb="FFADDB7B"/>
        <bgColor indexed="64"/>
      </patternFill>
    </fill>
    <fill>
      <patternFill patternType="solid">
        <fgColor rgb="FFFFFF66"/>
        <bgColor indexed="64"/>
      </patternFill>
    </fill>
    <fill>
      <patternFill patternType="solid">
        <fgColor theme="4" tint="0.79998168889431442"/>
        <bgColor indexed="23"/>
      </patternFill>
    </fill>
    <fill>
      <patternFill patternType="gray0625">
        <bgColor theme="0"/>
      </patternFill>
    </fill>
    <fill>
      <patternFill patternType="solid">
        <fgColor rgb="FF99FF66"/>
        <bgColor indexed="64"/>
      </patternFill>
    </fill>
    <fill>
      <patternFill patternType="solid">
        <fgColor theme="0" tint="-0.249977111117893"/>
        <bgColor indexed="64"/>
      </patternFill>
    </fill>
    <fill>
      <patternFill patternType="solid">
        <fgColor rgb="FFDCE6F1"/>
        <bgColor indexed="64"/>
      </patternFill>
    </fill>
    <fill>
      <patternFill patternType="solid">
        <fgColor rgb="FFFFC000"/>
        <bgColor indexed="64"/>
      </patternFill>
    </fill>
    <fill>
      <patternFill patternType="solid">
        <fgColor theme="9" tint="0.79998168889431442"/>
        <bgColor indexed="64"/>
      </patternFill>
    </fill>
    <fill>
      <patternFill patternType="solid">
        <fgColor rgb="FFD9D9D9"/>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rgb="FFC0C0C0"/>
        <bgColor indexed="64"/>
      </patternFill>
    </fill>
    <fill>
      <patternFill patternType="solid">
        <fgColor rgb="FF99FF66"/>
        <bgColor rgb="FF000000"/>
      </patternFill>
    </fill>
    <fill>
      <patternFill patternType="solid">
        <fgColor rgb="FFCCFFCC"/>
        <bgColor rgb="FF000000"/>
      </patternFill>
    </fill>
    <fill>
      <patternFill patternType="solid">
        <fgColor rgb="FFFFFF99"/>
        <bgColor rgb="FF000000"/>
      </patternFill>
    </fill>
    <fill>
      <patternFill patternType="solid">
        <fgColor rgb="FFFF7C80"/>
        <bgColor rgb="FF000000"/>
      </patternFill>
    </fill>
    <fill>
      <patternFill patternType="solid">
        <fgColor rgb="FFDCE6F1"/>
        <bgColor indexed="9"/>
      </patternFill>
    </fill>
    <fill>
      <patternFill patternType="solid">
        <fgColor theme="6"/>
        <bgColor indexed="64"/>
      </patternFill>
    </fill>
  </fills>
  <borders count="98">
    <border>
      <left/>
      <right/>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double">
        <color indexed="8"/>
      </left>
      <right style="double">
        <color indexed="8"/>
      </right>
      <top style="double">
        <color indexed="8"/>
      </top>
      <bottom style="double">
        <color indexed="8"/>
      </bottom>
      <diagonal/>
    </border>
    <border>
      <left/>
      <right/>
      <top style="thin">
        <color indexed="49"/>
      </top>
      <bottom style="double">
        <color indexed="49"/>
      </bottom>
      <diagonal/>
    </border>
    <border>
      <left/>
      <right/>
      <top style="thin">
        <color indexed="62"/>
      </top>
      <bottom style="double">
        <color indexed="62"/>
      </bottom>
      <diagonal/>
    </border>
    <border>
      <left/>
      <right/>
      <top/>
      <bottom style="thick">
        <color indexed="62"/>
      </bottom>
      <diagonal/>
    </border>
    <border>
      <left/>
      <right/>
      <top/>
      <bottom style="thick">
        <color indexed="49"/>
      </bottom>
      <diagonal/>
    </border>
    <border>
      <left/>
      <right/>
      <top/>
      <bottom style="thick">
        <color indexed="22"/>
      </bottom>
      <diagonal/>
    </border>
    <border>
      <left/>
      <right/>
      <top/>
      <bottom style="thick">
        <color indexed="41"/>
      </bottom>
      <diagonal/>
    </border>
    <border>
      <left/>
      <right/>
      <top/>
      <bottom style="thick">
        <color indexed="44"/>
      </bottom>
      <diagonal/>
    </border>
    <border>
      <left/>
      <right/>
      <top/>
      <bottom style="medium">
        <color indexed="30"/>
      </bottom>
      <diagonal/>
    </border>
    <border>
      <left/>
      <right/>
      <top/>
      <bottom style="medium">
        <color indexed="41"/>
      </bottom>
      <diagonal/>
    </border>
    <border>
      <left/>
      <right/>
      <top/>
      <bottom style="medium">
        <color indexed="4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medium">
        <color indexed="64"/>
      </right>
      <top style="medium">
        <color indexed="64"/>
      </top>
      <bottom style="medium">
        <color indexed="64"/>
      </bottom>
      <diagonal/>
    </border>
    <border>
      <left style="thin">
        <color indexed="64"/>
      </left>
      <right/>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top/>
      <bottom/>
      <diagonal/>
    </border>
    <border>
      <left style="thin">
        <color indexed="64"/>
      </left>
      <right style="thin">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style="thin">
        <color indexed="64"/>
      </right>
      <top/>
      <bottom/>
      <diagonal/>
    </border>
    <border>
      <left/>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right style="thin">
        <color indexed="64"/>
      </right>
      <top style="thin">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bottom style="medium">
        <color indexed="64"/>
      </bottom>
      <diagonal/>
    </border>
    <border>
      <left/>
      <right/>
      <top style="thin">
        <color indexed="64"/>
      </top>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diagonal/>
    </border>
    <border>
      <left style="thin">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rgb="FF000000"/>
      </top>
      <bottom style="medium">
        <color indexed="64"/>
      </bottom>
      <diagonal/>
    </border>
    <border>
      <left/>
      <right/>
      <top style="medium">
        <color rgb="FF000000"/>
      </top>
      <bottom style="medium">
        <color indexed="64"/>
      </bottom>
      <diagonal/>
    </border>
    <border>
      <left style="thin">
        <color indexed="64"/>
      </left>
      <right style="thin">
        <color indexed="64"/>
      </right>
      <top style="medium">
        <color rgb="FF000000"/>
      </top>
      <bottom style="medium">
        <color indexed="64"/>
      </bottom>
      <diagonal/>
    </border>
    <border>
      <left style="thin">
        <color indexed="64"/>
      </left>
      <right style="medium">
        <color indexed="64"/>
      </right>
      <top style="medium">
        <color rgb="FF000000"/>
      </top>
      <bottom style="medium">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diagonal/>
    </border>
  </borders>
  <cellStyleXfs count="1030">
    <xf numFmtId="0" fontId="0" fillId="0" borderId="0"/>
    <xf numFmtId="0" fontId="73" fillId="2" borderId="0" applyNumberFormat="0" applyBorder="0" applyAlignment="0" applyProtection="0"/>
    <xf numFmtId="0" fontId="73" fillId="3" borderId="0" applyNumberFormat="0" applyBorder="0" applyAlignment="0" applyProtection="0"/>
    <xf numFmtId="0" fontId="73" fillId="41" borderId="0" applyNumberFormat="0" applyBorder="0" applyAlignment="0" applyProtection="0"/>
    <xf numFmtId="0" fontId="73" fillId="41" borderId="0" applyNumberFormat="0" applyBorder="0" applyAlignment="0" applyProtection="0"/>
    <xf numFmtId="0" fontId="73" fillId="4" borderId="0" applyNumberFormat="0" applyBorder="0" applyAlignment="0" applyProtection="0"/>
    <xf numFmtId="0" fontId="73" fillId="2" borderId="0" applyNumberFormat="0" applyBorder="0" applyAlignment="0" applyProtection="0"/>
    <xf numFmtId="0" fontId="73" fillId="2"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14"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73" fillId="5" borderId="0" applyNumberFormat="0" applyBorder="0" applyAlignment="0" applyProtection="0"/>
    <xf numFmtId="0" fontId="73" fillId="6" borderId="0" applyNumberFormat="0" applyBorder="0" applyAlignment="0" applyProtection="0"/>
    <xf numFmtId="0" fontId="73" fillId="42" borderId="0" applyNumberFormat="0" applyBorder="0" applyAlignment="0" applyProtection="0"/>
    <xf numFmtId="0" fontId="73" fillId="42" borderId="0" applyNumberFormat="0" applyBorder="0" applyAlignment="0" applyProtection="0"/>
    <xf numFmtId="0" fontId="73" fillId="5" borderId="0" applyNumberFormat="0" applyBorder="0" applyAlignment="0" applyProtection="0"/>
    <xf numFmtId="0" fontId="73" fillId="5" borderId="0" applyNumberFormat="0" applyBorder="0" applyAlignment="0" applyProtection="0"/>
    <xf numFmtId="0" fontId="73" fillId="5"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14"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73" fillId="7" borderId="0" applyNumberFormat="0" applyBorder="0" applyAlignment="0" applyProtection="0"/>
    <xf numFmtId="0" fontId="73" fillId="8"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0" fontId="73" fillId="7"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14"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73" fillId="9" borderId="0" applyNumberFormat="0" applyBorder="0" applyAlignment="0" applyProtection="0"/>
    <xf numFmtId="0" fontId="73" fillId="10"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0" fontId="73" fillId="9"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4"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73" fillId="2" borderId="0" applyNumberFormat="0" applyBorder="0" applyAlignment="0" applyProtection="0"/>
    <xf numFmtId="0" fontId="73" fillId="45" borderId="0" applyNumberFormat="0" applyBorder="0" applyAlignment="0" applyProtection="0"/>
    <xf numFmtId="0" fontId="73" fillId="4" borderId="0" applyNumberFormat="0" applyBorder="0" applyAlignment="0" applyProtection="0"/>
    <xf numFmtId="0" fontId="73" fillId="2"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4"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73" fillId="46"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14"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73" fillId="2" borderId="0" applyNumberFormat="0" applyBorder="0" applyAlignment="0" applyProtection="0"/>
    <xf numFmtId="0" fontId="73" fillId="47" borderId="0" applyNumberFormat="0" applyBorder="0" applyAlignment="0" applyProtection="0"/>
    <xf numFmtId="0" fontId="73" fillId="2"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14"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73" fillId="48"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14"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73" fillId="13" borderId="0" applyNumberFormat="0" applyBorder="0" applyAlignment="0" applyProtection="0"/>
    <xf numFmtId="0" fontId="73" fillId="14" borderId="0" applyNumberFormat="0" applyBorder="0" applyAlignment="0" applyProtection="0"/>
    <xf numFmtId="0" fontId="73" fillId="49" borderId="0" applyNumberFormat="0" applyBorder="0" applyAlignment="0" applyProtection="0"/>
    <xf numFmtId="0" fontId="73" fillId="49"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73" fillId="13"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4"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73" fillId="15" borderId="0" applyNumberFormat="0" applyBorder="0" applyAlignment="0" applyProtection="0"/>
    <xf numFmtId="0" fontId="73" fillId="50" borderId="0" applyNumberFormat="0" applyBorder="0" applyAlignment="0" applyProtection="0"/>
    <xf numFmtId="0" fontId="73" fillId="15" borderId="0" applyNumberFormat="0" applyBorder="0" applyAlignment="0" applyProtection="0"/>
    <xf numFmtId="0" fontId="73" fillId="15"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4"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73" fillId="2" borderId="0" applyNumberFormat="0" applyBorder="0" applyAlignment="0" applyProtection="0"/>
    <xf numFmtId="0" fontId="73" fillId="51" borderId="0" applyNumberFormat="0" applyBorder="0" applyAlignment="0" applyProtection="0"/>
    <xf numFmtId="0" fontId="73" fillId="2"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14"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73" fillId="5" borderId="0" applyNumberFormat="0" applyBorder="0" applyAlignment="0" applyProtection="0"/>
    <xf numFmtId="0" fontId="73" fillId="52" borderId="0" applyNumberFormat="0" applyBorder="0" applyAlignment="0" applyProtection="0"/>
    <xf numFmtId="0" fontId="73" fillId="5" borderId="0" applyNumberFormat="0" applyBorder="0" applyAlignment="0" applyProtection="0"/>
    <xf numFmtId="0" fontId="73" fillId="5"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14"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74" fillId="2" borderId="0" applyNumberFormat="0" applyBorder="0" applyAlignment="0" applyProtection="0"/>
    <xf numFmtId="0" fontId="74" fillId="53" borderId="0" applyNumberFormat="0" applyBorder="0" applyAlignment="0" applyProtection="0"/>
    <xf numFmtId="0" fontId="74" fillId="4" borderId="0" applyNumberFormat="0" applyBorder="0" applyAlignment="0" applyProtection="0"/>
    <xf numFmtId="0" fontId="74" fillId="2"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36" fillId="17" borderId="0" applyNumberFormat="0" applyBorder="0" applyAlignment="0" applyProtection="0"/>
    <xf numFmtId="0" fontId="74" fillId="54"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74" fillId="55"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74" fillId="15" borderId="0" applyNumberFormat="0" applyBorder="0" applyAlignment="0" applyProtection="0"/>
    <xf numFmtId="0" fontId="74" fillId="18" borderId="0" applyNumberFormat="0" applyBorder="0" applyAlignment="0" applyProtection="0"/>
    <xf numFmtId="0" fontId="74" fillId="56" borderId="0" applyNumberFormat="0" applyBorder="0" applyAlignment="0" applyProtection="0"/>
    <xf numFmtId="0" fontId="74" fillId="56" borderId="0" applyNumberFormat="0" applyBorder="0" applyAlignment="0" applyProtection="0"/>
    <xf numFmtId="0" fontId="74" fillId="15" borderId="0" applyNumberFormat="0" applyBorder="0" applyAlignment="0" applyProtection="0"/>
    <xf numFmtId="0" fontId="74" fillId="15" borderId="0" applyNumberFormat="0" applyBorder="0" applyAlignment="0" applyProtection="0"/>
    <xf numFmtId="0" fontId="74" fillId="15"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74" fillId="2" borderId="0" applyNumberFormat="0" applyBorder="0" applyAlignment="0" applyProtection="0"/>
    <xf numFmtId="0" fontId="74" fillId="57" borderId="0" applyNumberFormat="0" applyBorder="0" applyAlignment="0" applyProtection="0"/>
    <xf numFmtId="0" fontId="74" fillId="4" borderId="0" applyNumberFormat="0" applyBorder="0" applyAlignment="0" applyProtection="0"/>
    <xf numFmtId="0" fontId="74" fillId="2"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74" fillId="5" borderId="0" applyNumberFormat="0" applyBorder="0" applyAlignment="0" applyProtection="0"/>
    <xf numFmtId="0" fontId="74" fillId="20" borderId="0" applyNumberFormat="0" applyBorder="0" applyAlignment="0" applyProtection="0"/>
    <xf numFmtId="0" fontId="74" fillId="58" borderId="0" applyNumberFormat="0" applyBorder="0" applyAlignment="0" applyProtection="0"/>
    <xf numFmtId="0" fontId="74" fillId="58" borderId="0" applyNumberFormat="0" applyBorder="0" applyAlignment="0" applyProtection="0"/>
    <xf numFmtId="0" fontId="74" fillId="5" borderId="0" applyNumberFormat="0" applyBorder="0" applyAlignment="0" applyProtection="0"/>
    <xf numFmtId="0" fontId="74" fillId="5" borderId="0" applyNumberFormat="0" applyBorder="0" applyAlignment="0" applyProtection="0"/>
    <xf numFmtId="0" fontId="74" fillId="5"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36" fillId="20" borderId="0" applyNumberFormat="0" applyBorder="0" applyAlignment="0" applyProtection="0"/>
    <xf numFmtId="0" fontId="36" fillId="21" borderId="0" applyNumberFormat="0" applyBorder="0" applyAlignment="0" applyProtection="0"/>
    <xf numFmtId="0" fontId="74" fillId="19" borderId="0" applyNumberFormat="0" applyBorder="0" applyAlignment="0" applyProtection="0"/>
    <xf numFmtId="0" fontId="74" fillId="19" borderId="0" applyNumberFormat="0" applyBorder="0" applyAlignment="0" applyProtection="0"/>
    <xf numFmtId="0" fontId="74" fillId="59" borderId="0" applyNumberFormat="0" applyBorder="0" applyAlignment="0" applyProtection="0"/>
    <xf numFmtId="0" fontId="74" fillId="59" borderId="0" applyNumberFormat="0" applyBorder="0" applyAlignment="0" applyProtection="0"/>
    <xf numFmtId="0" fontId="74" fillId="21" borderId="0" applyNumberFormat="0" applyBorder="0" applyAlignment="0" applyProtection="0"/>
    <xf numFmtId="0" fontId="36" fillId="22" borderId="0" applyNumberFormat="0" applyBorder="0" applyAlignment="0" applyProtection="0"/>
    <xf numFmtId="0" fontId="74" fillId="23" borderId="0" applyNumberFormat="0" applyBorder="0" applyAlignment="0" applyProtection="0"/>
    <xf numFmtId="0" fontId="36" fillId="24" borderId="0" applyNumberFormat="0" applyBorder="0" applyAlignment="0" applyProtection="0"/>
    <xf numFmtId="0" fontId="36" fillId="18" borderId="0" applyNumberFormat="0" applyBorder="0" applyAlignment="0" applyProtection="0"/>
    <xf numFmtId="0" fontId="74" fillId="25" borderId="0" applyNumberFormat="0" applyBorder="0" applyAlignment="0" applyProtection="0"/>
    <xf numFmtId="0" fontId="74" fillId="25" borderId="0" applyNumberFormat="0" applyBorder="0" applyAlignment="0" applyProtection="0"/>
    <xf numFmtId="0" fontId="74" fillId="62" borderId="0" applyNumberFormat="0" applyBorder="0" applyAlignment="0" applyProtection="0"/>
    <xf numFmtId="0" fontId="74" fillId="62" borderId="0" applyNumberFormat="0" applyBorder="0" applyAlignment="0" applyProtection="0"/>
    <xf numFmtId="0" fontId="74" fillId="18" borderId="0" applyNumberFormat="0" applyBorder="0" applyAlignment="0" applyProtection="0"/>
    <xf numFmtId="0" fontId="36" fillId="19" borderId="0" applyNumberFormat="0" applyBorder="0" applyAlignment="0" applyProtection="0"/>
    <xf numFmtId="0" fontId="36" fillId="23" borderId="0" applyNumberFormat="0" applyBorder="0" applyAlignment="0" applyProtection="0"/>
    <xf numFmtId="0" fontId="74" fillId="19" borderId="0" applyNumberFormat="0" applyBorder="0" applyAlignment="0" applyProtection="0"/>
    <xf numFmtId="0" fontId="74" fillId="21" borderId="0" applyNumberFormat="0" applyBorder="0" applyAlignment="0" applyProtection="0"/>
    <xf numFmtId="0" fontId="74" fillId="21" borderId="0" applyNumberFormat="0" applyBorder="0" applyAlignment="0" applyProtection="0"/>
    <xf numFmtId="0" fontId="74" fillId="19" borderId="0" applyNumberFormat="0" applyBorder="0" applyAlignment="0" applyProtection="0"/>
    <xf numFmtId="0" fontId="74" fillId="60" borderId="0" applyNumberFormat="0" applyBorder="0" applyAlignment="0" applyProtection="0"/>
    <xf numFmtId="0" fontId="74" fillId="22" borderId="0" applyNumberFormat="0" applyBorder="0" applyAlignment="0" applyProtection="0"/>
    <xf numFmtId="0" fontId="74" fillId="22" borderId="0" applyNumberFormat="0" applyBorder="0" applyAlignment="0" applyProtection="0"/>
    <xf numFmtId="0" fontId="74" fillId="60" borderId="0" applyNumberFormat="0" applyBorder="0" applyAlignment="0" applyProtection="0"/>
    <xf numFmtId="0" fontId="74" fillId="61" borderId="0" applyNumberFormat="0" applyBorder="0" applyAlignment="0" applyProtection="0"/>
    <xf numFmtId="0" fontId="74" fillId="61" borderId="0" applyNumberFormat="0" applyBorder="0" applyAlignment="0" applyProtection="0"/>
    <xf numFmtId="0" fontId="74" fillId="61" borderId="0" applyNumberFormat="0" applyBorder="0" applyAlignment="0" applyProtection="0"/>
    <xf numFmtId="0" fontId="74" fillId="25" borderId="0" applyNumberFormat="0" applyBorder="0" applyAlignment="0" applyProtection="0"/>
    <xf numFmtId="0" fontId="74" fillId="18" borderId="0" applyNumberFormat="0" applyBorder="0" applyAlignment="0" applyProtection="0"/>
    <xf numFmtId="0" fontId="74" fillId="18" borderId="0" applyNumberFormat="0" applyBorder="0" applyAlignment="0" applyProtection="0"/>
    <xf numFmtId="0" fontId="74" fillId="25" borderId="0" applyNumberFormat="0" applyBorder="0" applyAlignment="0" applyProtection="0"/>
    <xf numFmtId="0" fontId="74" fillId="63" borderId="0" applyNumberFormat="0" applyBorder="0" applyAlignment="0" applyProtection="0"/>
    <xf numFmtId="0" fontId="74" fillId="63" borderId="0" applyNumberFormat="0" applyBorder="0" applyAlignment="0" applyProtection="0"/>
    <xf numFmtId="0" fontId="74" fillId="63" borderId="0" applyNumberFormat="0" applyBorder="0" applyAlignment="0" applyProtection="0"/>
    <xf numFmtId="0" fontId="74" fillId="64" borderId="0" applyNumberFormat="0" applyBorder="0" applyAlignment="0" applyProtection="0"/>
    <xf numFmtId="0" fontId="74" fillId="64" borderId="0" applyNumberFormat="0" applyBorder="0" applyAlignment="0" applyProtection="0"/>
    <xf numFmtId="0" fontId="74" fillId="64" borderId="0" applyNumberFormat="0" applyBorder="0" applyAlignment="0" applyProtection="0"/>
    <xf numFmtId="0" fontId="75" fillId="9" borderId="1" applyNumberFormat="0" applyAlignment="0" applyProtection="0"/>
    <xf numFmtId="0" fontId="75" fillId="15" borderId="1" applyNumberFormat="0" applyAlignment="0" applyProtection="0"/>
    <xf numFmtId="0" fontId="76" fillId="15" borderId="60" applyNumberFormat="0" applyAlignment="0" applyProtection="0"/>
    <xf numFmtId="0" fontId="75" fillId="15" borderId="1" applyNumberFormat="0" applyAlignment="0" applyProtection="0"/>
    <xf numFmtId="0" fontId="76" fillId="65" borderId="60" applyNumberFormat="0" applyAlignment="0" applyProtection="0"/>
    <xf numFmtId="0" fontId="76" fillId="65" borderId="60" applyNumberFormat="0" applyAlignment="0" applyProtection="0"/>
    <xf numFmtId="0" fontId="76" fillId="9" borderId="60" applyNumberFormat="0" applyAlignment="0" applyProtection="0"/>
    <xf numFmtId="0" fontId="75" fillId="9" borderId="1" applyNumberFormat="0" applyAlignment="0" applyProtection="0"/>
    <xf numFmtId="0" fontId="76" fillId="15" borderId="60" applyNumberFormat="0" applyAlignment="0" applyProtection="0"/>
    <xf numFmtId="0" fontId="75" fillId="9" borderId="1" applyNumberFormat="0" applyAlignment="0" applyProtection="0"/>
    <xf numFmtId="0" fontId="75" fillId="15" borderId="1" applyNumberFormat="0" applyAlignment="0" applyProtection="0"/>
    <xf numFmtId="0" fontId="76" fillId="15" borderId="60" applyNumberFormat="0" applyAlignment="0" applyProtection="0"/>
    <xf numFmtId="0" fontId="75" fillId="15" borderId="1" applyNumberFormat="0" applyAlignment="0" applyProtection="0"/>
    <xf numFmtId="0" fontId="37" fillId="15" borderId="2" applyNumberFormat="0" applyAlignment="0" applyProtection="0"/>
    <xf numFmtId="0" fontId="37" fillId="15" borderId="2" applyNumberFormat="0" applyAlignment="0" applyProtection="0"/>
    <xf numFmtId="0" fontId="37" fillId="15" borderId="2" applyNumberFormat="0" applyAlignment="0" applyProtection="0"/>
    <xf numFmtId="0" fontId="76" fillId="15" borderId="60" applyNumberFormat="0" applyAlignment="0" applyProtection="0"/>
    <xf numFmtId="0" fontId="37" fillId="15" borderId="2" applyNumberFormat="0" applyAlignment="0" applyProtection="0"/>
    <xf numFmtId="0" fontId="75" fillId="15" borderId="1" applyNumberFormat="0" applyAlignment="0" applyProtection="0"/>
    <xf numFmtId="0" fontId="76" fillId="15" borderId="60" applyNumberFormat="0" applyAlignment="0" applyProtection="0"/>
    <xf numFmtId="0" fontId="76" fillId="15" borderId="60" applyNumberFormat="0" applyAlignment="0" applyProtection="0"/>
    <xf numFmtId="0" fontId="76" fillId="15" borderId="60" applyNumberFormat="0" applyAlignment="0" applyProtection="0"/>
    <xf numFmtId="0" fontId="37" fillId="15" borderId="2" applyNumberFormat="0" applyAlignment="0" applyProtection="0"/>
    <xf numFmtId="0" fontId="53" fillId="6" borderId="0" applyNumberFormat="0" applyBorder="0" applyAlignment="0" applyProtection="0"/>
    <xf numFmtId="0" fontId="48" fillId="6" borderId="0" applyNumberFormat="0" applyBorder="0" applyAlignment="0" applyProtection="0"/>
    <xf numFmtId="0" fontId="78" fillId="9" borderId="61" applyNumberFormat="0" applyAlignment="0" applyProtection="0"/>
    <xf numFmtId="0" fontId="78" fillId="15" borderId="61" applyNumberFormat="0" applyAlignment="0" applyProtection="0"/>
    <xf numFmtId="0" fontId="78" fillId="65" borderId="61" applyNumberFormat="0" applyAlignment="0" applyProtection="0"/>
    <xf numFmtId="0" fontId="78" fillId="65" borderId="61" applyNumberFormat="0" applyAlignment="0" applyProtection="0"/>
    <xf numFmtId="0" fontId="78" fillId="9" borderId="61" applyNumberFormat="0" applyAlignment="0" applyProtection="0"/>
    <xf numFmtId="0" fontId="78" fillId="9" borderId="61" applyNumberFormat="0" applyAlignment="0" applyProtection="0"/>
    <xf numFmtId="0" fontId="78" fillId="9" borderId="61" applyNumberFormat="0" applyAlignment="0" applyProtection="0"/>
    <xf numFmtId="0" fontId="78" fillId="15" borderId="61" applyNumberFormat="0" applyAlignment="0" applyProtection="0"/>
    <xf numFmtId="0" fontId="38" fillId="15" borderId="3" applyNumberFormat="0" applyAlignment="0" applyProtection="0"/>
    <xf numFmtId="0" fontId="38" fillId="15" borderId="3" applyNumberFormat="0" applyAlignment="0" applyProtection="0"/>
    <xf numFmtId="0" fontId="38" fillId="15" borderId="3" applyNumberFormat="0" applyAlignment="0" applyProtection="0"/>
    <xf numFmtId="0" fontId="78" fillId="15" borderId="61" applyNumberFormat="0" applyAlignment="0" applyProtection="0"/>
    <xf numFmtId="0" fontId="38" fillId="15" borderId="3" applyNumberFormat="0" applyAlignment="0" applyProtection="0"/>
    <xf numFmtId="0" fontId="78" fillId="15" borderId="61" applyNumberFormat="0" applyAlignment="0" applyProtection="0"/>
    <xf numFmtId="0" fontId="38" fillId="15" borderId="3" applyNumberFormat="0" applyAlignment="0" applyProtection="0"/>
    <xf numFmtId="0" fontId="38" fillId="15" borderId="3" applyNumberFormat="0" applyAlignment="0" applyProtection="0"/>
    <xf numFmtId="0" fontId="55" fillId="26" borderId="4" applyNumberFormat="0" applyAlignment="0" applyProtection="0"/>
    <xf numFmtId="0" fontId="49" fillId="26" borderId="4" applyNumberFormat="0" applyAlignment="0" applyProtection="0"/>
    <xf numFmtId="0" fontId="79" fillId="67" borderId="5" applyNumberFormat="0" applyAlignment="0" applyProtection="0"/>
    <xf numFmtId="0" fontId="79" fillId="67" borderId="62" applyNumberFormat="0" applyAlignment="0" applyProtection="0"/>
    <xf numFmtId="0" fontId="79" fillId="67" borderId="62" applyNumberFormat="0" applyAlignment="0" applyProtection="0"/>
    <xf numFmtId="0" fontId="79" fillId="67" borderId="4" applyNumberFormat="0" applyAlignment="0" applyProtection="0"/>
    <xf numFmtId="0" fontId="80" fillId="68" borderId="61" applyNumberFormat="0" applyAlignment="0" applyProtection="0"/>
    <xf numFmtId="0" fontId="39" fillId="5" borderId="3" applyNumberFormat="0" applyAlignment="0" applyProtection="0"/>
    <xf numFmtId="0" fontId="39" fillId="5" borderId="3" applyNumberFormat="0" applyAlignment="0" applyProtection="0"/>
    <xf numFmtId="0" fontId="39" fillId="5" borderId="3" applyNumberFormat="0" applyAlignment="0" applyProtection="0"/>
    <xf numFmtId="0" fontId="39" fillId="5" borderId="3" applyNumberFormat="0" applyAlignment="0" applyProtection="0"/>
    <xf numFmtId="0" fontId="39" fillId="5" borderId="3" applyNumberFormat="0" applyAlignment="0" applyProtection="0"/>
    <xf numFmtId="0" fontId="81" fillId="0" borderId="6" applyNumberFormat="0" applyFill="0" applyAlignment="0" applyProtection="0"/>
    <xf numFmtId="0" fontId="81" fillId="0" borderId="7" applyNumberFormat="0" applyFill="0" applyAlignment="0" applyProtection="0"/>
    <xf numFmtId="0" fontId="81" fillId="0" borderId="7" applyNumberFormat="0" applyFill="0" applyAlignment="0" applyProtection="0"/>
    <xf numFmtId="0" fontId="81" fillId="0" borderId="7" applyNumberFormat="0" applyFill="0" applyAlignment="0" applyProtection="0"/>
    <xf numFmtId="0" fontId="81" fillId="0" borderId="63" applyNumberFormat="0" applyFill="0" applyAlignment="0" applyProtection="0"/>
    <xf numFmtId="0" fontId="81" fillId="0" borderId="63" applyNumberFormat="0" applyFill="0" applyAlignment="0" applyProtection="0"/>
    <xf numFmtId="0" fontId="81" fillId="0" borderId="6" applyNumberFormat="0" applyFill="0" applyAlignment="0" applyProtection="0"/>
    <xf numFmtId="0" fontId="81" fillId="0" borderId="6" applyNumberFormat="0" applyFill="0" applyAlignment="0" applyProtection="0"/>
    <xf numFmtId="0" fontId="81" fillId="0" borderId="6" applyNumberFormat="0" applyFill="0" applyAlignment="0" applyProtection="0"/>
    <xf numFmtId="0" fontId="81" fillId="0" borderId="7" applyNumberFormat="0" applyFill="0" applyAlignment="0" applyProtection="0"/>
    <xf numFmtId="0" fontId="81" fillId="0" borderId="7" applyNumberFormat="0" applyFill="0" applyAlignment="0" applyProtection="0"/>
    <xf numFmtId="0" fontId="15" fillId="0" borderId="7" applyNumberFormat="0" applyFill="0" applyAlignment="0" applyProtection="0"/>
    <xf numFmtId="0" fontId="15" fillId="0" borderId="7" applyNumberFormat="0" applyFill="0" applyAlignment="0" applyProtection="0"/>
    <xf numFmtId="0" fontId="81" fillId="0" borderId="7" applyNumberFormat="0" applyFill="0" applyAlignment="0" applyProtection="0"/>
    <xf numFmtId="0" fontId="15" fillId="0" borderId="7" applyNumberFormat="0" applyFill="0" applyAlignment="0" applyProtection="0"/>
    <xf numFmtId="0" fontId="15" fillId="0" borderId="7" applyNumberFormat="0" applyFill="0" applyAlignment="0" applyProtection="0"/>
    <xf numFmtId="0" fontId="81" fillId="0" borderId="7" applyNumberFormat="0" applyFill="0" applyAlignment="0" applyProtection="0"/>
    <xf numFmtId="0" fontId="15" fillId="0" borderId="7" applyNumberFormat="0" applyFill="0" applyAlignment="0" applyProtection="0"/>
    <xf numFmtId="0" fontId="81" fillId="0" borderId="7" applyNumberFormat="0" applyFill="0" applyAlignment="0" applyProtection="0"/>
    <xf numFmtId="0" fontId="15" fillId="0" borderId="7" applyNumberFormat="0" applyFill="0" applyAlignment="0" applyProtection="0"/>
    <xf numFmtId="0" fontId="82"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52" fillId="8" borderId="0" applyNumberFormat="0" applyBorder="0" applyAlignment="0" applyProtection="0"/>
    <xf numFmtId="0" fontId="50" fillId="8" borderId="0" applyNumberFormat="0" applyBorder="0" applyAlignment="0" applyProtection="0"/>
    <xf numFmtId="0" fontId="83" fillId="69" borderId="0" applyNumberFormat="0" applyBorder="0" applyAlignment="0" applyProtection="0"/>
    <xf numFmtId="0" fontId="83" fillId="69" borderId="0" applyNumberFormat="0" applyBorder="0" applyAlignment="0" applyProtection="0"/>
    <xf numFmtId="0" fontId="83" fillId="69" borderId="0" applyNumberFormat="0" applyBorder="0" applyAlignment="0" applyProtection="0"/>
    <xf numFmtId="0" fontId="84" fillId="0" borderId="9" applyNumberFormat="0" applyFill="0" applyAlignment="0" applyProtection="0"/>
    <xf numFmtId="0" fontId="84" fillId="0" borderId="9" applyNumberFormat="0" applyFill="0" applyAlignment="0" applyProtection="0"/>
    <xf numFmtId="0" fontId="85" fillId="0" borderId="64" applyNumberFormat="0" applyFill="0" applyAlignment="0" applyProtection="0"/>
    <xf numFmtId="0" fontId="85" fillId="0" borderId="64" applyNumberFormat="0" applyFill="0" applyAlignment="0" applyProtection="0"/>
    <xf numFmtId="0" fontId="43" fillId="0" borderId="8" applyNumberFormat="0" applyFill="0" applyAlignment="0" applyProtection="0"/>
    <xf numFmtId="0" fontId="86" fillId="0" borderId="11" applyNumberFormat="0" applyFill="0" applyAlignment="0" applyProtection="0"/>
    <xf numFmtId="0" fontId="86" fillId="0" borderId="12" applyNumberFormat="0" applyFill="0" applyAlignment="0" applyProtection="0"/>
    <xf numFmtId="0" fontId="87" fillId="0" borderId="65" applyNumberFormat="0" applyFill="0" applyAlignment="0" applyProtection="0"/>
    <xf numFmtId="0" fontId="87" fillId="0" borderId="65" applyNumberFormat="0" applyFill="0" applyAlignment="0" applyProtection="0"/>
    <xf numFmtId="0" fontId="46" fillId="0" borderId="10" applyNumberFormat="0" applyFill="0" applyAlignment="0" applyProtection="0"/>
    <xf numFmtId="0" fontId="88" fillId="0" borderId="14" applyNumberFormat="0" applyFill="0" applyAlignment="0" applyProtection="0"/>
    <xf numFmtId="0" fontId="88" fillId="0" borderId="15" applyNumberFormat="0" applyFill="0" applyAlignment="0" applyProtection="0"/>
    <xf numFmtId="0" fontId="89" fillId="0" borderId="66" applyNumberFormat="0" applyFill="0" applyAlignment="0" applyProtection="0"/>
    <xf numFmtId="0" fontId="89" fillId="0" borderId="66" applyNumberFormat="0" applyFill="0" applyAlignment="0" applyProtection="0"/>
    <xf numFmtId="0" fontId="44" fillId="0" borderId="13" applyNumberFormat="0" applyFill="0" applyAlignment="0" applyProtection="0"/>
    <xf numFmtId="0" fontId="88" fillId="0" borderId="0" applyNumberFormat="0" applyFill="0" applyBorder="0" applyAlignment="0" applyProtection="0"/>
    <xf numFmtId="0" fontId="88"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44" fillId="0" borderId="0" applyNumberFormat="0" applyFill="0" applyBorder="0" applyAlignment="0" applyProtection="0"/>
    <xf numFmtId="0" fontId="39" fillId="5" borderId="3" applyNumberFormat="0" applyAlignment="0" applyProtection="0"/>
    <xf numFmtId="0" fontId="54" fillId="0" borderId="16" applyNumberFormat="0" applyFill="0" applyAlignment="0" applyProtection="0"/>
    <xf numFmtId="0" fontId="51" fillId="0" borderId="16" applyNumberFormat="0" applyFill="0" applyAlignment="0" applyProtection="0"/>
    <xf numFmtId="0" fontId="91" fillId="70" borderId="0" applyNumberFormat="0" applyBorder="0" applyAlignment="0" applyProtection="0"/>
    <xf numFmtId="0" fontId="73" fillId="0" borderId="0"/>
    <xf numFmtId="0" fontId="6" fillId="7" borderId="17" applyNumberFormat="0" applyFont="0" applyAlignment="0" applyProtection="0"/>
    <xf numFmtId="0" fontId="6" fillId="7" borderId="17" applyNumberFormat="0" applyFont="0" applyAlignment="0" applyProtection="0"/>
    <xf numFmtId="0" fontId="60" fillId="71" borderId="68" applyNumberFormat="0" applyFont="0" applyAlignment="0" applyProtection="0"/>
    <xf numFmtId="0" fontId="5" fillId="71" borderId="68" applyNumberFormat="0" applyFont="0" applyAlignment="0" applyProtection="0"/>
    <xf numFmtId="0" fontId="73" fillId="71" borderId="68" applyNumberFormat="0" applyFont="0" applyAlignment="0" applyProtection="0"/>
    <xf numFmtId="0" fontId="5" fillId="71" borderId="68" applyNumberFormat="0" applyFont="0" applyAlignment="0" applyProtection="0"/>
    <xf numFmtId="0" fontId="5" fillId="71" borderId="68" applyNumberFormat="0" applyFont="0" applyAlignment="0" applyProtection="0"/>
    <xf numFmtId="0" fontId="73" fillId="71" borderId="68" applyNumberFormat="0" applyFont="0" applyAlignment="0" applyProtection="0"/>
    <xf numFmtId="0" fontId="60" fillId="71" borderId="68" applyNumberFormat="0" applyFont="0" applyAlignment="0" applyProtection="0"/>
    <xf numFmtId="0" fontId="14" fillId="71" borderId="68" applyNumberFormat="0" applyFont="0" applyAlignment="0" applyProtection="0"/>
    <xf numFmtId="0" fontId="60" fillId="71" borderId="68" applyNumberFormat="0" applyFont="0" applyAlignment="0" applyProtection="0"/>
    <xf numFmtId="0" fontId="14" fillId="71" borderId="68" applyNumberFormat="0" applyFont="0" applyAlignment="0" applyProtection="0"/>
    <xf numFmtId="0" fontId="14" fillId="71" borderId="68" applyNumberFormat="0" applyFont="0" applyAlignment="0" applyProtection="0"/>
    <xf numFmtId="0" fontId="14" fillId="71" borderId="68" applyNumberFormat="0" applyFont="0" applyAlignment="0" applyProtection="0"/>
    <xf numFmtId="0" fontId="5" fillId="71" borderId="68" applyNumberFormat="0" applyFont="0" applyAlignment="0" applyProtection="0"/>
    <xf numFmtId="0" fontId="5" fillId="71" borderId="68" applyNumberFormat="0" applyFont="0" applyAlignment="0" applyProtection="0"/>
    <xf numFmtId="0" fontId="5" fillId="71" borderId="68" applyNumberFormat="0" applyFont="0" applyAlignment="0" applyProtection="0"/>
    <xf numFmtId="0" fontId="5" fillId="71" borderId="68" applyNumberFormat="0" applyFont="0" applyAlignment="0" applyProtection="0"/>
    <xf numFmtId="0" fontId="5" fillId="71" borderId="68" applyNumberFormat="0" applyFont="0" applyAlignment="0" applyProtection="0"/>
    <xf numFmtId="0" fontId="5" fillId="71" borderId="68" applyNumberFormat="0" applyFont="0" applyAlignment="0" applyProtection="0"/>
    <xf numFmtId="0" fontId="14" fillId="71" borderId="68" applyNumberFormat="0" applyFont="0" applyAlignment="0" applyProtection="0"/>
    <xf numFmtId="0" fontId="5" fillId="71" borderId="68" applyNumberFormat="0" applyFont="0" applyAlignment="0" applyProtection="0"/>
    <xf numFmtId="0" fontId="5" fillId="71" borderId="68" applyNumberFormat="0" applyFont="0" applyAlignment="0" applyProtection="0"/>
    <xf numFmtId="0" fontId="5" fillId="71" borderId="68" applyNumberFormat="0" applyFont="0" applyAlignment="0" applyProtection="0"/>
    <xf numFmtId="0" fontId="5" fillId="71" borderId="68" applyNumberFormat="0" applyFont="0" applyAlignment="0" applyProtection="0"/>
    <xf numFmtId="0" fontId="5" fillId="71" borderId="68" applyNumberFormat="0" applyFont="0" applyAlignment="0" applyProtection="0"/>
    <xf numFmtId="0" fontId="5" fillId="71" borderId="68" applyNumberFormat="0" applyFont="0" applyAlignment="0" applyProtection="0"/>
    <xf numFmtId="0" fontId="14" fillId="71" borderId="68" applyNumberFormat="0" applyFont="0" applyAlignment="0" applyProtection="0"/>
    <xf numFmtId="0" fontId="14" fillId="71" borderId="68" applyNumberFormat="0" applyFont="0" applyAlignment="0" applyProtection="0"/>
    <xf numFmtId="0" fontId="5" fillId="71" borderId="68" applyNumberFormat="0" applyFont="0" applyAlignment="0" applyProtection="0"/>
    <xf numFmtId="0" fontId="5" fillId="71" borderId="68" applyNumberFormat="0" applyFont="0" applyAlignment="0" applyProtection="0"/>
    <xf numFmtId="0" fontId="5" fillId="71" borderId="68" applyNumberFormat="0" applyFont="0" applyAlignment="0" applyProtection="0"/>
    <xf numFmtId="0" fontId="5" fillId="71" borderId="68" applyNumberFormat="0" applyFont="0" applyAlignment="0" applyProtection="0"/>
    <xf numFmtId="0" fontId="5" fillId="71" borderId="68" applyNumberFormat="0" applyFont="0" applyAlignment="0" applyProtection="0"/>
    <xf numFmtId="0" fontId="5" fillId="71" borderId="68" applyNumberFormat="0" applyFont="0" applyAlignment="0" applyProtection="0"/>
    <xf numFmtId="0" fontId="14" fillId="71" borderId="68" applyNumberFormat="0" applyFont="0" applyAlignment="0" applyProtection="0"/>
    <xf numFmtId="0" fontId="5" fillId="71" borderId="68" applyNumberFormat="0" applyFont="0" applyAlignment="0" applyProtection="0"/>
    <xf numFmtId="0" fontId="73" fillId="71" borderId="68" applyNumberFormat="0" applyFont="0" applyAlignment="0" applyProtection="0"/>
    <xf numFmtId="0" fontId="5" fillId="71" borderId="68" applyNumberFormat="0" applyFont="0" applyAlignment="0" applyProtection="0"/>
    <xf numFmtId="0" fontId="5" fillId="71" borderId="68" applyNumberFormat="0" applyFont="0" applyAlignment="0" applyProtection="0"/>
    <xf numFmtId="0" fontId="5" fillId="71" borderId="68" applyNumberFormat="0" applyFont="0" applyAlignment="0" applyProtection="0"/>
    <xf numFmtId="0" fontId="73" fillId="71" borderId="68" applyNumberFormat="0" applyFont="0" applyAlignment="0" applyProtection="0"/>
    <xf numFmtId="0" fontId="5" fillId="71" borderId="68" applyNumberFormat="0" applyFont="0" applyAlignment="0" applyProtection="0"/>
    <xf numFmtId="0" fontId="73" fillId="71" borderId="68" applyNumberFormat="0" applyFont="0" applyAlignment="0" applyProtection="0"/>
    <xf numFmtId="0" fontId="5" fillId="71" borderId="68" applyNumberFormat="0" applyFont="0" applyAlignment="0" applyProtection="0"/>
    <xf numFmtId="0" fontId="5" fillId="71" borderId="68" applyNumberFormat="0" applyFont="0" applyAlignment="0" applyProtection="0"/>
    <xf numFmtId="0" fontId="73" fillId="71" borderId="68" applyNumberFormat="0" applyFont="0" applyAlignment="0" applyProtection="0"/>
    <xf numFmtId="0" fontId="5" fillId="71" borderId="68" applyNumberFormat="0" applyFont="0" applyAlignment="0" applyProtection="0"/>
    <xf numFmtId="0" fontId="14" fillId="71" borderId="68" applyNumberFormat="0" applyFont="0" applyAlignment="0" applyProtection="0"/>
    <xf numFmtId="0" fontId="14" fillId="71" borderId="68" applyNumberFormat="0" applyFont="0" applyAlignment="0" applyProtection="0"/>
    <xf numFmtId="0" fontId="14" fillId="71" borderId="68" applyNumberFormat="0" applyFont="0" applyAlignment="0" applyProtection="0"/>
    <xf numFmtId="0" fontId="5" fillId="71" borderId="68" applyNumberFormat="0" applyFont="0" applyAlignment="0" applyProtection="0"/>
    <xf numFmtId="0" fontId="5" fillId="71" borderId="68" applyNumberFormat="0" applyFont="0" applyAlignment="0" applyProtection="0"/>
    <xf numFmtId="0" fontId="5" fillId="71" borderId="68" applyNumberFormat="0" applyFont="0" applyAlignment="0" applyProtection="0"/>
    <xf numFmtId="0" fontId="5" fillId="71" borderId="68" applyNumberFormat="0" applyFont="0" applyAlignment="0" applyProtection="0"/>
    <xf numFmtId="0" fontId="5" fillId="71" borderId="68" applyNumberFormat="0" applyFont="0" applyAlignment="0" applyProtection="0"/>
    <xf numFmtId="0" fontId="5" fillId="71" borderId="68" applyNumberFormat="0" applyFont="0" applyAlignment="0" applyProtection="0"/>
    <xf numFmtId="0" fontId="14" fillId="71" borderId="68" applyNumberFormat="0" applyFont="0" applyAlignment="0" applyProtection="0"/>
    <xf numFmtId="0" fontId="5" fillId="71" borderId="68" applyNumberFormat="0" applyFont="0" applyAlignment="0" applyProtection="0"/>
    <xf numFmtId="0" fontId="5" fillId="71" borderId="68" applyNumberFormat="0" applyFont="0" applyAlignment="0" applyProtection="0"/>
    <xf numFmtId="0" fontId="5" fillId="71" borderId="68" applyNumberFormat="0" applyFont="0" applyAlignment="0" applyProtection="0"/>
    <xf numFmtId="0" fontId="5" fillId="71" borderId="68" applyNumberFormat="0" applyFont="0" applyAlignment="0" applyProtection="0"/>
    <xf numFmtId="0" fontId="5" fillId="71" borderId="68" applyNumberFormat="0" applyFont="0" applyAlignment="0" applyProtection="0"/>
    <xf numFmtId="0" fontId="5" fillId="71" borderId="68" applyNumberFormat="0" applyFont="0" applyAlignment="0" applyProtection="0"/>
    <xf numFmtId="0" fontId="14" fillId="71" borderId="68" applyNumberFormat="0" applyFont="0" applyAlignment="0" applyProtection="0"/>
    <xf numFmtId="0" fontId="14" fillId="71" borderId="68" applyNumberFormat="0" applyFont="0" applyAlignment="0" applyProtection="0"/>
    <xf numFmtId="0" fontId="5" fillId="71" borderId="68" applyNumberFormat="0" applyFont="0" applyAlignment="0" applyProtection="0"/>
    <xf numFmtId="0" fontId="5" fillId="71" borderId="68" applyNumberFormat="0" applyFont="0" applyAlignment="0" applyProtection="0"/>
    <xf numFmtId="0" fontId="5" fillId="71" borderId="68" applyNumberFormat="0" applyFont="0" applyAlignment="0" applyProtection="0"/>
    <xf numFmtId="0" fontId="5" fillId="71" borderId="68" applyNumberFormat="0" applyFont="0" applyAlignment="0" applyProtection="0"/>
    <xf numFmtId="0" fontId="5" fillId="71" borderId="68" applyNumberFormat="0" applyFont="0" applyAlignment="0" applyProtection="0"/>
    <xf numFmtId="0" fontId="5" fillId="71" borderId="68" applyNumberFormat="0" applyFont="0" applyAlignment="0" applyProtection="0"/>
    <xf numFmtId="0" fontId="14" fillId="71" borderId="68" applyNumberFormat="0" applyFont="0" applyAlignment="0" applyProtection="0"/>
    <xf numFmtId="0" fontId="5" fillId="71" borderId="68" applyNumberFormat="0" applyFont="0" applyAlignment="0" applyProtection="0"/>
    <xf numFmtId="0" fontId="5" fillId="71" borderId="68" applyNumberFormat="0" applyFont="0" applyAlignment="0" applyProtection="0"/>
    <xf numFmtId="0" fontId="5" fillId="71" borderId="68" applyNumberFormat="0" applyFont="0" applyAlignment="0" applyProtection="0"/>
    <xf numFmtId="0" fontId="5" fillId="71" borderId="68" applyNumberFormat="0" applyFont="0" applyAlignment="0" applyProtection="0"/>
    <xf numFmtId="0" fontId="5" fillId="71" borderId="68" applyNumberFormat="0" applyFont="0" applyAlignment="0" applyProtection="0"/>
    <xf numFmtId="0" fontId="5" fillId="71" borderId="68" applyNumberFormat="0" applyFont="0" applyAlignment="0" applyProtection="0"/>
    <xf numFmtId="0" fontId="14" fillId="71" borderId="68" applyNumberFormat="0" applyFont="0" applyAlignment="0" applyProtection="0"/>
    <xf numFmtId="0" fontId="14" fillId="71" borderId="68" applyNumberFormat="0" applyFont="0" applyAlignment="0" applyProtection="0"/>
    <xf numFmtId="0" fontId="14" fillId="71" borderId="68" applyNumberFormat="0" applyFont="0" applyAlignment="0" applyProtection="0"/>
    <xf numFmtId="0" fontId="14" fillId="71" borderId="68" applyNumberFormat="0" applyFont="0" applyAlignment="0" applyProtection="0"/>
    <xf numFmtId="0" fontId="5" fillId="71" borderId="68" applyNumberFormat="0" applyFont="0" applyAlignment="0" applyProtection="0"/>
    <xf numFmtId="0" fontId="5" fillId="71" borderId="68" applyNumberFormat="0" applyFont="0" applyAlignment="0" applyProtection="0"/>
    <xf numFmtId="0" fontId="5" fillId="71" borderId="68" applyNumberFormat="0" applyFont="0" applyAlignment="0" applyProtection="0"/>
    <xf numFmtId="0" fontId="5" fillId="71" borderId="68" applyNumberFormat="0" applyFont="0" applyAlignment="0" applyProtection="0"/>
    <xf numFmtId="0" fontId="5" fillId="71" borderId="68" applyNumberFormat="0" applyFont="0" applyAlignment="0" applyProtection="0"/>
    <xf numFmtId="0" fontId="5" fillId="71" borderId="68" applyNumberFormat="0" applyFont="0" applyAlignment="0" applyProtection="0"/>
    <xf numFmtId="0" fontId="14" fillId="71" borderId="68" applyNumberFormat="0" applyFont="0" applyAlignment="0" applyProtection="0"/>
    <xf numFmtId="0" fontId="5" fillId="71" borderId="68" applyNumberFormat="0" applyFont="0" applyAlignment="0" applyProtection="0"/>
    <xf numFmtId="0" fontId="5" fillId="71" borderId="68" applyNumberFormat="0" applyFont="0" applyAlignment="0" applyProtection="0"/>
    <xf numFmtId="0" fontId="5" fillId="71" borderId="68" applyNumberFormat="0" applyFont="0" applyAlignment="0" applyProtection="0"/>
    <xf numFmtId="0" fontId="5" fillId="71" borderId="68" applyNumberFormat="0" applyFont="0" applyAlignment="0" applyProtection="0"/>
    <xf numFmtId="0" fontId="5" fillId="71" borderId="68" applyNumberFormat="0" applyFont="0" applyAlignment="0" applyProtection="0"/>
    <xf numFmtId="0" fontId="5" fillId="71" borderId="68" applyNumberFormat="0" applyFont="0" applyAlignment="0" applyProtection="0"/>
    <xf numFmtId="0" fontId="14" fillId="71" borderId="68" applyNumberFormat="0" applyFont="0" applyAlignment="0" applyProtection="0"/>
    <xf numFmtId="0" fontId="14" fillId="71" borderId="68" applyNumberFormat="0" applyFont="0" applyAlignment="0" applyProtection="0"/>
    <xf numFmtId="0" fontId="5" fillId="71" borderId="68" applyNumberFormat="0" applyFont="0" applyAlignment="0" applyProtection="0"/>
    <xf numFmtId="0" fontId="5" fillId="71" borderId="68" applyNumberFormat="0" applyFont="0" applyAlignment="0" applyProtection="0"/>
    <xf numFmtId="0" fontId="5" fillId="71" borderId="68" applyNumberFormat="0" applyFont="0" applyAlignment="0" applyProtection="0"/>
    <xf numFmtId="0" fontId="5" fillId="71" borderId="68" applyNumberFormat="0" applyFont="0" applyAlignment="0" applyProtection="0"/>
    <xf numFmtId="0" fontId="5" fillId="71" borderId="68" applyNumberFormat="0" applyFont="0" applyAlignment="0" applyProtection="0"/>
    <xf numFmtId="0" fontId="5" fillId="71" borderId="68" applyNumberFormat="0" applyFont="0" applyAlignment="0" applyProtection="0"/>
    <xf numFmtId="0" fontId="14" fillId="71" borderId="68" applyNumberFormat="0" applyFont="0" applyAlignment="0" applyProtection="0"/>
    <xf numFmtId="0" fontId="5" fillId="71" borderId="68" applyNumberFormat="0" applyFont="0" applyAlignment="0" applyProtection="0"/>
    <xf numFmtId="0" fontId="5" fillId="71" borderId="68" applyNumberFormat="0" applyFont="0" applyAlignment="0" applyProtection="0"/>
    <xf numFmtId="0" fontId="5" fillId="71" borderId="68" applyNumberFormat="0" applyFont="0" applyAlignment="0" applyProtection="0"/>
    <xf numFmtId="0" fontId="5" fillId="71" borderId="68" applyNumberFormat="0" applyFont="0" applyAlignment="0" applyProtection="0"/>
    <xf numFmtId="0" fontId="5" fillId="71" borderId="68" applyNumberFormat="0" applyFont="0" applyAlignment="0" applyProtection="0"/>
    <xf numFmtId="0" fontId="5" fillId="71" borderId="68" applyNumberFormat="0" applyFont="0" applyAlignment="0" applyProtection="0"/>
    <xf numFmtId="0" fontId="14" fillId="71" borderId="68" applyNumberFormat="0" applyFont="0" applyAlignment="0" applyProtection="0"/>
    <xf numFmtId="0" fontId="14" fillId="71" borderId="68" applyNumberFormat="0" applyFont="0" applyAlignment="0" applyProtection="0"/>
    <xf numFmtId="0" fontId="14" fillId="71" borderId="68" applyNumberFormat="0" applyFont="0" applyAlignment="0" applyProtection="0"/>
    <xf numFmtId="0" fontId="5" fillId="71" borderId="68" applyNumberFormat="0" applyFont="0" applyAlignment="0" applyProtection="0"/>
    <xf numFmtId="0" fontId="5" fillId="71" borderId="68" applyNumberFormat="0" applyFont="0" applyAlignment="0" applyProtection="0"/>
    <xf numFmtId="0" fontId="5" fillId="71" borderId="68" applyNumberFormat="0" applyFont="0" applyAlignment="0" applyProtection="0"/>
    <xf numFmtId="0" fontId="5" fillId="71" borderId="68" applyNumberFormat="0" applyFont="0" applyAlignment="0" applyProtection="0"/>
    <xf numFmtId="0" fontId="5" fillId="71" borderId="68" applyNumberFormat="0" applyFont="0" applyAlignment="0" applyProtection="0"/>
    <xf numFmtId="0" fontId="5" fillId="71" borderId="68" applyNumberFormat="0" applyFont="0" applyAlignment="0" applyProtection="0"/>
    <xf numFmtId="0" fontId="14" fillId="71" borderId="68" applyNumberFormat="0" applyFont="0" applyAlignment="0" applyProtection="0"/>
    <xf numFmtId="0" fontId="5" fillId="71" borderId="68" applyNumberFormat="0" applyFont="0" applyAlignment="0" applyProtection="0"/>
    <xf numFmtId="0" fontId="5" fillId="71" borderId="68" applyNumberFormat="0" applyFont="0" applyAlignment="0" applyProtection="0"/>
    <xf numFmtId="0" fontId="5" fillId="71" borderId="68" applyNumberFormat="0" applyFont="0" applyAlignment="0" applyProtection="0"/>
    <xf numFmtId="0" fontId="5" fillId="71" borderId="68" applyNumberFormat="0" applyFont="0" applyAlignment="0" applyProtection="0"/>
    <xf numFmtId="0" fontId="5" fillId="71" borderId="68" applyNumberFormat="0" applyFont="0" applyAlignment="0" applyProtection="0"/>
    <xf numFmtId="0" fontId="5" fillId="71" borderId="68" applyNumberFormat="0" applyFont="0" applyAlignment="0" applyProtection="0"/>
    <xf numFmtId="0" fontId="14" fillId="71" borderId="68" applyNumberFormat="0" applyFont="0" applyAlignment="0" applyProtection="0"/>
    <xf numFmtId="0" fontId="14" fillId="71" borderId="68" applyNumberFormat="0" applyFont="0" applyAlignment="0" applyProtection="0"/>
    <xf numFmtId="0" fontId="14" fillId="71" borderId="68" applyNumberFormat="0" applyFont="0" applyAlignment="0" applyProtection="0"/>
    <xf numFmtId="0" fontId="5" fillId="71" borderId="68" applyNumberFormat="0" applyFont="0" applyAlignment="0" applyProtection="0"/>
    <xf numFmtId="0" fontId="5" fillId="71" borderId="68" applyNumberFormat="0" applyFont="0" applyAlignment="0" applyProtection="0"/>
    <xf numFmtId="0" fontId="5" fillId="71" borderId="68" applyNumberFormat="0" applyFont="0" applyAlignment="0" applyProtection="0"/>
    <xf numFmtId="0" fontId="5" fillId="71" borderId="68" applyNumberFormat="0" applyFont="0" applyAlignment="0" applyProtection="0"/>
    <xf numFmtId="0" fontId="5" fillId="71" borderId="68" applyNumberFormat="0" applyFont="0" applyAlignment="0" applyProtection="0"/>
    <xf numFmtId="0" fontId="5" fillId="71" borderId="68" applyNumberFormat="0" applyFont="0" applyAlignment="0" applyProtection="0"/>
    <xf numFmtId="0" fontId="14" fillId="71" borderId="68" applyNumberFormat="0" applyFont="0" applyAlignment="0" applyProtection="0"/>
    <xf numFmtId="0" fontId="5" fillId="71" borderId="68" applyNumberFormat="0" applyFont="0" applyAlignment="0" applyProtection="0"/>
    <xf numFmtId="0" fontId="5" fillId="71" borderId="68" applyNumberFormat="0" applyFont="0" applyAlignment="0" applyProtection="0"/>
    <xf numFmtId="0" fontId="5" fillId="71" borderId="68" applyNumberFormat="0" applyFont="0" applyAlignment="0" applyProtection="0"/>
    <xf numFmtId="0" fontId="5" fillId="71" borderId="68" applyNumberFormat="0" applyFont="0" applyAlignment="0" applyProtection="0"/>
    <xf numFmtId="0" fontId="5" fillId="71" borderId="68" applyNumberFormat="0" applyFont="0" applyAlignment="0" applyProtection="0"/>
    <xf numFmtId="0" fontId="5" fillId="71" borderId="68" applyNumberFormat="0" applyFont="0" applyAlignment="0" applyProtection="0"/>
    <xf numFmtId="0" fontId="14" fillId="71" borderId="68" applyNumberFormat="0" applyFont="0" applyAlignment="0" applyProtection="0"/>
    <xf numFmtId="0" fontId="14" fillId="71" borderId="68" applyNumberFormat="0" applyFont="0" applyAlignment="0" applyProtection="0"/>
    <xf numFmtId="0" fontId="5" fillId="71" borderId="68" applyNumberFormat="0" applyFont="0" applyAlignment="0" applyProtection="0"/>
    <xf numFmtId="0" fontId="5" fillId="71" borderId="68" applyNumberFormat="0" applyFont="0" applyAlignment="0" applyProtection="0"/>
    <xf numFmtId="0" fontId="5" fillId="71" borderId="68" applyNumberFormat="0" applyFont="0" applyAlignment="0" applyProtection="0"/>
    <xf numFmtId="0" fontId="5" fillId="71" borderId="68" applyNumberFormat="0" applyFont="0" applyAlignment="0" applyProtection="0"/>
    <xf numFmtId="0" fontId="5" fillId="71" borderId="68" applyNumberFormat="0" applyFont="0" applyAlignment="0" applyProtection="0"/>
    <xf numFmtId="0" fontId="5" fillId="71" borderId="68" applyNumberFormat="0" applyFont="0" applyAlignment="0" applyProtection="0"/>
    <xf numFmtId="0" fontId="14" fillId="71" borderId="68" applyNumberFormat="0" applyFont="0" applyAlignment="0" applyProtection="0"/>
    <xf numFmtId="0" fontId="5" fillId="71" borderId="68" applyNumberFormat="0" applyFont="0" applyAlignment="0" applyProtection="0"/>
    <xf numFmtId="0" fontId="5" fillId="71" borderId="68" applyNumberFormat="0" applyFont="0" applyAlignment="0" applyProtection="0"/>
    <xf numFmtId="0" fontId="5" fillId="71" borderId="68" applyNumberFormat="0" applyFont="0" applyAlignment="0" applyProtection="0"/>
    <xf numFmtId="0" fontId="5" fillId="71" borderId="68" applyNumberFormat="0" applyFont="0" applyAlignment="0" applyProtection="0"/>
    <xf numFmtId="0" fontId="5" fillId="71" borderId="68" applyNumberFormat="0" applyFont="0" applyAlignment="0" applyProtection="0"/>
    <xf numFmtId="0" fontId="37" fillId="15" borderId="2" applyNumberFormat="0" applyAlignment="0" applyProtection="0"/>
    <xf numFmtId="9" fontId="1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3" fillId="0" borderId="0" applyFont="0" applyFill="0" applyBorder="0" applyAlignment="0" applyProtection="0"/>
    <xf numFmtId="9" fontId="5" fillId="0" borderId="0" applyFont="0" applyFill="0" applyBorder="0" applyAlignment="0" applyProtection="0"/>
    <xf numFmtId="9" fontId="7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6" fillId="0" borderId="0" applyFont="0" applyFill="0" applyBorder="0" applyAlignment="0" applyProtection="0"/>
    <xf numFmtId="9" fontId="30"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4" fillId="0" borderId="0" applyFont="0" applyFill="0" applyBorder="0" applyAlignment="0" applyProtection="0"/>
    <xf numFmtId="9" fontId="5" fillId="0" borderId="0" applyFont="0" applyFill="0" applyBorder="0" applyAlignment="0" applyProtection="0"/>
    <xf numFmtId="9" fontId="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4" fillId="0" borderId="0" applyFont="0" applyFill="0" applyBorder="0" applyAlignment="0" applyProtection="0"/>
    <xf numFmtId="9" fontId="30"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60"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3" fillId="0" borderId="0" applyFont="0" applyFill="0" applyBorder="0" applyAlignment="0" applyProtection="0"/>
    <xf numFmtId="9" fontId="5"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60"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4" fillId="0" borderId="0" applyFont="0" applyFill="0" applyBorder="0" applyAlignment="0" applyProtection="0"/>
    <xf numFmtId="9" fontId="5" fillId="0" borderId="0" applyFont="0" applyFill="0" applyBorder="0" applyAlignment="0" applyProtection="0"/>
    <xf numFmtId="9" fontId="7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3" fillId="0" borderId="0" applyFont="0" applyFill="0" applyBorder="0" applyAlignment="0" applyProtection="0"/>
    <xf numFmtId="9" fontId="5" fillId="0" borderId="0" applyFont="0" applyFill="0" applyBorder="0" applyAlignment="0" applyProtection="0"/>
    <xf numFmtId="9" fontId="7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73" fillId="0" borderId="0" applyFont="0" applyFill="0" applyBorder="0" applyAlignment="0" applyProtection="0"/>
    <xf numFmtId="9" fontId="5"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5" fillId="0" borderId="0" applyFont="0" applyFill="0" applyBorder="0" applyAlignment="0" applyProtection="0"/>
    <xf numFmtId="9" fontId="6" fillId="0" borderId="0" applyFont="0" applyFill="0" applyBorder="0" applyAlignment="0" applyProtection="0"/>
    <xf numFmtId="9" fontId="5"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5"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77" fillId="66" borderId="0" applyNumberFormat="0" applyBorder="0" applyAlignment="0" applyProtection="0"/>
    <xf numFmtId="0" fontId="77" fillId="66" borderId="0" applyNumberFormat="0" applyBorder="0" applyAlignment="0" applyProtection="0"/>
    <xf numFmtId="0" fontId="77" fillId="66" borderId="0" applyNumberFormat="0" applyBorder="0" applyAlignment="0" applyProtection="0"/>
    <xf numFmtId="0" fontId="6" fillId="0" borderId="0"/>
    <xf numFmtId="0" fontId="73" fillId="0" borderId="0"/>
    <xf numFmtId="0" fontId="73" fillId="0" borderId="0"/>
    <xf numFmtId="0" fontId="92" fillId="0" borderId="0"/>
    <xf numFmtId="0" fontId="6" fillId="0" borderId="0"/>
    <xf numFmtId="0" fontId="73" fillId="0" borderId="0"/>
    <xf numFmtId="0" fontId="73" fillId="0" borderId="0"/>
    <xf numFmtId="0" fontId="92" fillId="0" borderId="0"/>
    <xf numFmtId="0" fontId="30" fillId="0" borderId="0"/>
    <xf numFmtId="0" fontId="6" fillId="0" borderId="0"/>
    <xf numFmtId="0" fontId="14" fillId="0" borderId="0"/>
    <xf numFmtId="0" fontId="14" fillId="0" borderId="0"/>
    <xf numFmtId="0" fontId="14" fillId="0" borderId="0"/>
    <xf numFmtId="0" fontId="5" fillId="0" borderId="0"/>
    <xf numFmtId="0" fontId="5" fillId="0" borderId="0"/>
    <xf numFmtId="0" fontId="5" fillId="0" borderId="0"/>
    <xf numFmtId="0" fontId="5" fillId="0" borderId="0"/>
    <xf numFmtId="0" fontId="5" fillId="0" borderId="0"/>
    <xf numFmtId="0" fontId="5" fillId="0" borderId="0"/>
    <xf numFmtId="0" fontId="14" fillId="0" borderId="0"/>
    <xf numFmtId="0" fontId="5" fillId="0" borderId="0"/>
    <xf numFmtId="0" fontId="5" fillId="0" borderId="0"/>
    <xf numFmtId="0" fontId="5" fillId="0" borderId="0"/>
    <xf numFmtId="0" fontId="5" fillId="0" borderId="0"/>
    <xf numFmtId="0" fontId="5" fillId="0" borderId="0"/>
    <xf numFmtId="0" fontId="5" fillId="0" borderId="0"/>
    <xf numFmtId="0" fontId="14" fillId="0" borderId="0"/>
    <xf numFmtId="0" fontId="14" fillId="0" borderId="0"/>
    <xf numFmtId="0" fontId="5" fillId="0" borderId="0"/>
    <xf numFmtId="0" fontId="5" fillId="0" borderId="0"/>
    <xf numFmtId="0" fontId="5" fillId="0" borderId="0"/>
    <xf numFmtId="0" fontId="5" fillId="0" borderId="0"/>
    <xf numFmtId="0" fontId="5" fillId="0" borderId="0"/>
    <xf numFmtId="0" fontId="5" fillId="0" borderId="0"/>
    <xf numFmtId="0" fontId="14" fillId="0" borderId="0"/>
    <xf numFmtId="0" fontId="5" fillId="0" borderId="0"/>
    <xf numFmtId="0" fontId="6" fillId="0" borderId="0"/>
    <xf numFmtId="0" fontId="5" fillId="0" borderId="0"/>
    <xf numFmtId="0" fontId="5" fillId="0" borderId="0"/>
    <xf numFmtId="0" fontId="6" fillId="0" borderId="0"/>
    <xf numFmtId="0" fontId="92" fillId="0" borderId="0"/>
    <xf numFmtId="0" fontId="14" fillId="0" borderId="0"/>
    <xf numFmtId="0" fontId="14" fillId="0" borderId="0"/>
    <xf numFmtId="0" fontId="14" fillId="0" borderId="0"/>
    <xf numFmtId="0" fontId="5" fillId="0" borderId="0"/>
    <xf numFmtId="0" fontId="5" fillId="0" borderId="0"/>
    <xf numFmtId="0" fontId="5" fillId="0" borderId="0"/>
    <xf numFmtId="0" fontId="5" fillId="0" borderId="0"/>
    <xf numFmtId="0" fontId="5" fillId="0" borderId="0"/>
    <xf numFmtId="0" fontId="5" fillId="0" borderId="0"/>
    <xf numFmtId="0" fontId="14" fillId="0" borderId="0"/>
    <xf numFmtId="0" fontId="5" fillId="0" borderId="0"/>
    <xf numFmtId="0" fontId="5" fillId="0" borderId="0"/>
    <xf numFmtId="0" fontId="5" fillId="0" borderId="0"/>
    <xf numFmtId="0" fontId="5" fillId="0" borderId="0"/>
    <xf numFmtId="0" fontId="5" fillId="0" borderId="0"/>
    <xf numFmtId="0" fontId="5" fillId="0" borderId="0"/>
    <xf numFmtId="0" fontId="14" fillId="0" borderId="0"/>
    <xf numFmtId="0" fontId="14" fillId="0" borderId="0"/>
    <xf numFmtId="0" fontId="5" fillId="0" borderId="0"/>
    <xf numFmtId="0" fontId="5" fillId="0" borderId="0"/>
    <xf numFmtId="0" fontId="5" fillId="0" borderId="0"/>
    <xf numFmtId="0" fontId="5" fillId="0" borderId="0"/>
    <xf numFmtId="0" fontId="5" fillId="0" borderId="0"/>
    <xf numFmtId="0" fontId="5" fillId="0" borderId="0"/>
    <xf numFmtId="0" fontId="14" fillId="0" borderId="0"/>
    <xf numFmtId="0" fontId="5" fillId="0" borderId="0"/>
    <xf numFmtId="0" fontId="5" fillId="0" borderId="0"/>
    <xf numFmtId="0" fontId="5" fillId="0" borderId="0"/>
    <xf numFmtId="0" fontId="5" fillId="0" borderId="0"/>
    <xf numFmtId="0" fontId="92" fillId="0" borderId="0"/>
    <xf numFmtId="0" fontId="5" fillId="0" borderId="0"/>
    <xf numFmtId="0" fontId="5" fillId="0" borderId="0"/>
    <xf numFmtId="0" fontId="73" fillId="0" borderId="0"/>
    <xf numFmtId="0" fontId="6" fillId="0" borderId="0"/>
    <xf numFmtId="0" fontId="6" fillId="0" borderId="0"/>
    <xf numFmtId="0" fontId="6" fillId="0" borderId="0"/>
    <xf numFmtId="0" fontId="93" fillId="0" borderId="0" applyNumberFormat="0" applyFill="0" applyBorder="0" applyAlignment="0" applyProtection="0"/>
    <xf numFmtId="0" fontId="93"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45" fillId="0" borderId="0" applyNumberFormat="0" applyFill="0" applyBorder="0" applyAlignment="0" applyProtection="0"/>
    <xf numFmtId="0" fontId="15" fillId="0" borderId="7" applyNumberFormat="0" applyFill="0" applyAlignment="0" applyProtection="0"/>
    <xf numFmtId="0" fontId="93" fillId="0" borderId="0" applyNumberFormat="0" applyFill="0" applyBorder="0" applyAlignment="0" applyProtection="0"/>
    <xf numFmtId="0" fontId="84" fillId="0" borderId="9" applyNumberFormat="0" applyFill="0" applyAlignment="0" applyProtection="0"/>
    <xf numFmtId="0" fontId="43" fillId="0" borderId="8" applyNumberFormat="0" applyFill="0" applyAlignment="0" applyProtection="0"/>
    <xf numFmtId="0" fontId="43" fillId="0" borderId="8" applyNumberFormat="0" applyFill="0" applyAlignment="0" applyProtection="0"/>
    <xf numFmtId="0" fontId="84" fillId="0" borderId="9" applyNumberFormat="0" applyFill="0" applyAlignment="0" applyProtection="0"/>
    <xf numFmtId="0" fontId="86" fillId="0" borderId="11" applyNumberFormat="0" applyFill="0" applyAlignment="0" applyProtection="0"/>
    <xf numFmtId="0" fontId="46" fillId="0" borderId="10" applyNumberFormat="0" applyFill="0" applyAlignment="0" applyProtection="0"/>
    <xf numFmtId="0" fontId="46" fillId="0" borderId="10" applyNumberFormat="0" applyFill="0" applyAlignment="0" applyProtection="0"/>
    <xf numFmtId="0" fontId="86" fillId="0" borderId="11" applyNumberFormat="0" applyFill="0" applyAlignment="0" applyProtection="0"/>
    <xf numFmtId="0" fontId="88" fillId="0" borderId="14" applyNumberFormat="0" applyFill="0" applyAlignment="0" applyProtection="0"/>
    <xf numFmtId="0" fontId="44" fillId="0" borderId="13" applyNumberFormat="0" applyFill="0" applyAlignment="0" applyProtection="0"/>
    <xf numFmtId="0" fontId="44" fillId="0" borderId="13" applyNumberFormat="0" applyFill="0" applyAlignment="0" applyProtection="0"/>
    <xf numFmtId="0" fontId="88" fillId="0" borderId="14" applyNumberFormat="0" applyFill="0" applyAlignment="0" applyProtection="0"/>
    <xf numFmtId="0" fontId="88"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88"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93" fillId="0" borderId="0" applyNumberFormat="0" applyFill="0" applyBorder="0" applyAlignment="0" applyProtection="0"/>
    <xf numFmtId="0" fontId="90" fillId="0" borderId="67" applyNumberFormat="0" applyFill="0" applyAlignment="0" applyProtection="0"/>
    <xf numFmtId="0" fontId="90" fillId="0" borderId="67" applyNumberFormat="0" applyFill="0" applyAlignment="0" applyProtection="0"/>
    <xf numFmtId="0" fontId="90" fillId="0" borderId="67" applyNumberFormat="0" applyFill="0" applyAlignment="0" applyProtection="0"/>
    <xf numFmtId="0" fontId="95" fillId="0" borderId="0" applyNumberFormat="0" applyFill="0" applyBorder="0" applyAlignment="0" applyProtection="0"/>
    <xf numFmtId="0" fontId="41" fillId="0" borderId="0" applyNumberFormat="0" applyFill="0" applyBorder="0" applyAlignment="0" applyProtection="0"/>
    <xf numFmtId="0" fontId="95" fillId="0" borderId="0" applyNumberFormat="0" applyFill="0" applyBorder="0" applyAlignment="0" applyProtection="0"/>
    <xf numFmtId="0" fontId="96"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79" fillId="67" borderId="5" applyNumberFormat="0" applyAlignment="0" applyProtection="0"/>
    <xf numFmtId="0" fontId="79" fillId="67" borderId="62" applyNumberFormat="0" applyAlignment="0" applyProtection="0"/>
    <xf numFmtId="0" fontId="79" fillId="67" borderId="62" applyNumberFormat="0" applyAlignment="0" applyProtection="0"/>
    <xf numFmtId="0" fontId="79" fillId="67" borderId="5" applyNumberFormat="0" applyAlignment="0" applyProtection="0"/>
    <xf numFmtId="0" fontId="79" fillId="67" borderId="5" applyNumberFormat="0" applyAlignment="0" applyProtection="0"/>
    <xf numFmtId="0" fontId="79" fillId="67" borderId="62" applyNumberFormat="0" applyAlignment="0" applyProtection="0"/>
  </cellStyleXfs>
  <cellXfs count="851">
    <xf numFmtId="0" fontId="0" fillId="0" borderId="0" xfId="0"/>
    <xf numFmtId="0" fontId="24" fillId="0" borderId="18" xfId="0" applyFont="1" applyBorder="1" applyAlignment="1">
      <alignment horizontal="center" vertical="center"/>
    </xf>
    <xf numFmtId="0" fontId="20" fillId="0" borderId="0" xfId="0" applyFont="1"/>
    <xf numFmtId="0" fontId="24" fillId="0" borderId="0" xfId="0" applyFont="1"/>
    <xf numFmtId="0" fontId="7" fillId="0" borderId="0" xfId="910" applyFont="1"/>
    <xf numFmtId="0" fontId="25" fillId="0" borderId="0" xfId="910" applyFont="1"/>
    <xf numFmtId="0" fontId="16" fillId="0" borderId="0" xfId="0" applyFont="1"/>
    <xf numFmtId="0" fontId="24" fillId="0" borderId="0" xfId="0" applyFont="1" applyAlignment="1">
      <alignment vertical="center"/>
    </xf>
    <xf numFmtId="0" fontId="20" fillId="0" borderId="0" xfId="0" applyFont="1" applyAlignment="1">
      <alignment horizontal="center"/>
    </xf>
    <xf numFmtId="0" fontId="20" fillId="0" borderId="0" xfId="0" applyFont="1" applyAlignment="1">
      <alignment horizontal="center" vertical="center"/>
    </xf>
    <xf numFmtId="0" fontId="6" fillId="0" borderId="0" xfId="0" applyFont="1"/>
    <xf numFmtId="0" fontId="22" fillId="0" borderId="0" xfId="0" applyFont="1"/>
    <xf numFmtId="0" fontId="13" fillId="0" borderId="18" xfId="0" applyFont="1" applyBorder="1" applyAlignment="1">
      <alignment horizontal="center" vertical="center"/>
    </xf>
    <xf numFmtId="0" fontId="13" fillId="27" borderId="18" xfId="0" applyFont="1" applyFill="1" applyBorder="1" applyAlignment="1">
      <alignment horizontal="center" vertical="center"/>
    </xf>
    <xf numFmtId="0" fontId="8" fillId="0" borderId="0" xfId="0" applyFont="1"/>
    <xf numFmtId="0" fontId="9" fillId="0" borderId="0" xfId="0" applyFont="1"/>
    <xf numFmtId="0" fontId="6" fillId="0" borderId="0" xfId="910"/>
    <xf numFmtId="0" fontId="21" fillId="0" borderId="0" xfId="0" applyFont="1"/>
    <xf numFmtId="0" fontId="17" fillId="0" borderId="0" xfId="0" applyFont="1"/>
    <xf numFmtId="0" fontId="6" fillId="0" borderId="0" xfId="910" applyAlignment="1">
      <alignment horizontal="left"/>
    </xf>
    <xf numFmtId="0" fontId="18" fillId="0" borderId="0" xfId="0" applyFont="1"/>
    <xf numFmtId="0" fontId="7" fillId="0" borderId="0" xfId="910" applyFont="1" applyAlignment="1">
      <alignment horizontal="left"/>
    </xf>
    <xf numFmtId="0" fontId="19" fillId="0" borderId="0" xfId="910" applyFont="1" applyAlignment="1">
      <alignment vertical="center"/>
    </xf>
    <xf numFmtId="0" fontId="6" fillId="0" borderId="0" xfId="0" applyFont="1" applyAlignment="1">
      <alignment wrapText="1"/>
    </xf>
    <xf numFmtId="0" fontId="23" fillId="0" borderId="0" xfId="0" applyFont="1"/>
    <xf numFmtId="0" fontId="29" fillId="0" borderId="0" xfId="0" applyFont="1"/>
    <xf numFmtId="0" fontId="10" fillId="0" borderId="0" xfId="0" applyFont="1" applyAlignment="1">
      <alignment wrapText="1"/>
    </xf>
    <xf numFmtId="0" fontId="26" fillId="0" borderId="0" xfId="0" applyFont="1"/>
    <xf numFmtId="14" fontId="31" fillId="28" borderId="18" xfId="0" applyNumberFormat="1" applyFont="1" applyFill="1" applyBorder="1" applyAlignment="1">
      <alignment horizontal="center" vertical="center"/>
    </xf>
    <xf numFmtId="0" fontId="24" fillId="0" borderId="0" xfId="0" applyFont="1" applyAlignment="1">
      <alignment horizontal="center" vertical="center"/>
    </xf>
    <xf numFmtId="0" fontId="19" fillId="0" borderId="0" xfId="910" applyFont="1" applyAlignment="1">
      <alignment horizontal="center" vertical="center"/>
    </xf>
    <xf numFmtId="0" fontId="20" fillId="0" borderId="0" xfId="0" applyFont="1" applyAlignment="1">
      <alignment vertical="center"/>
    </xf>
    <xf numFmtId="0" fontId="19" fillId="0" borderId="0" xfId="0" applyFont="1"/>
    <xf numFmtId="0" fontId="26" fillId="0" borderId="0" xfId="0" applyFont="1" applyAlignment="1">
      <alignment vertical="top"/>
    </xf>
    <xf numFmtId="0" fontId="24" fillId="0" borderId="18" xfId="0" applyFont="1" applyBorder="1" applyAlignment="1">
      <alignment horizontal="center" vertical="center" wrapText="1"/>
    </xf>
    <xf numFmtId="164" fontId="10" fillId="0" borderId="0" xfId="672" applyNumberFormat="1" applyFont="1" applyFill="1" applyBorder="1" applyAlignment="1" applyProtection="1">
      <alignment horizontal="center" wrapText="1"/>
    </xf>
    <xf numFmtId="0" fontId="20" fillId="27" borderId="0" xfId="0" applyFont="1" applyFill="1"/>
    <xf numFmtId="0" fontId="32" fillId="0" borderId="0" xfId="0" applyFont="1"/>
    <xf numFmtId="0" fontId="32" fillId="0" borderId="0" xfId="0" applyFont="1" applyAlignment="1">
      <alignment wrapText="1"/>
    </xf>
    <xf numFmtId="0" fontId="24" fillId="31" borderId="20" xfId="0" applyFont="1" applyFill="1" applyBorder="1" applyAlignment="1">
      <alignment horizontal="center" vertical="center"/>
    </xf>
    <xf numFmtId="0" fontId="47" fillId="0" borderId="0" xfId="0" applyFont="1"/>
    <xf numFmtId="0" fontId="31" fillId="0" borderId="18" xfId="0" applyFont="1" applyBorder="1" applyAlignment="1">
      <alignment horizontal="center" vertical="center"/>
    </xf>
    <xf numFmtId="1" fontId="28" fillId="32" borderId="19" xfId="0" applyNumberFormat="1" applyFont="1" applyFill="1" applyBorder="1" applyAlignment="1" applyProtection="1">
      <alignment horizontal="center" vertical="center"/>
      <protection locked="0"/>
    </xf>
    <xf numFmtId="0" fontId="19" fillId="0" borderId="18" xfId="0" applyFont="1" applyBorder="1" applyAlignment="1">
      <alignment horizontal="center" vertical="center" wrapText="1"/>
    </xf>
    <xf numFmtId="0" fontId="31" fillId="0" borderId="21" xfId="0" applyFont="1" applyBorder="1" applyAlignment="1">
      <alignment horizontal="center" vertical="center"/>
    </xf>
    <xf numFmtId="0" fontId="31" fillId="0" borderId="21" xfId="0" applyFont="1" applyBorder="1" applyAlignment="1">
      <alignment vertical="center" wrapText="1"/>
    </xf>
    <xf numFmtId="0" fontId="62" fillId="0" borderId="0" xfId="0" applyFont="1"/>
    <xf numFmtId="0" fontId="23" fillId="0" borderId="0" xfId="0" applyFont="1" applyAlignment="1">
      <alignment vertical="center"/>
    </xf>
    <xf numFmtId="0" fontId="19" fillId="0" borderId="0" xfId="0" applyFont="1" applyAlignment="1">
      <alignment horizontal="center" vertical="center"/>
    </xf>
    <xf numFmtId="0" fontId="28" fillId="0" borderId="18" xfId="0" applyFont="1" applyBorder="1" applyAlignment="1">
      <alignment horizontal="center" vertical="center"/>
    </xf>
    <xf numFmtId="0" fontId="0" fillId="0" borderId="0" xfId="0" applyAlignment="1">
      <alignment vertical="center"/>
    </xf>
    <xf numFmtId="0" fontId="24" fillId="31" borderId="18" xfId="0" applyFont="1" applyFill="1" applyBorder="1" applyAlignment="1">
      <alignment horizontal="center" vertical="center"/>
    </xf>
    <xf numFmtId="0" fontId="24" fillId="31" borderId="18" xfId="672" applyNumberFormat="1" applyFont="1" applyFill="1" applyBorder="1" applyAlignment="1" applyProtection="1">
      <alignment horizontal="center" vertical="center"/>
    </xf>
    <xf numFmtId="1" fontId="24" fillId="31" borderId="18" xfId="0" applyNumberFormat="1" applyFont="1" applyFill="1" applyBorder="1" applyAlignment="1">
      <alignment horizontal="center" vertical="center"/>
    </xf>
    <xf numFmtId="49" fontId="24" fillId="0" borderId="18" xfId="0" applyNumberFormat="1" applyFont="1" applyBorder="1" applyAlignment="1">
      <alignment horizontal="center" vertical="center"/>
    </xf>
    <xf numFmtId="9" fontId="24" fillId="0" borderId="18" xfId="672" applyFont="1" applyBorder="1" applyAlignment="1" applyProtection="1">
      <alignment horizontal="center" vertical="center"/>
    </xf>
    <xf numFmtId="1" fontId="24" fillId="0" borderId="18" xfId="0" applyNumberFormat="1" applyFont="1" applyBorder="1" applyAlignment="1">
      <alignment horizontal="center" vertical="center"/>
    </xf>
    <xf numFmtId="0" fontId="19" fillId="0" borderId="18" xfId="0" applyFont="1" applyBorder="1" applyAlignment="1">
      <alignment vertical="center"/>
    </xf>
    <xf numFmtId="0" fontId="24" fillId="0" borderId="18" xfId="672" applyNumberFormat="1" applyFont="1" applyFill="1" applyBorder="1" applyAlignment="1" applyProtection="1">
      <alignment horizontal="center" vertical="center"/>
    </xf>
    <xf numFmtId="0" fontId="24" fillId="0" borderId="18" xfId="672" applyNumberFormat="1" applyFont="1" applyBorder="1" applyAlignment="1" applyProtection="1">
      <alignment horizontal="center" vertical="center"/>
    </xf>
    <xf numFmtId="0" fontId="24" fillId="29" borderId="18" xfId="0" applyFont="1" applyFill="1" applyBorder="1" applyAlignment="1">
      <alignment horizontal="center" vertical="center"/>
    </xf>
    <xf numFmtId="9" fontId="24" fillId="29" borderId="18" xfId="672" applyFont="1" applyFill="1" applyBorder="1" applyAlignment="1" applyProtection="1">
      <alignment horizontal="center" vertical="center"/>
    </xf>
    <xf numFmtId="0" fontId="24" fillId="29" borderId="18" xfId="672" applyNumberFormat="1" applyFont="1" applyFill="1" applyBorder="1" applyAlignment="1" applyProtection="1">
      <alignment horizontal="center" vertical="center"/>
    </xf>
    <xf numFmtId="9" fontId="24" fillId="0" borderId="18" xfId="672" applyFont="1" applyFill="1" applyBorder="1" applyAlignment="1" applyProtection="1">
      <alignment horizontal="center" vertical="center"/>
    </xf>
    <xf numFmtId="0" fontId="64" fillId="0" borderId="0" xfId="0" applyFont="1"/>
    <xf numFmtId="0" fontId="7" fillId="0" borderId="0" xfId="910" applyFont="1" applyAlignment="1">
      <alignment horizontal="center" vertical="center"/>
    </xf>
    <xf numFmtId="0" fontId="24" fillId="33" borderId="20" xfId="0" applyFont="1" applyFill="1" applyBorder="1" applyAlignment="1">
      <alignment horizontal="center" vertical="center" wrapText="1"/>
    </xf>
    <xf numFmtId="0" fontId="24" fillId="34" borderId="24" xfId="0" applyFont="1" applyFill="1" applyBorder="1" applyAlignment="1">
      <alignment horizontal="center" vertical="center"/>
    </xf>
    <xf numFmtId="0" fontId="17" fillId="0" borderId="21" xfId="0" applyFont="1" applyBorder="1"/>
    <xf numFmtId="0" fontId="17" fillId="0" borderId="22" xfId="0" applyFont="1" applyBorder="1"/>
    <xf numFmtId="0" fontId="17" fillId="0" borderId="23" xfId="0" applyFont="1" applyBorder="1"/>
    <xf numFmtId="9" fontId="17" fillId="0" borderId="18" xfId="672" applyFont="1" applyBorder="1" applyAlignment="1" applyProtection="1">
      <alignment horizontal="left"/>
    </xf>
    <xf numFmtId="0" fontId="17" fillId="0" borderId="18" xfId="0" applyFont="1" applyBorder="1"/>
    <xf numFmtId="165" fontId="17" fillId="0" borderId="18" xfId="0" applyNumberFormat="1" applyFont="1" applyBorder="1" applyAlignment="1">
      <alignment horizontal="left" vertical="top"/>
    </xf>
    <xf numFmtId="0" fontId="17" fillId="0" borderId="18" xfId="0" applyFont="1" applyBorder="1" applyAlignment="1">
      <alignment horizontal="left"/>
    </xf>
    <xf numFmtId="0" fontId="18" fillId="0" borderId="18" xfId="0" applyFont="1" applyBorder="1"/>
    <xf numFmtId="0" fontId="28" fillId="0" borderId="22" xfId="0" applyFont="1" applyBorder="1"/>
    <xf numFmtId="0" fontId="61" fillId="0" borderId="22" xfId="0" applyFont="1" applyBorder="1" applyAlignment="1">
      <alignment horizontal="left"/>
    </xf>
    <xf numFmtId="49" fontId="28" fillId="0" borderId="21" xfId="0" applyNumberFormat="1" applyFont="1" applyBorder="1"/>
    <xf numFmtId="0" fontId="28" fillId="0" borderId="21" xfId="0" applyFont="1" applyBorder="1"/>
    <xf numFmtId="165" fontId="28" fillId="0" borderId="22" xfId="0" applyNumberFormat="1" applyFont="1" applyBorder="1"/>
    <xf numFmtId="9" fontId="28" fillId="0" borderId="22" xfId="0" applyNumberFormat="1" applyFont="1" applyBorder="1"/>
    <xf numFmtId="2" fontId="28" fillId="0" borderId="22" xfId="0" applyNumberFormat="1" applyFont="1" applyBorder="1"/>
    <xf numFmtId="0" fontId="16" fillId="0" borderId="18" xfId="0" applyFont="1" applyBorder="1" applyAlignment="1">
      <alignment horizontal="center" vertical="center" wrapText="1"/>
    </xf>
    <xf numFmtId="0" fontId="19" fillId="0" borderId="0" xfId="910" applyFont="1"/>
    <xf numFmtId="0" fontId="31" fillId="0" borderId="0" xfId="0" applyFont="1" applyAlignment="1">
      <alignment vertical="center"/>
    </xf>
    <xf numFmtId="0" fontId="24" fillId="0" borderId="0" xfId="0" applyFont="1" applyAlignment="1">
      <alignment horizontal="right"/>
    </xf>
    <xf numFmtId="0" fontId="13" fillId="36" borderId="18" xfId="910" applyFont="1" applyFill="1" applyBorder="1" applyAlignment="1">
      <alignment vertical="center"/>
    </xf>
    <xf numFmtId="14" fontId="31" fillId="36" borderId="18" xfId="0" applyNumberFormat="1" applyFont="1" applyFill="1" applyBorder="1" applyAlignment="1">
      <alignment horizontal="center" vertical="center"/>
    </xf>
    <xf numFmtId="0" fontId="19" fillId="0" borderId="0" xfId="910" applyFont="1" applyAlignment="1">
      <alignment horizontal="left"/>
    </xf>
    <xf numFmtId="0" fontId="65" fillId="0" borderId="18" xfId="0" applyFont="1" applyBorder="1" applyAlignment="1">
      <alignment vertical="center" wrapText="1"/>
    </xf>
    <xf numFmtId="0" fontId="19" fillId="0" borderId="0" xfId="910" applyFont="1" applyAlignment="1">
      <alignment horizontal="left" vertical="center"/>
    </xf>
    <xf numFmtId="0" fontId="65" fillId="0" borderId="0" xfId="0" applyFont="1" applyAlignment="1">
      <alignment vertical="center" wrapText="1"/>
    </xf>
    <xf numFmtId="0" fontId="65" fillId="0" borderId="26" xfId="0" applyFont="1" applyBorder="1" applyAlignment="1">
      <alignment vertical="center" wrapText="1"/>
    </xf>
    <xf numFmtId="0" fontId="24" fillId="0" borderId="0" xfId="0" applyFont="1" applyAlignment="1">
      <alignment horizontal="center"/>
    </xf>
    <xf numFmtId="0" fontId="13" fillId="0" borderId="0" xfId="910" applyFont="1" applyAlignment="1">
      <alignment horizontal="center" vertical="center"/>
    </xf>
    <xf numFmtId="14" fontId="31" fillId="0" borderId="0" xfId="0" applyNumberFormat="1" applyFont="1" applyAlignment="1">
      <alignment horizontal="center" vertical="center"/>
    </xf>
    <xf numFmtId="0" fontId="61" fillId="0" borderId="18" xfId="0" applyFont="1" applyBorder="1" applyAlignment="1">
      <alignment horizontal="center" vertical="center" wrapText="1"/>
    </xf>
    <xf numFmtId="0" fontId="61" fillId="0" borderId="0" xfId="0" applyFont="1" applyAlignment="1">
      <alignment horizontal="center" vertical="center" wrapText="1"/>
    </xf>
    <xf numFmtId="0" fontId="31" fillId="0" borderId="18" xfId="923" applyFont="1" applyBorder="1"/>
    <xf numFmtId="0" fontId="0" fillId="34" borderId="24" xfId="0" applyFill="1" applyBorder="1" applyAlignment="1">
      <alignment horizontal="center" vertical="center"/>
    </xf>
    <xf numFmtId="164" fontId="19" fillId="33" borderId="27" xfId="672" applyNumberFormat="1" applyFont="1" applyFill="1" applyBorder="1" applyAlignment="1" applyProtection="1">
      <alignment horizontal="center" vertical="center" wrapText="1"/>
    </xf>
    <xf numFmtId="0" fontId="61" fillId="32" borderId="18" xfId="0" applyFont="1" applyFill="1" applyBorder="1" applyAlignment="1" applyProtection="1">
      <alignment horizontal="center" vertical="center" wrapText="1"/>
      <protection locked="0"/>
    </xf>
    <xf numFmtId="9" fontId="18" fillId="30" borderId="18" xfId="682" applyFont="1" applyFill="1" applyBorder="1" applyAlignment="1" applyProtection="1">
      <alignment horizontal="center" vertical="center"/>
    </xf>
    <xf numFmtId="0" fontId="24" fillId="31" borderId="27" xfId="0" applyFont="1" applyFill="1" applyBorder="1" applyAlignment="1">
      <alignment horizontal="center" vertical="center"/>
    </xf>
    <xf numFmtId="0" fontId="24" fillId="34" borderId="28" xfId="0" applyFont="1" applyFill="1" applyBorder="1" applyAlignment="1">
      <alignment horizontal="center" vertical="center"/>
    </xf>
    <xf numFmtId="0" fontId="7" fillId="0" borderId="0" xfId="910" applyFont="1" applyAlignment="1">
      <alignment vertical="center"/>
    </xf>
    <xf numFmtId="0" fontId="20" fillId="0" borderId="0" xfId="0" applyFont="1" applyAlignment="1">
      <alignment horizontal="left" vertical="center"/>
    </xf>
    <xf numFmtId="0" fontId="66" fillId="0" borderId="18" xfId="0" applyFont="1" applyBorder="1" applyAlignment="1">
      <alignment vertical="center" wrapText="1"/>
    </xf>
    <xf numFmtId="0" fontId="0" fillId="0" borderId="0" xfId="0" applyAlignment="1">
      <alignment vertical="center" wrapText="1"/>
    </xf>
    <xf numFmtId="0" fontId="97" fillId="0" borderId="0" xfId="0" applyFont="1" applyAlignment="1">
      <alignment horizontal="center" vertical="center"/>
    </xf>
    <xf numFmtId="0" fontId="97" fillId="0" borderId="18" xfId="0" applyFont="1" applyBorder="1" applyAlignment="1">
      <alignment horizontal="center" vertical="center"/>
    </xf>
    <xf numFmtId="0" fontId="98" fillId="0" borderId="18" xfId="0" applyFont="1" applyBorder="1" applyAlignment="1">
      <alignment horizontal="left" vertical="center" wrapText="1"/>
    </xf>
    <xf numFmtId="0" fontId="20" fillId="0" borderId="0" xfId="0" quotePrefix="1" applyFont="1"/>
    <xf numFmtId="9" fontId="24" fillId="29" borderId="18" xfId="0" applyNumberFormat="1" applyFont="1" applyFill="1" applyBorder="1" applyAlignment="1">
      <alignment horizontal="center" vertical="center"/>
    </xf>
    <xf numFmtId="9" fontId="24" fillId="0" borderId="18" xfId="0" applyNumberFormat="1" applyFont="1" applyBorder="1" applyAlignment="1">
      <alignment horizontal="center" vertical="center"/>
    </xf>
    <xf numFmtId="0" fontId="56" fillId="0" borderId="0" xfId="0" applyFont="1"/>
    <xf numFmtId="0" fontId="63" fillId="0" borderId="0" xfId="0" applyFont="1" applyAlignment="1">
      <alignment horizontal="left"/>
    </xf>
    <xf numFmtId="0" fontId="63" fillId="0" borderId="0" xfId="0" applyFont="1"/>
    <xf numFmtId="0" fontId="31" fillId="0" borderId="0" xfId="0" applyFont="1"/>
    <xf numFmtId="0" fontId="16" fillId="0" borderId="18" xfId="0" applyFont="1" applyBorder="1" applyAlignment="1">
      <alignment horizontal="center" vertical="center"/>
    </xf>
    <xf numFmtId="0" fontId="99" fillId="0" borderId="0" xfId="0" applyFont="1" applyAlignment="1">
      <alignment horizontal="center" vertical="center"/>
    </xf>
    <xf numFmtId="0" fontId="24" fillId="0" borderId="18" xfId="0" applyFont="1" applyBorder="1" applyAlignment="1">
      <alignment horizontal="left" vertical="center"/>
    </xf>
    <xf numFmtId="14" fontId="24" fillId="0" borderId="18" xfId="0" applyNumberFormat="1" applyFont="1" applyBorder="1" applyAlignment="1">
      <alignment horizontal="left" vertical="center"/>
    </xf>
    <xf numFmtId="0" fontId="97" fillId="0" borderId="18" xfId="0" applyFont="1" applyBorder="1" applyAlignment="1">
      <alignment horizontal="left" vertical="center"/>
    </xf>
    <xf numFmtId="0" fontId="13" fillId="0" borderId="18" xfId="910" applyFont="1" applyBorder="1" applyAlignment="1">
      <alignment horizontal="left" vertical="center"/>
    </xf>
    <xf numFmtId="0" fontId="100" fillId="0" borderId="18" xfId="0" applyFont="1" applyBorder="1" applyAlignment="1">
      <alignment horizontal="center" vertical="center"/>
    </xf>
    <xf numFmtId="0" fontId="18" fillId="73" borderId="18" xfId="0" applyFont="1" applyFill="1" applyBorder="1" applyAlignment="1">
      <alignment horizontal="center" vertical="center" wrapText="1"/>
    </xf>
    <xf numFmtId="0" fontId="18" fillId="73" borderId="24" xfId="0" applyFont="1" applyFill="1" applyBorder="1" applyAlignment="1">
      <alignment horizontal="center" vertical="center" wrapText="1"/>
    </xf>
    <xf numFmtId="0" fontId="18" fillId="73" borderId="30"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73" borderId="28" xfId="0" applyFont="1" applyFill="1" applyBorder="1" applyAlignment="1">
      <alignment horizontal="center" vertical="center" wrapText="1"/>
    </xf>
    <xf numFmtId="0" fontId="18" fillId="0" borderId="0" xfId="0" applyFont="1" applyAlignment="1">
      <alignment horizontal="center" vertical="center"/>
    </xf>
    <xf numFmtId="0" fontId="18" fillId="0" borderId="18" xfId="0" applyFont="1" applyBorder="1" applyAlignment="1">
      <alignment horizontal="center" vertical="center"/>
    </xf>
    <xf numFmtId="0" fontId="18" fillId="0" borderId="18" xfId="0" applyFont="1" applyBorder="1" applyAlignment="1">
      <alignment vertical="center"/>
    </xf>
    <xf numFmtId="0" fontId="101" fillId="0" borderId="0" xfId="0" applyFont="1" applyAlignment="1">
      <alignment vertical="center"/>
    </xf>
    <xf numFmtId="0" fontId="18" fillId="0" borderId="0" xfId="0" quotePrefix="1" applyFont="1"/>
    <xf numFmtId="0" fontId="18" fillId="0" borderId="0" xfId="0" applyFont="1" applyAlignment="1">
      <alignment vertical="center"/>
    </xf>
    <xf numFmtId="0" fontId="17" fillId="0" borderId="18" xfId="0" applyFont="1" applyBorder="1" applyAlignment="1">
      <alignment horizontal="center" vertical="center" wrapText="1"/>
    </xf>
    <xf numFmtId="0" fontId="17" fillId="0" borderId="18" xfId="0" applyFont="1" applyBorder="1" applyAlignment="1">
      <alignment horizontal="center" vertical="center"/>
    </xf>
    <xf numFmtId="0" fontId="18" fillId="0" borderId="18" xfId="0" applyFont="1" applyBorder="1" applyAlignment="1">
      <alignment horizontal="left" vertical="center"/>
    </xf>
    <xf numFmtId="165" fontId="18" fillId="30" borderId="18" xfId="0" applyNumberFormat="1" applyFont="1" applyFill="1" applyBorder="1" applyAlignment="1">
      <alignment horizontal="center"/>
    </xf>
    <xf numFmtId="0" fontId="101" fillId="30" borderId="0" xfId="0" applyFont="1" applyFill="1"/>
    <xf numFmtId="0" fontId="101" fillId="0" borderId="0" xfId="0" applyFont="1"/>
    <xf numFmtId="0" fontId="18" fillId="0" borderId="18" xfId="0" applyFont="1" applyBorder="1" applyAlignment="1">
      <alignment horizontal="left"/>
    </xf>
    <xf numFmtId="14" fontId="18" fillId="0" borderId="18" xfId="0" applyNumberFormat="1" applyFont="1" applyBorder="1" applyAlignment="1">
      <alignment horizontal="left"/>
    </xf>
    <xf numFmtId="0" fontId="7" fillId="0" borderId="0" xfId="0" applyFont="1" applyAlignment="1">
      <alignment horizontal="center"/>
    </xf>
    <xf numFmtId="0" fontId="18" fillId="0" borderId="0" xfId="0" applyFont="1" applyAlignment="1">
      <alignment vertical="center" wrapText="1"/>
    </xf>
    <xf numFmtId="0" fontId="6" fillId="0" borderId="21" xfId="0" applyFont="1" applyBorder="1" applyAlignment="1">
      <alignment horizontal="center" vertical="center" wrapText="1"/>
    </xf>
    <xf numFmtId="0" fontId="17" fillId="0" borderId="18" xfId="0" applyFont="1" applyBorder="1" applyAlignment="1">
      <alignment vertical="center"/>
    </xf>
    <xf numFmtId="0" fontId="18" fillId="34" borderId="24" xfId="0" applyFont="1" applyFill="1" applyBorder="1" applyAlignment="1">
      <alignment horizontal="center" vertical="center"/>
    </xf>
    <xf numFmtId="0" fontId="18" fillId="34" borderId="20" xfId="0" applyFont="1" applyFill="1" applyBorder="1" applyAlignment="1">
      <alignment horizontal="center" vertical="center"/>
    </xf>
    <xf numFmtId="0" fontId="18" fillId="31" borderId="20" xfId="0" applyFont="1" applyFill="1" applyBorder="1" applyAlignment="1">
      <alignment horizontal="center" vertical="center"/>
    </xf>
    <xf numFmtId="0" fontId="18" fillId="33" borderId="20" xfId="0" applyFont="1" applyFill="1" applyBorder="1" applyAlignment="1">
      <alignment horizontal="center" vertical="center" wrapText="1"/>
    </xf>
    <xf numFmtId="0" fontId="18" fillId="34" borderId="28" xfId="0" applyFont="1" applyFill="1" applyBorder="1" applyAlignment="1">
      <alignment horizontal="center"/>
    </xf>
    <xf numFmtId="0" fontId="18" fillId="34" borderId="27" xfId="0" applyFont="1" applyFill="1" applyBorder="1" applyAlignment="1">
      <alignment horizontal="center"/>
    </xf>
    <xf numFmtId="0" fontId="18" fillId="31" borderId="27" xfId="0" applyFont="1" applyFill="1" applyBorder="1" applyAlignment="1">
      <alignment horizontal="center"/>
    </xf>
    <xf numFmtId="164" fontId="6" fillId="33" borderId="27" xfId="672" applyNumberFormat="1" applyFont="1" applyFill="1" applyBorder="1" applyAlignment="1" applyProtection="1">
      <alignment horizontal="center" wrapText="1"/>
    </xf>
    <xf numFmtId="0" fontId="18" fillId="74" borderId="27" xfId="0" applyFont="1" applyFill="1" applyBorder="1" applyAlignment="1">
      <alignment horizontal="center"/>
    </xf>
    <xf numFmtId="0" fontId="18" fillId="30" borderId="0" xfId="0" applyFont="1" applyFill="1" applyAlignment="1">
      <alignment horizontal="left"/>
    </xf>
    <xf numFmtId="0" fontId="18" fillId="30" borderId="0" xfId="0" applyFont="1" applyFill="1" applyAlignment="1">
      <alignment horizontal="center"/>
    </xf>
    <xf numFmtId="9" fontId="18" fillId="30" borderId="0" xfId="672" applyFont="1" applyFill="1" applyBorder="1" applyAlignment="1" applyProtection="1">
      <alignment horizontal="center" vertical="center"/>
    </xf>
    <xf numFmtId="0" fontId="18" fillId="30" borderId="0" xfId="0" applyFont="1" applyFill="1" applyAlignment="1">
      <alignment horizontal="center" vertical="center"/>
    </xf>
    <xf numFmtId="165" fontId="18" fillId="30" borderId="18" xfId="0" applyNumberFormat="1" applyFont="1" applyFill="1" applyBorder="1" applyAlignment="1">
      <alignment horizontal="center" vertical="center"/>
    </xf>
    <xf numFmtId="165" fontId="18" fillId="30" borderId="18" xfId="672" applyNumberFormat="1" applyFont="1" applyFill="1" applyBorder="1" applyAlignment="1" applyProtection="1">
      <alignment horizontal="center" vertical="center"/>
    </xf>
    <xf numFmtId="165" fontId="18" fillId="30" borderId="23" xfId="672" applyNumberFormat="1" applyFont="1" applyFill="1" applyBorder="1" applyAlignment="1" applyProtection="1">
      <alignment horizontal="center" vertical="center"/>
    </xf>
    <xf numFmtId="0" fontId="18" fillId="30" borderId="22" xfId="0" applyFont="1" applyFill="1" applyBorder="1" applyAlignment="1">
      <alignment horizontal="left"/>
    </xf>
    <xf numFmtId="0" fontId="18" fillId="30" borderId="18" xfId="0" applyFont="1" applyFill="1" applyBorder="1" applyAlignment="1">
      <alignment horizontal="center" vertical="center"/>
    </xf>
    <xf numFmtId="0" fontId="18" fillId="30" borderId="23" xfId="0" applyFont="1" applyFill="1" applyBorder="1" applyAlignment="1">
      <alignment horizontal="center" vertical="center"/>
    </xf>
    <xf numFmtId="164" fontId="18" fillId="30" borderId="18" xfId="0" applyNumberFormat="1" applyFont="1" applyFill="1" applyBorder="1" applyAlignment="1">
      <alignment horizontal="center"/>
    </xf>
    <xf numFmtId="9" fontId="18" fillId="30" borderId="23" xfId="672" applyFont="1" applyFill="1" applyBorder="1" applyAlignment="1" applyProtection="1">
      <alignment horizontal="center"/>
    </xf>
    <xf numFmtId="165" fontId="18" fillId="30" borderId="18" xfId="672" applyNumberFormat="1" applyFont="1" applyFill="1" applyBorder="1" applyAlignment="1" applyProtection="1">
      <alignment horizontal="center"/>
    </xf>
    <xf numFmtId="165" fontId="18" fillId="30" borderId="23" xfId="672" applyNumberFormat="1" applyFont="1" applyFill="1" applyBorder="1" applyAlignment="1" applyProtection="1">
      <alignment horizontal="center"/>
    </xf>
    <xf numFmtId="9" fontId="18" fillId="30" borderId="18" xfId="672" applyFont="1" applyFill="1" applyBorder="1" applyAlignment="1" applyProtection="1">
      <alignment horizontal="center"/>
    </xf>
    <xf numFmtId="0" fontId="18" fillId="30" borderId="0" xfId="0" applyFont="1" applyFill="1"/>
    <xf numFmtId="0" fontId="18" fillId="30" borderId="22" xfId="0" applyFont="1" applyFill="1" applyBorder="1"/>
    <xf numFmtId="9" fontId="18" fillId="30" borderId="18" xfId="0" applyNumberFormat="1" applyFont="1" applyFill="1" applyBorder="1" applyAlignment="1">
      <alignment horizontal="center"/>
    </xf>
    <xf numFmtId="0" fontId="18" fillId="30" borderId="18" xfId="0" applyFont="1" applyFill="1" applyBorder="1" applyAlignment="1">
      <alignment horizontal="center"/>
    </xf>
    <xf numFmtId="0" fontId="18" fillId="30" borderId="23" xfId="0" applyFont="1" applyFill="1" applyBorder="1" applyAlignment="1">
      <alignment horizontal="center"/>
    </xf>
    <xf numFmtId="0" fontId="18" fillId="30" borderId="18" xfId="0" applyFont="1" applyFill="1" applyBorder="1"/>
    <xf numFmtId="0" fontId="18" fillId="30" borderId="21" xfId="0" applyFont="1" applyFill="1" applyBorder="1"/>
    <xf numFmtId="165" fontId="18" fillId="0" borderId="18" xfId="0" applyNumberFormat="1" applyFont="1" applyBorder="1" applyAlignment="1">
      <alignment horizontal="center"/>
    </xf>
    <xf numFmtId="9" fontId="18" fillId="0" borderId="18" xfId="672" applyFont="1" applyFill="1" applyBorder="1" applyAlignment="1" applyProtection="1">
      <alignment horizontal="center"/>
    </xf>
    <xf numFmtId="0" fontId="18" fillId="0" borderId="23" xfId="0" applyFont="1" applyBorder="1" applyAlignment="1">
      <alignment horizontal="center"/>
    </xf>
    <xf numFmtId="0" fontId="18" fillId="0" borderId="18" xfId="0" applyFont="1" applyBorder="1" applyAlignment="1">
      <alignment wrapText="1"/>
    </xf>
    <xf numFmtId="0" fontId="18" fillId="0" borderId="22" xfId="0" applyFont="1" applyBorder="1"/>
    <xf numFmtId="0" fontId="18" fillId="0" borderId="21" xfId="0" applyFont="1" applyBorder="1"/>
    <xf numFmtId="0" fontId="97" fillId="0" borderId="0" xfId="0" applyFont="1" applyAlignment="1">
      <alignment horizontal="left"/>
    </xf>
    <xf numFmtId="0" fontId="97" fillId="0" borderId="0" xfId="0" applyFont="1" applyAlignment="1">
      <alignment horizontal="center"/>
    </xf>
    <xf numFmtId="0" fontId="6" fillId="0" borderId="18" xfId="0" applyFont="1" applyBorder="1" applyAlignment="1">
      <alignment horizontal="center" vertical="center" wrapText="1"/>
    </xf>
    <xf numFmtId="0" fontId="98" fillId="0" borderId="18" xfId="0" applyFont="1" applyBorder="1" applyAlignment="1">
      <alignment horizontal="center" vertical="center" wrapText="1"/>
    </xf>
    <xf numFmtId="0" fontId="98" fillId="0" borderId="18" xfId="0" applyFont="1" applyBorder="1" applyAlignment="1">
      <alignment horizontal="center" vertical="center"/>
    </xf>
    <xf numFmtId="0" fontId="18" fillId="0" borderId="18" xfId="0" applyFont="1" applyBorder="1" applyAlignment="1">
      <alignment horizontal="center"/>
    </xf>
    <xf numFmtId="0" fontId="99" fillId="74" borderId="24" xfId="0" quotePrefix="1" applyFont="1" applyFill="1" applyBorder="1" applyAlignment="1">
      <alignment horizontal="center" vertical="center" wrapText="1"/>
    </xf>
    <xf numFmtId="0" fontId="19" fillId="0" borderId="0" xfId="986" applyFont="1" applyAlignment="1">
      <alignment horizontal="center" vertical="center"/>
    </xf>
    <xf numFmtId="0" fontId="31" fillId="37" borderId="19" xfId="0" applyFont="1" applyFill="1" applyBorder="1" applyAlignment="1">
      <alignment horizontal="center" vertical="center"/>
    </xf>
    <xf numFmtId="0" fontId="97" fillId="37" borderId="19" xfId="0" applyFont="1" applyFill="1" applyBorder="1" applyAlignment="1">
      <alignment horizontal="center" vertical="center"/>
    </xf>
    <xf numFmtId="0" fontId="97" fillId="0" borderId="0" xfId="0" applyFont="1" applyAlignment="1">
      <alignment vertical="center"/>
    </xf>
    <xf numFmtId="0" fontId="13" fillId="0" borderId="21" xfId="986" applyFont="1" applyBorder="1" applyAlignment="1">
      <alignment vertical="center"/>
    </xf>
    <xf numFmtId="0" fontId="19" fillId="0" borderId="0" xfId="986" applyFont="1" applyAlignment="1">
      <alignment vertical="center"/>
    </xf>
    <xf numFmtId="0" fontId="19" fillId="0" borderId="0" xfId="0" applyFont="1" applyAlignment="1">
      <alignment vertical="center"/>
    </xf>
    <xf numFmtId="0" fontId="97" fillId="0" borderId="0" xfId="0" applyFont="1" applyAlignment="1">
      <alignment vertical="center" wrapText="1"/>
    </xf>
    <xf numFmtId="0" fontId="19" fillId="0" borderId="0" xfId="986" applyFont="1" applyAlignment="1">
      <alignment vertical="center" wrapText="1"/>
    </xf>
    <xf numFmtId="0" fontId="13" fillId="0" borderId="21" xfId="0" applyFont="1" applyBorder="1" applyAlignment="1">
      <alignment vertical="center" wrapText="1"/>
    </xf>
    <xf numFmtId="0" fontId="97" fillId="75" borderId="0" xfId="0" applyFont="1" applyFill="1" applyAlignment="1">
      <alignment vertical="center"/>
    </xf>
    <xf numFmtId="0" fontId="31" fillId="37" borderId="19" xfId="0" applyFont="1" applyFill="1" applyBorder="1" applyAlignment="1">
      <alignment horizontal="center" vertical="center" wrapText="1"/>
    </xf>
    <xf numFmtId="14" fontId="97" fillId="37" borderId="19" xfId="0" applyNumberFormat="1" applyFont="1" applyFill="1" applyBorder="1" applyAlignment="1">
      <alignment horizontal="center" vertical="center"/>
    </xf>
    <xf numFmtId="0" fontId="24" fillId="0" borderId="0" xfId="0" applyFont="1" applyAlignment="1">
      <alignment vertical="center" wrapText="1"/>
    </xf>
    <xf numFmtId="14" fontId="24" fillId="0" borderId="0" xfId="0" applyNumberFormat="1" applyFont="1" applyAlignment="1">
      <alignment horizontal="center" vertical="center"/>
    </xf>
    <xf numFmtId="14" fontId="24" fillId="0" borderId="0" xfId="0" applyNumberFormat="1" applyFont="1" applyAlignment="1">
      <alignment vertical="center"/>
    </xf>
    <xf numFmtId="0" fontId="6" fillId="0" borderId="23" xfId="0" applyFont="1" applyBorder="1" applyAlignment="1">
      <alignment horizontal="left" vertical="center" wrapText="1"/>
    </xf>
    <xf numFmtId="0" fontId="11" fillId="0" borderId="0" xfId="986" applyFont="1" applyAlignment="1">
      <alignment vertical="center"/>
    </xf>
    <xf numFmtId="0" fontId="10" fillId="0" borderId="0" xfId="0" applyFont="1" applyAlignment="1">
      <alignment vertical="center" wrapText="1"/>
    </xf>
    <xf numFmtId="0" fontId="10" fillId="0" borderId="0" xfId="0" applyFont="1" applyAlignment="1">
      <alignment vertical="center"/>
    </xf>
    <xf numFmtId="0" fontId="10" fillId="0" borderId="0" xfId="0" applyFont="1" applyAlignment="1">
      <alignment horizontal="center" vertical="center"/>
    </xf>
    <xf numFmtId="0" fontId="16" fillId="0" borderId="0" xfId="0" applyFont="1" applyAlignment="1">
      <alignment vertical="center"/>
    </xf>
    <xf numFmtId="0" fontId="10" fillId="0" borderId="0" xfId="986" applyFont="1" applyAlignment="1">
      <alignment vertical="center"/>
    </xf>
    <xf numFmtId="0" fontId="16" fillId="0" borderId="0" xfId="0" applyFont="1" applyAlignment="1">
      <alignment horizontal="center" vertical="center"/>
    </xf>
    <xf numFmtId="0" fontId="99" fillId="0" borderId="0" xfId="0" applyFont="1" applyAlignment="1">
      <alignment vertical="center"/>
    </xf>
    <xf numFmtId="0" fontId="18" fillId="0" borderId="34" xfId="0" applyFont="1" applyBorder="1"/>
    <xf numFmtId="0" fontId="16" fillId="0" borderId="0" xfId="0" applyFont="1" applyAlignment="1">
      <alignment vertical="top"/>
    </xf>
    <xf numFmtId="0" fontId="18" fillId="75" borderId="18" xfId="0" applyFont="1" applyFill="1" applyBorder="1" applyAlignment="1">
      <alignment horizontal="center" vertical="center"/>
    </xf>
    <xf numFmtId="0" fontId="99" fillId="0" borderId="0" xfId="0" applyFont="1" applyAlignment="1">
      <alignment horizontal="center" vertical="center" wrapText="1"/>
    </xf>
    <xf numFmtId="0" fontId="24" fillId="75" borderId="0" xfId="0" applyFont="1" applyFill="1" applyAlignment="1">
      <alignment horizontal="center" vertical="center"/>
    </xf>
    <xf numFmtId="1" fontId="99" fillId="0" borderId="18" xfId="0" applyNumberFormat="1" applyFont="1" applyBorder="1" applyAlignment="1">
      <alignment horizontal="center" vertical="center"/>
    </xf>
    <xf numFmtId="10" fontId="99" fillId="0" borderId="18" xfId="0" applyNumberFormat="1" applyFont="1" applyBorder="1" applyAlignment="1">
      <alignment horizontal="center" vertical="center"/>
    </xf>
    <xf numFmtId="0" fontId="102" fillId="0" borderId="0" xfId="0" applyFont="1" applyAlignment="1">
      <alignment horizontal="left" vertical="center"/>
    </xf>
    <xf numFmtId="0" fontId="99" fillId="75" borderId="18" xfId="0" applyFont="1" applyFill="1" applyBorder="1" applyAlignment="1">
      <alignment horizontal="center" vertical="center"/>
    </xf>
    <xf numFmtId="0" fontId="102" fillId="0" borderId="18" xfId="0" applyFont="1" applyBorder="1" applyAlignment="1">
      <alignment horizontal="center" vertical="center" wrapText="1"/>
    </xf>
    <xf numFmtId="9" fontId="102" fillId="0" borderId="18" xfId="0" applyNumberFormat="1" applyFont="1" applyBorder="1" applyAlignment="1">
      <alignment horizontal="center" vertical="center" wrapText="1"/>
    </xf>
    <xf numFmtId="0" fontId="99" fillId="0" borderId="18" xfId="0" applyFont="1" applyBorder="1" applyAlignment="1">
      <alignment horizontal="center" vertical="center"/>
    </xf>
    <xf numFmtId="0" fontId="99" fillId="0" borderId="18" xfId="0" applyFont="1" applyBorder="1" applyAlignment="1">
      <alignment horizontal="left" vertical="center"/>
    </xf>
    <xf numFmtId="9" fontId="99" fillId="0" borderId="18" xfId="0" applyNumberFormat="1" applyFont="1" applyBorder="1" applyAlignment="1">
      <alignment horizontal="center" vertical="center"/>
    </xf>
    <xf numFmtId="9" fontId="99" fillId="0" borderId="18" xfId="0" applyNumberFormat="1" applyFont="1" applyBorder="1" applyAlignment="1">
      <alignment horizontal="center" vertical="center" wrapText="1"/>
    </xf>
    <xf numFmtId="0" fontId="99" fillId="0" borderId="28" xfId="0" applyFont="1" applyBorder="1" applyAlignment="1">
      <alignment horizontal="center" vertical="center" wrapText="1"/>
    </xf>
    <xf numFmtId="0" fontId="102" fillId="0" borderId="28" xfId="0" applyFont="1" applyBorder="1" applyAlignment="1">
      <alignment horizontal="center" vertical="center" wrapText="1"/>
    </xf>
    <xf numFmtId="0" fontId="16" fillId="0" borderId="0" xfId="0" applyFont="1" applyAlignment="1">
      <alignment horizontal="center" vertical="center" wrapText="1"/>
    </xf>
    <xf numFmtId="0" fontId="16" fillId="0" borderId="0" xfId="0" applyFont="1" applyAlignment="1">
      <alignment horizontal="left" vertical="center" wrapText="1"/>
    </xf>
    <xf numFmtId="9" fontId="16" fillId="0" borderId="0" xfId="0" applyNumberFormat="1" applyFont="1" applyAlignment="1">
      <alignment horizontal="center" vertical="center" wrapText="1"/>
    </xf>
    <xf numFmtId="1" fontId="16" fillId="0" borderId="0" xfId="0" applyNumberFormat="1" applyFont="1" applyAlignment="1">
      <alignment horizontal="center" vertical="center" wrapText="1"/>
    </xf>
    <xf numFmtId="10" fontId="16" fillId="0" borderId="0" xfId="0" applyNumberFormat="1" applyFont="1" applyAlignment="1">
      <alignment horizontal="center" vertical="center" wrapText="1"/>
    </xf>
    <xf numFmtId="10" fontId="61" fillId="0" borderId="18" xfId="0" applyNumberFormat="1" applyFont="1" applyBorder="1" applyAlignment="1">
      <alignment horizontal="center" vertical="center" wrapText="1"/>
    </xf>
    <xf numFmtId="10" fontId="28" fillId="27" borderId="19" xfId="672" applyNumberFormat="1" applyFont="1" applyFill="1" applyBorder="1" applyAlignment="1" applyProtection="1">
      <alignment horizontal="center" vertical="center" wrapText="1"/>
    </xf>
    <xf numFmtId="10" fontId="18" fillId="0" borderId="0" xfId="0" applyNumberFormat="1" applyFont="1"/>
    <xf numFmtId="0" fontId="16" fillId="0" borderId="0" xfId="0" applyFont="1" applyAlignment="1">
      <alignment vertical="center" wrapText="1"/>
    </xf>
    <xf numFmtId="0" fontId="102" fillId="0" borderId="27" xfId="0" applyFont="1" applyBorder="1" applyAlignment="1">
      <alignment horizontal="center" vertical="center" wrapText="1"/>
    </xf>
    <xf numFmtId="10" fontId="20" fillId="0" borderId="0" xfId="0" applyNumberFormat="1" applyFont="1"/>
    <xf numFmtId="0" fontId="18" fillId="76" borderId="18" xfId="0" applyFont="1" applyFill="1" applyBorder="1" applyAlignment="1">
      <alignment horizontal="center" vertical="center"/>
    </xf>
    <xf numFmtId="0" fontId="18" fillId="77" borderId="18" xfId="0" applyFont="1" applyFill="1" applyBorder="1" applyAlignment="1">
      <alignment horizontal="center" vertical="center"/>
    </xf>
    <xf numFmtId="0" fontId="18" fillId="78" borderId="18" xfId="0" applyFont="1" applyFill="1" applyBorder="1" applyAlignment="1">
      <alignment horizontal="center" vertical="center"/>
    </xf>
    <xf numFmtId="0" fontId="102" fillId="0" borderId="23" xfId="0" applyFont="1" applyBorder="1" applyAlignment="1">
      <alignment vertical="center" wrapText="1"/>
    </xf>
    <xf numFmtId="0" fontId="102" fillId="0" borderId="21" xfId="0" applyFont="1" applyBorder="1" applyAlignment="1">
      <alignment horizontal="right" vertical="center" wrapText="1"/>
    </xf>
    <xf numFmtId="0" fontId="103" fillId="0" borderId="0" xfId="0" applyFont="1" applyAlignment="1">
      <alignment vertical="center"/>
    </xf>
    <xf numFmtId="1" fontId="11" fillId="32" borderId="19" xfId="0" applyNumberFormat="1" applyFont="1" applyFill="1" applyBorder="1" applyAlignment="1" applyProtection="1">
      <alignment horizontal="center" vertical="center"/>
      <protection locked="0"/>
    </xf>
    <xf numFmtId="10" fontId="11" fillId="27" borderId="19" xfId="672" applyNumberFormat="1" applyFont="1" applyFill="1" applyBorder="1" applyAlignment="1" applyProtection="1">
      <alignment horizontal="center" vertical="center" wrapText="1"/>
    </xf>
    <xf numFmtId="1" fontId="11" fillId="79" borderId="19" xfId="0" applyNumberFormat="1" applyFont="1" applyFill="1" applyBorder="1" applyAlignment="1" applyProtection="1">
      <alignment horizontal="center" vertical="center" wrapText="1"/>
      <protection locked="0"/>
    </xf>
    <xf numFmtId="1" fontId="11" fillId="72" borderId="19" xfId="0" applyNumberFormat="1" applyFont="1" applyFill="1" applyBorder="1" applyAlignment="1" applyProtection="1">
      <alignment horizontal="center" vertical="center"/>
      <protection locked="0"/>
    </xf>
    <xf numFmtId="0" fontId="11" fillId="0" borderId="18" xfId="0" applyFont="1" applyBorder="1" applyAlignment="1">
      <alignment horizontal="center" vertical="center" wrapText="1"/>
    </xf>
    <xf numFmtId="0" fontId="99" fillId="0" borderId="18" xfId="0" applyFont="1" applyBorder="1" applyAlignment="1">
      <alignment horizontal="left" vertical="center" wrapText="1"/>
    </xf>
    <xf numFmtId="0" fontId="99" fillId="0" borderId="0" xfId="0" applyFont="1" applyAlignment="1">
      <alignment horizontal="left" vertical="center" wrapText="1"/>
    </xf>
    <xf numFmtId="0" fontId="72" fillId="0" borderId="0" xfId="0" applyFont="1" applyAlignment="1">
      <alignment vertical="center"/>
    </xf>
    <xf numFmtId="4" fontId="99" fillId="0" borderId="0" xfId="0" applyNumberFormat="1" applyFont="1" applyAlignment="1">
      <alignment horizontal="center" vertical="center" wrapText="1"/>
    </xf>
    <xf numFmtId="0" fontId="102" fillId="0" borderId="0" xfId="0" applyFont="1" applyAlignment="1">
      <alignment vertical="center" wrapText="1"/>
    </xf>
    <xf numFmtId="10" fontId="99" fillId="0" borderId="0" xfId="672" applyNumberFormat="1" applyFont="1" applyBorder="1" applyAlignment="1">
      <alignment horizontal="center" vertical="center" wrapText="1"/>
    </xf>
    <xf numFmtId="2" fontId="99" fillId="0" borderId="18" xfId="0" applyNumberFormat="1" applyFont="1" applyBorder="1" applyAlignment="1">
      <alignment horizontal="center" vertical="center" wrapText="1"/>
    </xf>
    <xf numFmtId="2" fontId="99" fillId="0" borderId="21" xfId="0" applyNumberFormat="1" applyFont="1" applyBorder="1" applyAlignment="1">
      <alignment horizontal="center" vertical="center" wrapText="1"/>
    </xf>
    <xf numFmtId="2" fontId="99" fillId="0" borderId="23" xfId="0" applyNumberFormat="1" applyFont="1" applyBorder="1" applyAlignment="1">
      <alignment horizontal="center" vertical="center" wrapText="1"/>
    </xf>
    <xf numFmtId="0" fontId="99" fillId="0" borderId="18" xfId="0" applyFont="1" applyBorder="1" applyAlignment="1">
      <alignment horizontal="center" vertical="center" wrapText="1"/>
    </xf>
    <xf numFmtId="0" fontId="99" fillId="0" borderId="23" xfId="0" applyFont="1" applyBorder="1" applyAlignment="1">
      <alignment horizontal="center" vertical="center" wrapText="1"/>
    </xf>
    <xf numFmtId="0" fontId="99" fillId="0" borderId="36" xfId="0" applyFont="1" applyBorder="1" applyAlignment="1">
      <alignment horizontal="center" vertical="center" wrapText="1"/>
    </xf>
    <xf numFmtId="0" fontId="99" fillId="0" borderId="37" xfId="0" applyFont="1" applyBorder="1" applyAlignment="1">
      <alignment horizontal="center" vertical="center" wrapText="1"/>
    </xf>
    <xf numFmtId="10" fontId="19" fillId="0" borderId="18" xfId="672" applyNumberFormat="1" applyFont="1" applyFill="1" applyBorder="1" applyAlignment="1" applyProtection="1">
      <alignment horizontal="center" vertical="center" wrapText="1"/>
    </xf>
    <xf numFmtId="10" fontId="24" fillId="0" borderId="18" xfId="0" applyNumberFormat="1" applyFont="1" applyBorder="1" applyAlignment="1">
      <alignment vertical="center"/>
    </xf>
    <xf numFmtId="0" fontId="16" fillId="0" borderId="18" xfId="0" applyFont="1" applyBorder="1" applyAlignment="1">
      <alignment vertical="center"/>
    </xf>
    <xf numFmtId="0" fontId="16" fillId="0" borderId="18" xfId="0" applyFont="1" applyBorder="1"/>
    <xf numFmtId="0" fontId="98" fillId="0" borderId="28" xfId="0" applyFont="1" applyBorder="1" applyAlignment="1">
      <alignment horizontal="center" vertical="center"/>
    </xf>
    <xf numFmtId="0" fontId="98" fillId="0" borderId="28" xfId="0" applyFont="1" applyBorder="1" applyAlignment="1">
      <alignment horizontal="center" vertical="center" wrapText="1"/>
    </xf>
    <xf numFmtId="0" fontId="97" fillId="82" borderId="18" xfId="0" applyFont="1" applyFill="1" applyBorder="1" applyAlignment="1">
      <alignment horizontal="center" vertical="center"/>
    </xf>
    <xf numFmtId="0" fontId="4" fillId="0" borderId="0" xfId="0" applyFont="1" applyAlignment="1">
      <alignment horizontal="left"/>
    </xf>
    <xf numFmtId="0" fontId="4" fillId="0" borderId="0" xfId="0" applyFont="1" applyAlignment="1">
      <alignment horizontal="left" vertical="top"/>
    </xf>
    <xf numFmtId="0" fontId="4" fillId="0" borderId="0" xfId="0" applyFont="1" applyAlignment="1">
      <alignment vertical="top"/>
    </xf>
    <xf numFmtId="0" fontId="20" fillId="84" borderId="0" xfId="0" applyFont="1" applyFill="1"/>
    <xf numFmtId="0" fontId="109" fillId="0" borderId="0" xfId="910" applyFont="1" applyAlignment="1">
      <alignment vertical="center"/>
    </xf>
    <xf numFmtId="0" fontId="110" fillId="0" borderId="0" xfId="0" applyFont="1" applyAlignment="1">
      <alignment vertical="center"/>
    </xf>
    <xf numFmtId="0" fontId="111" fillId="0" borderId="0" xfId="0" applyFont="1" applyAlignment="1">
      <alignment vertical="center"/>
    </xf>
    <xf numFmtId="0" fontId="112" fillId="0" borderId="0" xfId="0" applyFont="1" applyAlignment="1">
      <alignment horizontal="left" vertical="center"/>
    </xf>
    <xf numFmtId="0" fontId="112" fillId="0" borderId="0" xfId="0" applyFont="1" applyAlignment="1">
      <alignment vertical="center"/>
    </xf>
    <xf numFmtId="0" fontId="110" fillId="0" borderId="0" xfId="0" applyFont="1" applyAlignment="1">
      <alignment horizontal="center" vertical="center"/>
    </xf>
    <xf numFmtId="0" fontId="113" fillId="0" borderId="0" xfId="910" applyFont="1" applyAlignment="1">
      <alignment vertical="center"/>
    </xf>
    <xf numFmtId="0" fontId="113" fillId="0" borderId="0" xfId="910" applyFont="1" applyAlignment="1">
      <alignment horizontal="left" vertical="center"/>
    </xf>
    <xf numFmtId="9" fontId="111" fillId="0" borderId="0" xfId="0" applyNumberFormat="1" applyFont="1" applyAlignment="1">
      <alignment horizontal="left" vertical="center"/>
    </xf>
    <xf numFmtId="0" fontId="111" fillId="0" borderId="0" xfId="0" applyFont="1" applyAlignment="1">
      <alignment horizontal="center" vertical="center"/>
    </xf>
    <xf numFmtId="9" fontId="111" fillId="0" borderId="0" xfId="0" applyNumberFormat="1" applyFont="1" applyAlignment="1">
      <alignment horizontal="center" vertical="center"/>
    </xf>
    <xf numFmtId="0" fontId="111" fillId="0" borderId="0" xfId="0" applyFont="1" applyAlignment="1">
      <alignment horizontal="left" vertical="center"/>
    </xf>
    <xf numFmtId="0" fontId="110" fillId="0" borderId="0" xfId="0" applyFont="1" applyAlignment="1">
      <alignment horizontal="left" vertical="center"/>
    </xf>
    <xf numFmtId="0" fontId="111" fillId="0" borderId="0" xfId="0" applyFont="1" applyAlignment="1">
      <alignment horizontal="right" vertical="center"/>
    </xf>
    <xf numFmtId="14" fontId="113" fillId="0" borderId="0" xfId="910" applyNumberFormat="1" applyFont="1" applyAlignment="1">
      <alignment horizontal="left" vertical="center"/>
    </xf>
    <xf numFmtId="0" fontId="115" fillId="0" borderId="0" xfId="0" applyFont="1" applyAlignment="1">
      <alignment horizontal="left" vertical="center"/>
    </xf>
    <xf numFmtId="0" fontId="111" fillId="0" borderId="0" xfId="0" applyFont="1" applyAlignment="1">
      <alignment horizontal="left" vertical="center" wrapText="1"/>
    </xf>
    <xf numFmtId="0" fontId="113" fillId="0" borderId="0" xfId="910" applyFont="1" applyAlignment="1">
      <alignment horizontal="center" vertical="center" wrapText="1"/>
    </xf>
    <xf numFmtId="164" fontId="113" fillId="0" borderId="0" xfId="910" applyNumberFormat="1" applyFont="1" applyAlignment="1">
      <alignment horizontal="center" vertical="center"/>
    </xf>
    <xf numFmtId="0" fontId="113" fillId="0" borderId="0" xfId="0" applyFont="1" applyAlignment="1">
      <alignment vertical="center"/>
    </xf>
    <xf numFmtId="0" fontId="116" fillId="0" borderId="0" xfId="0" applyFont="1" applyAlignment="1">
      <alignment horizontal="left"/>
    </xf>
    <xf numFmtId="0" fontId="117" fillId="0" borderId="0" xfId="0" applyFont="1" applyAlignment="1">
      <alignment horizontal="left" vertical="center"/>
    </xf>
    <xf numFmtId="0" fontId="116" fillId="0" borderId="0" xfId="0" quotePrefix="1" applyFont="1" applyAlignment="1">
      <alignment vertical="center"/>
    </xf>
    <xf numFmtId="0" fontId="119" fillId="0" borderId="0" xfId="0" applyFont="1" applyAlignment="1">
      <alignment horizontal="left" vertical="center" wrapText="1"/>
    </xf>
    <xf numFmtId="0" fontId="119" fillId="0" borderId="0" xfId="0" applyFont="1" applyAlignment="1">
      <alignment horizontal="justify" vertical="center" wrapText="1"/>
    </xf>
    <xf numFmtId="0" fontId="6" fillId="0" borderId="23" xfId="0" quotePrefix="1" applyFont="1" applyBorder="1" applyAlignment="1">
      <alignment horizontal="left" vertical="center" wrapText="1"/>
    </xf>
    <xf numFmtId="0" fontId="16" fillId="85" borderId="18" xfId="0" applyFont="1" applyFill="1" applyBorder="1" applyAlignment="1">
      <alignment horizontal="center" vertical="center"/>
    </xf>
    <xf numFmtId="0" fontId="16" fillId="85" borderId="0" xfId="0" applyFont="1" applyFill="1" applyAlignment="1">
      <alignment vertical="center"/>
    </xf>
    <xf numFmtId="49" fontId="19" fillId="0" borderId="18" xfId="0" applyNumberFormat="1" applyFont="1" applyBorder="1" applyAlignment="1">
      <alignment horizontal="center" vertical="center"/>
    </xf>
    <xf numFmtId="0" fontId="19" fillId="0" borderId="18" xfId="0" applyFont="1" applyBorder="1" applyAlignment="1">
      <alignment horizontal="center" vertical="center"/>
    </xf>
    <xf numFmtId="9" fontId="19" fillId="0" borderId="18" xfId="672" applyFont="1" applyBorder="1" applyAlignment="1" applyProtection="1">
      <alignment horizontal="center" vertical="center"/>
    </xf>
    <xf numFmtId="0" fontId="3" fillId="0" borderId="0" xfId="0" applyFont="1"/>
    <xf numFmtId="0" fontId="123" fillId="0" borderId="0" xfId="0" applyFont="1" applyAlignment="1">
      <alignment horizontal="left"/>
    </xf>
    <xf numFmtId="0" fontId="122" fillId="0" borderId="0" xfId="0" applyFont="1"/>
    <xf numFmtId="0" fontId="3" fillId="0" borderId="0" xfId="0" applyFont="1" applyAlignment="1">
      <alignment vertical="center"/>
    </xf>
    <xf numFmtId="0" fontId="19" fillId="0" borderId="28" xfId="0" applyFont="1" applyBorder="1" applyAlignment="1">
      <alignment vertical="center"/>
    </xf>
    <xf numFmtId="0" fontId="108" fillId="0" borderId="18" xfId="0" applyFont="1" applyBorder="1" applyAlignment="1">
      <alignment horizontal="center" vertical="center"/>
    </xf>
    <xf numFmtId="0" fontId="31" fillId="0" borderId="21" xfId="0" applyFont="1" applyBorder="1" applyAlignment="1">
      <alignment horizontal="center" vertical="center" wrapText="1"/>
    </xf>
    <xf numFmtId="1" fontId="16" fillId="0" borderId="0" xfId="0" applyNumberFormat="1" applyFont="1" applyAlignment="1">
      <alignment vertical="center"/>
    </xf>
    <xf numFmtId="0" fontId="25" fillId="0" borderId="0" xfId="0" applyFont="1"/>
    <xf numFmtId="0" fontId="2" fillId="0" borderId="0" xfId="0" applyFont="1" applyAlignment="1">
      <alignment horizontal="left"/>
    </xf>
    <xf numFmtId="0" fontId="99" fillId="87" borderId="18" xfId="0" applyFont="1" applyFill="1" applyBorder="1" applyAlignment="1">
      <alignment horizontal="center" vertical="center"/>
    </xf>
    <xf numFmtId="0" fontId="13" fillId="86" borderId="77" xfId="0" applyFont="1" applyFill="1" applyBorder="1" applyAlignment="1" applyProtection="1">
      <alignment vertical="center"/>
      <protection locked="0"/>
    </xf>
    <xf numFmtId="0" fontId="13" fillId="86" borderId="78" xfId="0" applyFont="1" applyFill="1" applyBorder="1" applyAlignment="1" applyProtection="1">
      <alignment vertical="center" wrapText="1"/>
      <protection locked="0"/>
    </xf>
    <xf numFmtId="49" fontId="13" fillId="86" borderId="79" xfId="0" applyNumberFormat="1" applyFont="1" applyFill="1" applyBorder="1" applyAlignment="1" applyProtection="1">
      <alignment vertical="center" wrapText="1"/>
      <protection locked="0"/>
    </xf>
    <xf numFmtId="49" fontId="13" fillId="86" borderId="80" xfId="0" applyNumberFormat="1" applyFont="1" applyFill="1" applyBorder="1" applyAlignment="1" applyProtection="1">
      <alignment vertical="center"/>
      <protection locked="0"/>
    </xf>
    <xf numFmtId="49" fontId="19" fillId="0" borderId="46" xfId="0" applyNumberFormat="1" applyFont="1" applyBorder="1" applyAlignment="1" applyProtection="1">
      <alignment vertical="center" wrapText="1"/>
      <protection locked="0"/>
    </xf>
    <xf numFmtId="0" fontId="19" fillId="0" borderId="24" xfId="0" applyFont="1" applyBorder="1" applyAlignment="1" applyProtection="1">
      <alignment vertical="center"/>
      <protection locked="0"/>
    </xf>
    <xf numFmtId="49" fontId="19" fillId="0" borderId="24" xfId="0" applyNumberFormat="1" applyFont="1" applyBorder="1" applyAlignment="1" applyProtection="1">
      <alignment vertical="center" wrapText="1"/>
      <protection locked="0"/>
    </xf>
    <xf numFmtId="49" fontId="19" fillId="0" borderId="37" xfId="0" applyNumberFormat="1" applyFont="1" applyBorder="1" applyAlignment="1" applyProtection="1">
      <alignment vertical="center" wrapText="1"/>
      <protection locked="0"/>
    </xf>
    <xf numFmtId="0" fontId="19" fillId="0" borderId="18" xfId="0" applyFont="1" applyBorder="1" applyAlignment="1" applyProtection="1">
      <alignment vertical="center"/>
      <protection locked="0"/>
    </xf>
    <xf numFmtId="49" fontId="19" fillId="0" borderId="18" xfId="0" applyNumberFormat="1" applyFont="1" applyBorder="1" applyAlignment="1" applyProtection="1">
      <alignment vertical="center" wrapText="1"/>
      <protection locked="0"/>
    </xf>
    <xf numFmtId="49" fontId="19" fillId="0" borderId="36" xfId="0" applyNumberFormat="1" applyFont="1" applyBorder="1" applyAlignment="1" applyProtection="1">
      <alignment vertical="center" wrapText="1"/>
      <protection locked="0"/>
    </xf>
    <xf numFmtId="49" fontId="19" fillId="0" borderId="0" xfId="0" applyNumberFormat="1" applyFont="1" applyAlignment="1" applyProtection="1">
      <alignment vertical="center" wrapText="1"/>
      <protection locked="0"/>
    </xf>
    <xf numFmtId="0" fontId="19" fillId="0" borderId="37" xfId="0" applyFont="1" applyBorder="1" applyAlignment="1" applyProtection="1">
      <alignment vertical="center"/>
      <protection locked="0"/>
    </xf>
    <xf numFmtId="49" fontId="124" fillId="0" borderId="18" xfId="0" applyNumberFormat="1" applyFont="1" applyBorder="1" applyAlignment="1" applyProtection="1">
      <alignment vertical="center" wrapText="1"/>
      <protection locked="0"/>
    </xf>
    <xf numFmtId="0" fontId="19" fillId="0" borderId="37" xfId="0" applyFont="1" applyBorder="1" applyAlignment="1" applyProtection="1">
      <alignment vertical="center" wrapText="1"/>
      <protection locked="0"/>
    </xf>
    <xf numFmtId="0" fontId="19" fillId="0" borderId="82" xfId="0" applyFont="1" applyBorder="1" applyAlignment="1" applyProtection="1">
      <alignment vertical="center" wrapText="1"/>
      <protection locked="0"/>
    </xf>
    <xf numFmtId="0" fontId="19" fillId="0" borderId="28" xfId="0" applyFont="1" applyBorder="1" applyAlignment="1" applyProtection="1">
      <alignment vertical="center"/>
      <protection locked="0"/>
    </xf>
    <xf numFmtId="49" fontId="19" fillId="0" borderId="28" xfId="0" applyNumberFormat="1" applyFont="1" applyBorder="1" applyAlignment="1" applyProtection="1">
      <alignment vertical="center" wrapText="1"/>
      <protection locked="0"/>
    </xf>
    <xf numFmtId="0" fontId="19" fillId="0" borderId="28" xfId="0" quotePrefix="1" applyFont="1" applyBorder="1" applyAlignment="1" applyProtection="1">
      <alignment vertical="center"/>
      <protection locked="0"/>
    </xf>
    <xf numFmtId="49" fontId="19" fillId="0" borderId="28" xfId="0" quotePrefix="1" applyNumberFormat="1" applyFont="1" applyBorder="1" applyAlignment="1" applyProtection="1">
      <alignment vertical="center" wrapText="1"/>
      <protection locked="0"/>
    </xf>
    <xf numFmtId="49" fontId="19" fillId="0" borderId="87" xfId="0" applyNumberFormat="1" applyFont="1" applyBorder="1" applyAlignment="1" applyProtection="1">
      <alignment vertical="center" wrapText="1"/>
      <protection locked="0"/>
    </xf>
    <xf numFmtId="0" fontId="19" fillId="0" borderId="46" xfId="0" applyFont="1" applyBorder="1" applyAlignment="1" applyProtection="1">
      <alignment horizontal="left" vertical="center"/>
      <protection locked="0"/>
    </xf>
    <xf numFmtId="0" fontId="19" fillId="0" borderId="24" xfId="0" applyFont="1" applyBorder="1" applyAlignment="1" applyProtection="1">
      <alignment horizontal="left" vertical="center"/>
      <protection locked="0"/>
    </xf>
    <xf numFmtId="49" fontId="19" fillId="0" borderId="24" xfId="0" applyNumberFormat="1" applyFont="1" applyBorder="1" applyAlignment="1" applyProtection="1">
      <alignment horizontal="left" vertical="center" wrapText="1"/>
      <protection locked="0"/>
    </xf>
    <xf numFmtId="0" fontId="3" fillId="0" borderId="0" xfId="0" applyFont="1" applyProtection="1">
      <protection locked="0"/>
    </xf>
    <xf numFmtId="0" fontId="3" fillId="0" borderId="0" xfId="0" applyFont="1" applyAlignment="1" applyProtection="1">
      <alignment vertical="center"/>
      <protection locked="0"/>
    </xf>
    <xf numFmtId="0" fontId="2" fillId="0" borderId="84" xfId="0" applyFont="1" applyBorder="1" applyAlignment="1" applyProtection="1">
      <alignment vertical="center" wrapText="1"/>
      <protection locked="0"/>
    </xf>
    <xf numFmtId="0" fontId="3" fillId="0" borderId="85" xfId="0" applyFont="1" applyBorder="1" applyAlignment="1" applyProtection="1">
      <alignment vertical="center"/>
      <protection locked="0"/>
    </xf>
    <xf numFmtId="0" fontId="3" fillId="0" borderId="85" xfId="0" applyFont="1" applyBorder="1" applyAlignment="1" applyProtection="1">
      <alignment vertical="center" wrapText="1"/>
      <protection locked="0"/>
    </xf>
    <xf numFmtId="0" fontId="3" fillId="0" borderId="72" xfId="0" applyFont="1" applyBorder="1" applyAlignment="1" applyProtection="1">
      <alignment vertical="center"/>
      <protection locked="0"/>
    </xf>
    <xf numFmtId="1" fontId="11" fillId="83" borderId="19" xfId="0" applyNumberFormat="1" applyFont="1" applyFill="1" applyBorder="1" applyAlignment="1" applyProtection="1">
      <alignment horizontal="center" vertical="center"/>
      <protection locked="0"/>
    </xf>
    <xf numFmtId="0" fontId="24" fillId="87" borderId="18" xfId="0" applyFont="1" applyFill="1" applyBorder="1" applyAlignment="1">
      <alignment horizontal="center" vertical="center"/>
    </xf>
    <xf numFmtId="9" fontId="24" fillId="87" borderId="18" xfId="672" applyFont="1" applyFill="1" applyBorder="1" applyAlignment="1" applyProtection="1">
      <alignment horizontal="center" vertical="center"/>
    </xf>
    <xf numFmtId="9" fontId="24" fillId="87" borderId="18" xfId="0" applyNumberFormat="1" applyFont="1" applyFill="1" applyBorder="1" applyAlignment="1">
      <alignment horizontal="center" vertical="center"/>
    </xf>
    <xf numFmtId="0" fontId="19" fillId="87" borderId="18" xfId="0" applyFont="1" applyFill="1" applyBorder="1" applyAlignment="1">
      <alignment horizontal="center" vertical="center"/>
    </xf>
    <xf numFmtId="0" fontId="24" fillId="87" borderId="18" xfId="672" applyNumberFormat="1" applyFont="1" applyFill="1" applyBorder="1" applyAlignment="1" applyProtection="1">
      <alignment horizontal="center" vertical="center"/>
    </xf>
    <xf numFmtId="1" fontId="24" fillId="87" borderId="18" xfId="0" applyNumberFormat="1" applyFont="1" applyFill="1" applyBorder="1" applyAlignment="1">
      <alignment horizontal="center" vertical="center"/>
    </xf>
    <xf numFmtId="0" fontId="20" fillId="0" borderId="0" xfId="0" applyFont="1" applyAlignment="1">
      <alignment horizontal="left"/>
    </xf>
    <xf numFmtId="0" fontId="97" fillId="0" borderId="18" xfId="0" applyFont="1" applyBorder="1" applyAlignment="1">
      <alignment vertical="center"/>
    </xf>
    <xf numFmtId="0" fontId="97" fillId="0" borderId="23" xfId="0" applyFont="1" applyBorder="1" applyAlignment="1">
      <alignment horizontal="center" vertical="center"/>
    </xf>
    <xf numFmtId="0" fontId="97" fillId="89" borderId="18" xfId="0" applyFont="1" applyFill="1" applyBorder="1" applyAlignment="1">
      <alignment horizontal="center" vertical="center"/>
    </xf>
    <xf numFmtId="0" fontId="97" fillId="89" borderId="18" xfId="0" applyFont="1" applyFill="1" applyBorder="1" applyAlignment="1">
      <alignment vertical="center"/>
    </xf>
    <xf numFmtId="0" fontId="1" fillId="0" borderId="0" xfId="0" applyFont="1" applyAlignment="1">
      <alignment vertical="center"/>
    </xf>
    <xf numFmtId="1" fontId="10" fillId="0" borderId="0" xfId="0" applyNumberFormat="1" applyFont="1" applyAlignment="1">
      <alignment horizontal="center" vertical="center" wrapText="1" readingOrder="1"/>
    </xf>
    <xf numFmtId="49" fontId="69" fillId="0" borderId="0" xfId="0" applyNumberFormat="1" applyFont="1" applyAlignment="1">
      <alignment horizontal="center" vertical="center" wrapText="1" readingOrder="1"/>
    </xf>
    <xf numFmtId="0" fontId="10" fillId="0" borderId="0" xfId="0" applyFont="1" applyAlignment="1">
      <alignment horizontal="left" vertical="center" wrapText="1" readingOrder="1"/>
    </xf>
    <xf numFmtId="0" fontId="71" fillId="0" borderId="0" xfId="0" applyFont="1" applyAlignment="1">
      <alignment horizontal="left" vertical="center" wrapText="1" readingOrder="1"/>
    </xf>
    <xf numFmtId="0" fontId="70" fillId="0" borderId="0" xfId="0" applyFont="1" applyAlignment="1">
      <alignment horizontal="center" vertical="center" wrapText="1" readingOrder="1"/>
    </xf>
    <xf numFmtId="0" fontId="127" fillId="0" borderId="0" xfId="0" applyFont="1" applyAlignment="1">
      <alignment horizontal="center" vertical="center" wrapText="1" readingOrder="1"/>
    </xf>
    <xf numFmtId="10" fontId="11" fillId="27" borderId="0" xfId="672" applyNumberFormat="1" applyFont="1" applyFill="1" applyBorder="1" applyAlignment="1" applyProtection="1">
      <alignment horizontal="center" vertical="center" wrapText="1"/>
    </xf>
    <xf numFmtId="0" fontId="69" fillId="0" borderId="0" xfId="0" applyFont="1" applyAlignment="1">
      <alignment horizontal="center" vertical="center" wrapText="1"/>
    </xf>
    <xf numFmtId="164" fontId="10" fillId="90" borderId="25" xfId="672" applyNumberFormat="1" applyFont="1" applyFill="1" applyBorder="1" applyAlignment="1" applyProtection="1">
      <alignment horizontal="center" vertical="center"/>
    </xf>
    <xf numFmtId="9" fontId="10" fillId="90" borderId="19" xfId="672" applyFont="1" applyFill="1" applyBorder="1" applyAlignment="1" applyProtection="1">
      <alignment horizontal="center" vertical="center"/>
    </xf>
    <xf numFmtId="164" fontId="10" fillId="91" borderId="50" xfId="672" applyNumberFormat="1" applyFont="1" applyFill="1" applyBorder="1" applyAlignment="1" applyProtection="1">
      <alignment horizontal="center" vertical="center"/>
    </xf>
    <xf numFmtId="164" fontId="10" fillId="91" borderId="31" xfId="672" applyNumberFormat="1" applyFont="1" applyFill="1" applyBorder="1" applyAlignment="1" applyProtection="1">
      <alignment horizontal="center" vertical="center"/>
    </xf>
    <xf numFmtId="164" fontId="10" fillId="0" borderId="25" xfId="672" applyNumberFormat="1" applyFont="1" applyFill="1" applyBorder="1" applyAlignment="1" applyProtection="1">
      <alignment horizontal="center" vertical="center"/>
    </xf>
    <xf numFmtId="164" fontId="10" fillId="93" borderId="53" xfId="672" applyNumberFormat="1" applyFont="1" applyFill="1" applyBorder="1" applyAlignment="1" applyProtection="1">
      <alignment horizontal="center" vertical="center"/>
    </xf>
    <xf numFmtId="164" fontId="10" fillId="93" borderId="32" xfId="672" applyNumberFormat="1" applyFont="1" applyFill="1" applyBorder="1" applyAlignment="1" applyProtection="1">
      <alignment horizontal="center" vertical="center"/>
    </xf>
    <xf numFmtId="164" fontId="10" fillId="93" borderId="25" xfId="672" applyNumberFormat="1" applyFont="1" applyFill="1" applyBorder="1" applyAlignment="1" applyProtection="1">
      <alignment horizontal="center" vertical="center"/>
    </xf>
    <xf numFmtId="164" fontId="10" fillId="93" borderId="19" xfId="672" applyNumberFormat="1" applyFont="1" applyFill="1" applyBorder="1" applyAlignment="1" applyProtection="1">
      <alignment horizontal="center" vertical="center"/>
    </xf>
    <xf numFmtId="164" fontId="10" fillId="0" borderId="32" xfId="672" applyNumberFormat="1" applyFont="1" applyFill="1" applyBorder="1" applyAlignment="1" applyProtection="1">
      <alignment horizontal="center" vertical="center" wrapText="1"/>
    </xf>
    <xf numFmtId="0" fontId="97" fillId="0" borderId="19" xfId="0" applyFont="1" applyBorder="1" applyAlignment="1">
      <alignment vertical="center"/>
    </xf>
    <xf numFmtId="0" fontId="97" fillId="0" borderId="32" xfId="0" applyFont="1" applyBorder="1" applyAlignment="1">
      <alignment vertical="center" wrapText="1"/>
    </xf>
    <xf numFmtId="10" fontId="24" fillId="87" borderId="18" xfId="672" applyNumberFormat="1" applyFont="1" applyFill="1" applyBorder="1" applyAlignment="1" applyProtection="1">
      <alignment horizontal="center" vertical="center"/>
    </xf>
    <xf numFmtId="10" fontId="24" fillId="87" borderId="18" xfId="0" applyNumberFormat="1" applyFont="1" applyFill="1" applyBorder="1" applyAlignment="1">
      <alignment horizontal="center" vertical="center"/>
    </xf>
    <xf numFmtId="0" fontId="26" fillId="0" borderId="0" xfId="0" applyFont="1" applyAlignment="1">
      <alignment horizontal="left" vertical="center"/>
    </xf>
    <xf numFmtId="0" fontId="19" fillId="0" borderId="0" xfId="0" applyFont="1" applyAlignment="1">
      <alignment horizontal="left" vertical="center"/>
    </xf>
    <xf numFmtId="0" fontId="24" fillId="72" borderId="24" xfId="0" applyFont="1" applyFill="1" applyBorder="1" applyAlignment="1" applyProtection="1">
      <alignment horizontal="center" vertical="center" wrapText="1"/>
      <protection locked="0"/>
    </xf>
    <xf numFmtId="0" fontId="97" fillId="72" borderId="24" xfId="0" applyFont="1" applyFill="1" applyBorder="1" applyAlignment="1" applyProtection="1">
      <alignment horizontal="center" vertical="center" wrapText="1"/>
      <protection locked="0"/>
    </xf>
    <xf numFmtId="0" fontId="97" fillId="0" borderId="36" xfId="0" applyFont="1" applyBorder="1" applyAlignment="1">
      <alignment horizontal="center" vertical="center"/>
    </xf>
    <xf numFmtId="0" fontId="97" fillId="72" borderId="18" xfId="0" applyFont="1" applyFill="1" applyBorder="1" applyAlignment="1" applyProtection="1">
      <alignment horizontal="center" vertical="center" wrapText="1"/>
      <protection locked="0"/>
    </xf>
    <xf numFmtId="0" fontId="97" fillId="0" borderId="48" xfId="0" applyFont="1" applyBorder="1" applyAlignment="1">
      <alignment horizontal="center" vertical="center"/>
    </xf>
    <xf numFmtId="0" fontId="97" fillId="72" borderId="21" xfId="0" applyFont="1" applyFill="1" applyBorder="1" applyAlignment="1" applyProtection="1">
      <alignment horizontal="center" vertical="center" wrapText="1"/>
      <protection locked="0"/>
    </xf>
    <xf numFmtId="0" fontId="97" fillId="0" borderId="73" xfId="0" applyFont="1" applyBorder="1" applyAlignment="1">
      <alignment horizontal="center" vertical="center"/>
    </xf>
    <xf numFmtId="0" fontId="97" fillId="83" borderId="21" xfId="0" applyFont="1" applyFill="1" applyBorder="1" applyAlignment="1" applyProtection="1">
      <alignment horizontal="center" vertical="center"/>
      <protection locked="0"/>
    </xf>
    <xf numFmtId="0" fontId="97" fillId="83" borderId="87" xfId="0" applyFont="1" applyFill="1" applyBorder="1" applyAlignment="1" applyProtection="1">
      <alignment horizontal="center" vertical="center"/>
      <protection locked="0"/>
    </xf>
    <xf numFmtId="0" fontId="98" fillId="0" borderId="74" xfId="0" applyFont="1" applyBorder="1" applyAlignment="1">
      <alignment horizontal="center" vertical="center"/>
    </xf>
    <xf numFmtId="0" fontId="97" fillId="83" borderId="19" xfId="0" applyFont="1" applyFill="1" applyBorder="1" applyAlignment="1" applyProtection="1">
      <alignment horizontal="center" vertical="center"/>
      <protection locked="0"/>
    </xf>
    <xf numFmtId="0" fontId="97" fillId="83" borderId="72" xfId="0" applyFont="1" applyFill="1" applyBorder="1" applyAlignment="1" applyProtection="1">
      <alignment horizontal="center" vertical="center"/>
      <protection locked="0"/>
    </xf>
    <xf numFmtId="0" fontId="28" fillId="0" borderId="19" xfId="0" applyFont="1" applyBorder="1" applyAlignment="1">
      <alignment horizontal="center" vertical="center" wrapText="1"/>
    </xf>
    <xf numFmtId="16" fontId="16" fillId="0" borderId="19" xfId="0" applyNumberFormat="1" applyFont="1" applyBorder="1" applyAlignment="1">
      <alignment vertical="center" wrapText="1"/>
    </xf>
    <xf numFmtId="0" fontId="16" fillId="0" borderId="19" xfId="0" applyFont="1" applyBorder="1" applyAlignment="1">
      <alignment vertical="center" wrapText="1"/>
    </xf>
    <xf numFmtId="1" fontId="28" fillId="35" borderId="19" xfId="0" applyNumberFormat="1" applyFont="1" applyFill="1" applyBorder="1" applyAlignment="1">
      <alignment horizontal="center" vertical="center"/>
    </xf>
    <xf numFmtId="0" fontId="16" fillId="0" borderId="25" xfId="0" applyFont="1" applyBorder="1" applyAlignment="1">
      <alignment vertical="center" wrapText="1"/>
    </xf>
    <xf numFmtId="0" fontId="10" fillId="0" borderId="32" xfId="0" applyFont="1" applyBorder="1" applyAlignment="1">
      <alignment vertical="center" wrapText="1"/>
    </xf>
    <xf numFmtId="0" fontId="10" fillId="0" borderId="19" xfId="0" applyFont="1" applyBorder="1" applyAlignment="1">
      <alignment vertical="center" wrapText="1"/>
    </xf>
    <xf numFmtId="1" fontId="11" fillId="80" borderId="19" xfId="0" applyNumberFormat="1" applyFont="1" applyFill="1" applyBorder="1" applyAlignment="1">
      <alignment horizontal="center" vertical="center"/>
    </xf>
    <xf numFmtId="16" fontId="10" fillId="0" borderId="19" xfId="0" applyNumberFormat="1" applyFont="1" applyBorder="1" applyAlignment="1">
      <alignment vertical="center" wrapText="1"/>
    </xf>
    <xf numFmtId="0" fontId="10" fillId="0" borderId="25" xfId="0" applyFont="1" applyBorder="1" applyAlignment="1">
      <alignment vertical="center" wrapText="1"/>
    </xf>
    <xf numFmtId="0" fontId="10" fillId="82" borderId="0" xfId="0" applyFont="1" applyFill="1" applyAlignment="1">
      <alignment wrapText="1"/>
    </xf>
    <xf numFmtId="0" fontId="10" fillId="0" borderId="0" xfId="0" applyFont="1" applyAlignment="1">
      <alignment horizontal="center" vertical="center" wrapText="1"/>
    </xf>
    <xf numFmtId="0" fontId="16" fillId="0" borderId="18" xfId="0" quotePrefix="1" applyFont="1" applyBorder="1" applyAlignment="1">
      <alignment vertical="center"/>
    </xf>
    <xf numFmtId="14" fontId="16" fillId="0" borderId="18" xfId="0" applyNumberFormat="1" applyFont="1" applyBorder="1" applyAlignment="1">
      <alignment horizontal="center" vertical="center"/>
    </xf>
    <xf numFmtId="0" fontId="97" fillId="0" borderId="0" xfId="0" applyFont="1" applyAlignment="1">
      <alignment wrapText="1"/>
    </xf>
    <xf numFmtId="0" fontId="97" fillId="82" borderId="18" xfId="0" applyFont="1" applyFill="1" applyBorder="1" applyAlignment="1">
      <alignment vertical="center"/>
    </xf>
    <xf numFmtId="0" fontId="97" fillId="82" borderId="23" xfId="0" applyFont="1" applyFill="1" applyBorder="1" applyAlignment="1">
      <alignment horizontal="center" vertical="center"/>
    </xf>
    <xf numFmtId="1" fontId="11" fillId="35" borderId="19" xfId="0" applyNumberFormat="1" applyFont="1" applyFill="1" applyBorder="1" applyAlignment="1">
      <alignment horizontal="center" vertical="center"/>
    </xf>
    <xf numFmtId="0" fontId="97" fillId="83" borderId="18" xfId="0" applyFont="1" applyFill="1" applyBorder="1" applyAlignment="1" applyProtection="1">
      <alignment horizontal="center" vertical="center"/>
      <protection locked="0"/>
    </xf>
    <xf numFmtId="0" fontId="24" fillId="0" borderId="0" xfId="0" applyFont="1" applyAlignment="1">
      <alignment horizontal="left" vertical="center"/>
    </xf>
    <xf numFmtId="0" fontId="24" fillId="0" borderId="0" xfId="0" applyFont="1" applyAlignment="1">
      <alignment vertical="top"/>
    </xf>
    <xf numFmtId="0" fontId="97" fillId="0" borderId="18" xfId="0" applyFont="1" applyBorder="1" applyAlignment="1">
      <alignment vertical="center" wrapText="1"/>
    </xf>
    <xf numFmtId="0" fontId="98" fillId="0" borderId="95" xfId="0" applyFont="1" applyBorder="1" applyAlignment="1">
      <alignment horizontal="center" vertical="center" wrapText="1"/>
    </xf>
    <xf numFmtId="0" fontId="98" fillId="0" borderId="0" xfId="0" applyFont="1" applyAlignment="1">
      <alignment horizontal="left" vertical="center" wrapText="1"/>
    </xf>
    <xf numFmtId="0" fontId="97" fillId="0" borderId="0" xfId="0" applyFont="1" applyAlignment="1">
      <alignment horizontal="left" vertical="center" wrapText="1"/>
    </xf>
    <xf numFmtId="0" fontId="97" fillId="0" borderId="72" xfId="0" applyFont="1" applyBorder="1" applyAlignment="1">
      <alignment horizontal="center" vertical="center" wrapText="1"/>
    </xf>
    <xf numFmtId="0" fontId="97" fillId="0" borderId="81" xfId="0" applyFont="1" applyBorder="1" applyAlignment="1">
      <alignment horizontal="center" vertical="center" wrapText="1"/>
    </xf>
    <xf numFmtId="0" fontId="98" fillId="0" borderId="43" xfId="0" applyFont="1" applyBorder="1" applyAlignment="1">
      <alignment horizontal="center" vertical="center" wrapText="1"/>
    </xf>
    <xf numFmtId="0" fontId="97" fillId="0" borderId="96" xfId="0" applyFont="1" applyBorder="1" applyAlignment="1">
      <alignment horizontal="center" vertical="center" wrapText="1"/>
    </xf>
    <xf numFmtId="0" fontId="0" fillId="0" borderId="18" xfId="0" applyBorder="1"/>
    <xf numFmtId="0" fontId="64" fillId="0" borderId="18" xfId="0" applyFont="1" applyBorder="1"/>
    <xf numFmtId="2" fontId="24" fillId="29" borderId="18" xfId="0" applyNumberFormat="1" applyFont="1" applyFill="1" applyBorder="1" applyAlignment="1">
      <alignment horizontal="center" vertical="center"/>
    </xf>
    <xf numFmtId="0" fontId="24" fillId="0" borderId="18" xfId="0" applyFont="1" applyBorder="1" applyAlignment="1">
      <alignment horizontal="left" vertical="center" wrapText="1"/>
    </xf>
    <xf numFmtId="0" fontId="24" fillId="85" borderId="18" xfId="0" applyFont="1" applyFill="1" applyBorder="1" applyAlignment="1">
      <alignment horizontal="center" vertical="center"/>
    </xf>
    <xf numFmtId="2" fontId="24" fillId="0" borderId="18" xfId="0" applyNumberFormat="1" applyFont="1" applyBorder="1" applyAlignment="1">
      <alignment horizontal="center" vertical="center"/>
    </xf>
    <xf numFmtId="2" fontId="24" fillId="85" borderId="18" xfId="0" applyNumberFormat="1" applyFont="1" applyFill="1" applyBorder="1" applyAlignment="1">
      <alignment horizontal="center" vertical="center"/>
    </xf>
    <xf numFmtId="0" fontId="0" fillId="0" borderId="18" xfId="0" applyBorder="1" applyAlignment="1">
      <alignment vertical="center"/>
    </xf>
    <xf numFmtId="0" fontId="1" fillId="0" borderId="0" xfId="0" applyFont="1"/>
    <xf numFmtId="0" fontId="123" fillId="0" borderId="0" xfId="0" applyFont="1"/>
    <xf numFmtId="0" fontId="100" fillId="0" borderId="0" xfId="0" applyFont="1"/>
    <xf numFmtId="0" fontId="100" fillId="0" borderId="19" xfId="0" applyFont="1" applyBorder="1" applyAlignment="1">
      <alignment horizontal="center" vertical="center"/>
    </xf>
    <xf numFmtId="0" fontId="98" fillId="0" borderId="85" xfId="0" applyFont="1" applyBorder="1" applyAlignment="1">
      <alignment horizontal="center" vertical="center" wrapText="1"/>
    </xf>
    <xf numFmtId="0" fontId="98" fillId="0" borderId="72" xfId="0" applyFont="1" applyBorder="1" applyAlignment="1">
      <alignment horizontal="center" vertical="center" wrapText="1"/>
    </xf>
    <xf numFmtId="0" fontId="1" fillId="0" borderId="18" xfId="0" applyFont="1" applyBorder="1" applyAlignment="1">
      <alignment horizontal="left" vertical="top"/>
    </xf>
    <xf numFmtId="0" fontId="1" fillId="0" borderId="18" xfId="0" applyFont="1" applyBorder="1" applyAlignment="1">
      <alignment horizontal="left" vertical="top" wrapText="1"/>
    </xf>
    <xf numFmtId="0" fontId="1" fillId="0" borderId="18" xfId="0" applyFont="1" applyBorder="1" applyAlignment="1">
      <alignment horizontal="left" vertical="center"/>
    </xf>
    <xf numFmtId="0" fontId="0" fillId="89" borderId="18" xfId="0" applyFill="1" applyBorder="1"/>
    <xf numFmtId="49" fontId="19" fillId="94" borderId="46" xfId="910" applyNumberFormat="1" applyFont="1" applyFill="1" applyBorder="1" applyAlignment="1" applyProtection="1">
      <alignment horizontal="left" vertical="center" wrapText="1"/>
      <protection locked="0"/>
    </xf>
    <xf numFmtId="49" fontId="19" fillId="94" borderId="24" xfId="910" applyNumberFormat="1" applyFont="1" applyFill="1" applyBorder="1" applyAlignment="1" applyProtection="1">
      <alignment horizontal="left" vertical="center" wrapText="1"/>
      <protection locked="0"/>
    </xf>
    <xf numFmtId="1" fontId="19" fillId="94" borderId="24" xfId="910" applyNumberFormat="1" applyFont="1" applyFill="1" applyBorder="1" applyAlignment="1" applyProtection="1">
      <alignment horizontal="center" vertical="center"/>
      <protection locked="0"/>
    </xf>
    <xf numFmtId="1" fontId="19" fillId="94" borderId="48" xfId="910" applyNumberFormat="1" applyFont="1" applyFill="1" applyBorder="1" applyAlignment="1" applyProtection="1">
      <alignment horizontal="center" vertical="center"/>
      <protection locked="0"/>
    </xf>
    <xf numFmtId="49" fontId="19" fillId="94" borderId="84" xfId="910" applyNumberFormat="1" applyFont="1" applyFill="1" applyBorder="1" applyAlignment="1" applyProtection="1">
      <alignment horizontal="left" vertical="center" wrapText="1"/>
      <protection locked="0"/>
    </xf>
    <xf numFmtId="49" fontId="19" fillId="94" borderId="85" xfId="910" applyNumberFormat="1" applyFont="1" applyFill="1" applyBorder="1" applyAlignment="1" applyProtection="1">
      <alignment horizontal="left" vertical="center" wrapText="1"/>
      <protection locked="0"/>
    </xf>
    <xf numFmtId="1" fontId="19" fillId="94" borderId="85" xfId="910" applyNumberFormat="1" applyFont="1" applyFill="1" applyBorder="1" applyAlignment="1" applyProtection="1">
      <alignment horizontal="center" vertical="center"/>
      <protection locked="0"/>
    </xf>
    <xf numFmtId="1" fontId="19" fillId="94" borderId="72" xfId="910" applyNumberFormat="1" applyFont="1" applyFill="1" applyBorder="1" applyAlignment="1" applyProtection="1">
      <alignment horizontal="center" vertical="center"/>
      <protection locked="0"/>
    </xf>
    <xf numFmtId="0" fontId="128" fillId="0" borderId="0" xfId="0" applyFont="1"/>
    <xf numFmtId="0" fontId="6" fillId="0" borderId="0" xfId="0" applyFont="1" applyAlignment="1">
      <alignment vertical="top"/>
    </xf>
    <xf numFmtId="0" fontId="131" fillId="0" borderId="0" xfId="0" applyFont="1" applyAlignment="1">
      <alignment horizontal="left"/>
    </xf>
    <xf numFmtId="0" fontId="99" fillId="0" borderId="0" xfId="0" applyFont="1"/>
    <xf numFmtId="0" fontId="13" fillId="0" borderId="97" xfId="0" applyFont="1" applyBorder="1" applyAlignment="1">
      <alignment horizontal="center" vertical="center" wrapText="1"/>
    </xf>
    <xf numFmtId="0" fontId="13" fillId="0" borderId="43" xfId="0" applyFont="1" applyBorder="1" applyAlignment="1">
      <alignment horizontal="center" vertical="center" wrapText="1"/>
    </xf>
    <xf numFmtId="0" fontId="13" fillId="0" borderId="47" xfId="0" applyFont="1" applyBorder="1" applyAlignment="1">
      <alignment horizontal="center" vertical="center" wrapText="1"/>
    </xf>
    <xf numFmtId="0" fontId="19" fillId="83" borderId="94" xfId="0" applyFont="1" applyFill="1" applyBorder="1" applyAlignment="1" applyProtection="1">
      <alignment horizontal="left" vertical="center" wrapText="1"/>
      <protection locked="0"/>
    </xf>
    <xf numFmtId="1" fontId="19" fillId="94" borderId="94" xfId="910" applyNumberFormat="1" applyFont="1" applyFill="1" applyBorder="1" applyAlignment="1" applyProtection="1">
      <alignment horizontal="center" vertical="center" wrapText="1"/>
      <protection locked="0"/>
    </xf>
    <xf numFmtId="0" fontId="19" fillId="83" borderId="24" xfId="0" applyFont="1" applyFill="1" applyBorder="1" applyAlignment="1" applyProtection="1">
      <alignment horizontal="left" vertical="center" wrapText="1"/>
      <protection locked="0"/>
    </xf>
    <xf numFmtId="1" fontId="19" fillId="94" borderId="24" xfId="910" applyNumberFormat="1" applyFont="1" applyFill="1" applyBorder="1" applyAlignment="1" applyProtection="1">
      <alignment horizontal="center" vertical="center" wrapText="1"/>
      <protection locked="0"/>
    </xf>
    <xf numFmtId="0" fontId="19" fillId="83" borderId="85" xfId="0" applyFont="1" applyFill="1" applyBorder="1" applyAlignment="1" applyProtection="1">
      <alignment horizontal="left" vertical="center" wrapText="1"/>
      <protection locked="0"/>
    </xf>
    <xf numFmtId="0" fontId="13" fillId="0" borderId="0" xfId="0" applyFont="1" applyAlignment="1">
      <alignment vertical="center"/>
    </xf>
    <xf numFmtId="1" fontId="13" fillId="0" borderId="32" xfId="0" applyNumberFormat="1" applyFont="1" applyBorder="1" applyAlignment="1">
      <alignment horizontal="center" vertical="center"/>
    </xf>
    <xf numFmtId="49" fontId="19" fillId="94" borderId="93" xfId="910" applyNumberFormat="1" applyFont="1" applyFill="1" applyBorder="1" applyAlignment="1" applyProtection="1">
      <alignment horizontal="left" vertical="center" wrapText="1"/>
      <protection locked="0"/>
    </xf>
    <xf numFmtId="49" fontId="19" fillId="94" borderId="94" xfId="910" applyNumberFormat="1" applyFont="1" applyFill="1" applyBorder="1" applyAlignment="1" applyProtection="1">
      <alignment vertical="center" wrapText="1"/>
      <protection locked="0"/>
    </xf>
    <xf numFmtId="49" fontId="19" fillId="94" borderId="94" xfId="910" applyNumberFormat="1" applyFont="1" applyFill="1" applyBorder="1" applyAlignment="1" applyProtection="1">
      <alignment horizontal="center" vertical="center" wrapText="1"/>
      <protection locked="0"/>
    </xf>
    <xf numFmtId="49" fontId="19" fillId="94" borderId="95" xfId="910" applyNumberFormat="1" applyFont="1" applyFill="1" applyBorder="1" applyAlignment="1" applyProtection="1">
      <alignment vertical="center" wrapText="1"/>
      <protection locked="0"/>
    </xf>
    <xf numFmtId="49" fontId="19" fillId="94" borderId="24" xfId="910" applyNumberFormat="1" applyFont="1" applyFill="1" applyBorder="1" applyAlignment="1" applyProtection="1">
      <alignment vertical="center" wrapText="1"/>
      <protection locked="0"/>
    </xf>
    <xf numFmtId="49" fontId="19" fillId="94" borderId="24" xfId="910" applyNumberFormat="1" applyFont="1" applyFill="1" applyBorder="1" applyAlignment="1" applyProtection="1">
      <alignment horizontal="center" vertical="center" wrapText="1"/>
      <protection locked="0"/>
    </xf>
    <xf numFmtId="49" fontId="19" fillId="94" borderId="48" xfId="910" applyNumberFormat="1" applyFont="1" applyFill="1" applyBorder="1" applyAlignment="1" applyProtection="1">
      <alignment vertical="center" wrapText="1"/>
      <protection locked="0"/>
    </xf>
    <xf numFmtId="49" fontId="19" fillId="94" borderId="85" xfId="910" applyNumberFormat="1" applyFont="1" applyFill="1" applyBorder="1" applyAlignment="1" applyProtection="1">
      <alignment vertical="center" wrapText="1"/>
      <protection locked="0"/>
    </xf>
    <xf numFmtId="49" fontId="19" fillId="94" borderId="85" xfId="910" applyNumberFormat="1" applyFont="1" applyFill="1" applyBorder="1" applyAlignment="1" applyProtection="1">
      <alignment horizontal="center" vertical="center" wrapText="1"/>
      <protection locked="0"/>
    </xf>
    <xf numFmtId="1" fontId="19" fillId="94" borderId="85" xfId="910" applyNumberFormat="1" applyFont="1" applyFill="1" applyBorder="1" applyAlignment="1" applyProtection="1">
      <alignment horizontal="center" vertical="center" wrapText="1"/>
      <protection locked="0"/>
    </xf>
    <xf numFmtId="49" fontId="19" fillId="94" borderId="72" xfId="910" applyNumberFormat="1" applyFont="1" applyFill="1" applyBorder="1" applyAlignment="1" applyProtection="1">
      <alignment vertical="center" wrapText="1"/>
      <protection locked="0"/>
    </xf>
    <xf numFmtId="0" fontId="19" fillId="95" borderId="0" xfId="986" applyFont="1" applyFill="1" applyAlignment="1">
      <alignment vertical="center"/>
    </xf>
    <xf numFmtId="0" fontId="97" fillId="0" borderId="0" xfId="0" applyFont="1"/>
    <xf numFmtId="0" fontId="11" fillId="0" borderId="0" xfId="0" applyFont="1" applyAlignment="1">
      <alignment horizontal="left" vertical="center" wrapText="1"/>
    </xf>
    <xf numFmtId="0" fontId="98" fillId="0" borderId="37" xfId="0" applyFont="1" applyBorder="1" applyAlignment="1">
      <alignment horizontal="left" vertical="center" wrapText="1"/>
    </xf>
    <xf numFmtId="0" fontId="98" fillId="0" borderId="18" xfId="0" applyFont="1" applyBorder="1" applyAlignment="1">
      <alignment horizontal="left" vertical="center" wrapText="1"/>
    </xf>
    <xf numFmtId="0" fontId="98" fillId="0" borderId="21" xfId="0" applyFont="1" applyBorder="1" applyAlignment="1">
      <alignment horizontal="left" vertical="center" wrapText="1"/>
    </xf>
    <xf numFmtId="0" fontId="98" fillId="0" borderId="84" xfId="0" applyFont="1" applyBorder="1" applyAlignment="1">
      <alignment horizontal="left" vertical="center" wrapText="1"/>
    </xf>
    <xf numFmtId="0" fontId="98" fillId="0" borderId="85" xfId="0" applyFont="1" applyBorder="1" applyAlignment="1">
      <alignment horizontal="left" vertical="center" wrapText="1"/>
    </xf>
    <xf numFmtId="0" fontId="24" fillId="0" borderId="93" xfId="0" applyFont="1" applyBorder="1" applyAlignment="1">
      <alignment horizontal="center" vertical="center"/>
    </xf>
    <xf numFmtId="0" fontId="24" fillId="0" borderId="94" xfId="0" applyFont="1" applyBorder="1" applyAlignment="1">
      <alignment horizontal="center" vertical="center"/>
    </xf>
    <xf numFmtId="0" fontId="10" fillId="0" borderId="0" xfId="0" applyFont="1" applyAlignment="1">
      <alignment horizontal="justify" vertical="justify" wrapText="1"/>
    </xf>
    <xf numFmtId="0" fontId="31" fillId="0" borderId="46" xfId="0" applyFont="1" applyBorder="1" applyAlignment="1">
      <alignment horizontal="left" vertical="center" wrapText="1"/>
    </xf>
    <xf numFmtId="0" fontId="31" fillId="0" borderId="24" xfId="0" applyFont="1" applyBorder="1" applyAlignment="1">
      <alignment horizontal="left" vertical="center" wrapText="1"/>
    </xf>
    <xf numFmtId="0" fontId="13" fillId="0" borderId="37" xfId="910" applyFont="1" applyBorder="1" applyAlignment="1">
      <alignment horizontal="left" vertical="center" wrapText="1"/>
    </xf>
    <xf numFmtId="0" fontId="13" fillId="0" borderId="18" xfId="910" applyFont="1" applyBorder="1" applyAlignment="1">
      <alignment horizontal="left" vertical="center" wrapText="1"/>
    </xf>
    <xf numFmtId="0" fontId="73" fillId="0" borderId="18" xfId="0" applyFont="1" applyBorder="1" applyAlignment="1">
      <alignment horizontal="left" vertical="center" wrapText="1"/>
    </xf>
    <xf numFmtId="9" fontId="24" fillId="32" borderId="21" xfId="0" applyNumberFormat="1" applyFont="1" applyFill="1" applyBorder="1" applyAlignment="1" applyProtection="1">
      <alignment horizontal="center" vertical="center" wrapText="1"/>
      <protection locked="0"/>
    </xf>
    <xf numFmtId="9" fontId="24" fillId="32" borderId="22" xfId="0" applyNumberFormat="1" applyFont="1" applyFill="1" applyBorder="1" applyAlignment="1" applyProtection="1">
      <alignment horizontal="center" vertical="center" wrapText="1"/>
      <protection locked="0"/>
    </xf>
    <xf numFmtId="9" fontId="24" fillId="32" borderId="23" xfId="0" applyNumberFormat="1" applyFont="1" applyFill="1" applyBorder="1" applyAlignment="1" applyProtection="1">
      <alignment horizontal="center" vertical="center" wrapText="1"/>
      <protection locked="0"/>
    </xf>
    <xf numFmtId="0" fontId="13" fillId="0" borderId="57" xfId="910" applyFont="1" applyBorder="1" applyAlignment="1">
      <alignment horizontal="left" vertical="center" wrapText="1"/>
    </xf>
    <xf numFmtId="0" fontId="13" fillId="0" borderId="75" xfId="910" applyFont="1" applyBorder="1" applyAlignment="1">
      <alignment horizontal="left" vertical="center" wrapText="1"/>
    </xf>
    <xf numFmtId="0" fontId="13" fillId="0" borderId="76" xfId="910" applyFont="1" applyBorder="1" applyAlignment="1">
      <alignment horizontal="left" vertical="center" wrapText="1"/>
    </xf>
    <xf numFmtId="0" fontId="10" fillId="0" borderId="0" xfId="0" applyFont="1" applyAlignment="1">
      <alignment horizontal="left" vertical="center" wrapText="1"/>
    </xf>
    <xf numFmtId="0" fontId="120" fillId="0" borderId="0" xfId="0" applyFont="1" applyAlignment="1">
      <alignment horizontal="left" vertical="center" wrapText="1"/>
    </xf>
    <xf numFmtId="0" fontId="13" fillId="0" borderId="25" xfId="910" applyFont="1" applyBorder="1" applyAlignment="1">
      <alignment horizontal="left" vertical="center" wrapText="1"/>
    </xf>
    <xf numFmtId="0" fontId="13" fillId="0" borderId="69" xfId="910" applyFont="1" applyBorder="1" applyAlignment="1">
      <alignment horizontal="left" vertical="center" wrapText="1"/>
    </xf>
    <xf numFmtId="0" fontId="13" fillId="0" borderId="22" xfId="910" applyFont="1" applyBorder="1" applyAlignment="1">
      <alignment horizontal="left" vertical="center" wrapText="1"/>
    </xf>
    <xf numFmtId="0" fontId="13" fillId="0" borderId="23" xfId="910" applyFont="1" applyBorder="1" applyAlignment="1">
      <alignment horizontal="left" vertical="center" wrapText="1"/>
    </xf>
    <xf numFmtId="0" fontId="13" fillId="0" borderId="86" xfId="0" applyFont="1" applyBorder="1" applyAlignment="1">
      <alignment horizontal="left" vertical="center" wrapText="1"/>
    </xf>
    <xf numFmtId="0" fontId="13" fillId="0" borderId="59" xfId="0" applyFont="1" applyBorder="1" applyAlignment="1">
      <alignment horizontal="left" vertical="center" wrapText="1"/>
    </xf>
    <xf numFmtId="0" fontId="13" fillId="0" borderId="70" xfId="0" applyFont="1" applyBorder="1" applyAlignment="1">
      <alignment horizontal="left" vertical="center" wrapText="1"/>
    </xf>
    <xf numFmtId="0" fontId="13" fillId="0" borderId="71" xfId="0" applyFont="1" applyBorder="1" applyAlignment="1">
      <alignment horizontal="left" vertical="center" wrapText="1"/>
    </xf>
    <xf numFmtId="0" fontId="13" fillId="0" borderId="88" xfId="0" applyFont="1" applyBorder="1" applyAlignment="1">
      <alignment horizontal="left" vertical="center" wrapText="1"/>
    </xf>
    <xf numFmtId="0" fontId="13" fillId="0" borderId="69" xfId="0" applyFont="1" applyBorder="1" applyAlignment="1">
      <alignment horizontal="left" vertical="center" wrapText="1"/>
    </xf>
    <xf numFmtId="0" fontId="13" fillId="0" borderId="22" xfId="0" applyFont="1" applyBorder="1" applyAlignment="1">
      <alignment horizontal="left" vertical="center" wrapText="1"/>
    </xf>
    <xf numFmtId="0" fontId="97" fillId="83" borderId="18" xfId="0" applyFont="1" applyFill="1" applyBorder="1" applyAlignment="1" applyProtection="1">
      <alignment horizontal="center" vertical="center"/>
      <protection locked="0"/>
    </xf>
    <xf numFmtId="0" fontId="31" fillId="0" borderId="47" xfId="0" applyFont="1" applyBorder="1" applyAlignment="1">
      <alignment horizontal="center" vertical="center" wrapText="1"/>
    </xf>
    <xf numFmtId="0" fontId="117" fillId="0" borderId="48" xfId="0" applyFont="1" applyBorder="1" applyAlignment="1">
      <alignment horizontal="center" vertical="center" wrapText="1"/>
    </xf>
    <xf numFmtId="0" fontId="31" fillId="0" borderId="44" xfId="0" applyFont="1" applyBorder="1" applyAlignment="1">
      <alignment horizontal="center" vertical="center" wrapText="1"/>
    </xf>
    <xf numFmtId="0" fontId="117" fillId="0" borderId="45" xfId="0" applyFont="1" applyBorder="1" applyAlignment="1">
      <alignment horizontal="center" vertical="center" wrapText="1"/>
    </xf>
    <xf numFmtId="0" fontId="31" fillId="0" borderId="43" xfId="0" applyFont="1" applyBorder="1" applyAlignment="1">
      <alignment horizontal="center" vertical="center" wrapText="1"/>
    </xf>
    <xf numFmtId="0" fontId="117" fillId="0" borderId="24" xfId="0" applyFont="1" applyBorder="1" applyAlignment="1">
      <alignment horizontal="center" vertical="center" wrapText="1"/>
    </xf>
    <xf numFmtId="0" fontId="31" fillId="0" borderId="43" xfId="0" applyFont="1" applyBorder="1" applyAlignment="1">
      <alignment horizontal="center" vertical="center"/>
    </xf>
    <xf numFmtId="0" fontId="117" fillId="0" borderId="24" xfId="0" applyFont="1" applyBorder="1" applyAlignment="1">
      <alignment horizontal="center" vertical="center"/>
    </xf>
    <xf numFmtId="0" fontId="31" fillId="0" borderId="38" xfId="0" applyFont="1" applyBorder="1" applyAlignment="1">
      <alignment horizontal="center" vertical="center" wrapText="1"/>
    </xf>
    <xf numFmtId="0" fontId="31" fillId="0" borderId="39" xfId="0" applyFont="1" applyBorder="1" applyAlignment="1">
      <alignment horizontal="center" vertical="center" wrapText="1"/>
    </xf>
    <xf numFmtId="0" fontId="31" fillId="0" borderId="40" xfId="0" applyFont="1" applyBorder="1" applyAlignment="1">
      <alignment horizontal="center" vertical="center" wrapText="1"/>
    </xf>
    <xf numFmtId="0" fontId="31" fillId="0" borderId="41" xfId="0" applyFont="1" applyBorder="1" applyAlignment="1">
      <alignment horizontal="center" vertical="center" wrapText="1"/>
    </xf>
    <xf numFmtId="0" fontId="31" fillId="0" borderId="35" xfId="0" applyFont="1" applyBorder="1" applyAlignment="1">
      <alignment horizontal="center" vertical="center" wrapText="1"/>
    </xf>
    <xf numFmtId="0" fontId="31" fillId="0" borderId="42" xfId="0" applyFont="1" applyBorder="1" applyAlignment="1">
      <alignment horizontal="center" vertical="center" wrapText="1"/>
    </xf>
    <xf numFmtId="0" fontId="117" fillId="0" borderId="43" xfId="0" applyFont="1" applyBorder="1" applyAlignment="1">
      <alignment horizontal="center" vertical="center" wrapText="1"/>
    </xf>
    <xf numFmtId="0" fontId="114" fillId="0" borderId="0" xfId="0" applyFont="1" applyAlignment="1">
      <alignment horizontal="left" vertical="center"/>
    </xf>
    <xf numFmtId="0" fontId="24" fillId="32" borderId="21" xfId="0" applyFont="1" applyFill="1" applyBorder="1" applyAlignment="1" applyProtection="1">
      <alignment horizontal="left" vertical="center" wrapText="1"/>
      <protection locked="0"/>
    </xf>
    <xf numFmtId="0" fontId="24" fillId="32" borderId="22" xfId="0" applyFont="1" applyFill="1" applyBorder="1" applyAlignment="1" applyProtection="1">
      <alignment horizontal="left" vertical="center" wrapText="1"/>
      <protection locked="0"/>
    </xf>
    <xf numFmtId="0" fontId="24" fillId="32" borderId="23" xfId="0" applyFont="1" applyFill="1" applyBorder="1" applyAlignment="1" applyProtection="1">
      <alignment horizontal="left" vertical="center" wrapText="1"/>
      <protection locked="0"/>
    </xf>
    <xf numFmtId="0" fontId="24" fillId="32" borderId="21" xfId="0" applyFont="1" applyFill="1" applyBorder="1" applyAlignment="1" applyProtection="1">
      <alignment horizontal="left" vertical="center"/>
      <protection locked="0"/>
    </xf>
    <xf numFmtId="0" fontId="111" fillId="32" borderId="22" xfId="0" applyFont="1" applyFill="1" applyBorder="1" applyAlignment="1" applyProtection="1">
      <alignment horizontal="left" vertical="center"/>
      <protection locked="0"/>
    </xf>
    <xf numFmtId="0" fontId="111" fillId="32" borderId="23" xfId="0" applyFont="1" applyFill="1" applyBorder="1" applyAlignment="1" applyProtection="1">
      <alignment horizontal="left" vertical="center"/>
      <protection locked="0"/>
    </xf>
    <xf numFmtId="14" fontId="111" fillId="32" borderId="18" xfId="0" applyNumberFormat="1" applyFont="1" applyFill="1" applyBorder="1" applyAlignment="1" applyProtection="1">
      <alignment horizontal="center" vertical="center"/>
      <protection locked="0"/>
    </xf>
    <xf numFmtId="0" fontId="113" fillId="32" borderId="18" xfId="910" applyFont="1" applyFill="1" applyBorder="1" applyAlignment="1" applyProtection="1">
      <alignment horizontal="left" vertical="center"/>
      <protection locked="0"/>
    </xf>
    <xf numFmtId="1" fontId="24" fillId="32" borderId="21" xfId="0" applyNumberFormat="1" applyFont="1" applyFill="1" applyBorder="1" applyAlignment="1" applyProtection="1">
      <alignment horizontal="left" vertical="center"/>
      <protection locked="0"/>
    </xf>
    <xf numFmtId="1" fontId="111" fillId="32" borderId="22" xfId="0" applyNumberFormat="1" applyFont="1" applyFill="1" applyBorder="1" applyAlignment="1" applyProtection="1">
      <alignment horizontal="left" vertical="center"/>
      <protection locked="0"/>
    </xf>
    <xf numFmtId="1" fontId="111" fillId="32" borderId="23" xfId="0" applyNumberFormat="1" applyFont="1" applyFill="1" applyBorder="1" applyAlignment="1" applyProtection="1">
      <alignment horizontal="left" vertical="center"/>
      <protection locked="0"/>
    </xf>
    <xf numFmtId="14" fontId="24" fillId="0" borderId="18" xfId="0" quotePrefix="1" applyNumberFormat="1" applyFont="1" applyBorder="1" applyAlignment="1">
      <alignment horizontal="center" vertical="center"/>
    </xf>
    <xf numFmtId="14" fontId="111" fillId="0" borderId="18" xfId="0" applyNumberFormat="1" applyFont="1" applyBorder="1" applyAlignment="1">
      <alignment horizontal="center" vertical="center"/>
    </xf>
    <xf numFmtId="0" fontId="111" fillId="0" borderId="18" xfId="0" applyFont="1" applyBorder="1" applyAlignment="1">
      <alignment horizontal="center" vertical="center"/>
    </xf>
    <xf numFmtId="0" fontId="19" fillId="0" borderId="21" xfId="910" applyFont="1" applyBorder="1" applyAlignment="1">
      <alignment horizontal="center" vertical="center" wrapText="1"/>
    </xf>
    <xf numFmtId="0" fontId="113" fillId="0" borderId="22" xfId="910" applyFont="1" applyBorder="1" applyAlignment="1">
      <alignment horizontal="center" vertical="center" wrapText="1"/>
    </xf>
    <xf numFmtId="0" fontId="113" fillId="0" borderId="23" xfId="910" applyFont="1" applyBorder="1" applyAlignment="1">
      <alignment horizontal="center" vertical="center" wrapText="1"/>
    </xf>
    <xf numFmtId="0" fontId="118" fillId="0" borderId="58" xfId="0" applyFont="1" applyBorder="1" applyAlignment="1">
      <alignment horizontal="left" vertical="center" wrapText="1"/>
    </xf>
    <xf numFmtId="0" fontId="118" fillId="0" borderId="58" xfId="0" applyFont="1" applyBorder="1" applyAlignment="1">
      <alignment horizontal="left" vertical="center"/>
    </xf>
    <xf numFmtId="14" fontId="113" fillId="0" borderId="0" xfId="910" applyNumberFormat="1" applyFont="1" applyAlignment="1">
      <alignment horizontal="left" vertical="center"/>
    </xf>
    <xf numFmtId="0" fontId="113" fillId="32" borderId="18" xfId="910" applyFont="1" applyFill="1" applyBorder="1" applyAlignment="1" applyProtection="1">
      <alignment horizontal="center" vertical="center"/>
      <protection locked="0"/>
    </xf>
    <xf numFmtId="0" fontId="24" fillId="0" borderId="18" xfId="0" applyFont="1" applyBorder="1" applyAlignment="1">
      <alignment horizontal="center" vertical="center"/>
    </xf>
    <xf numFmtId="0" fontId="19" fillId="0" borderId="18" xfId="910" applyFont="1" applyBorder="1" applyAlignment="1">
      <alignment horizontal="center" vertical="center" wrapText="1"/>
    </xf>
    <xf numFmtId="0" fontId="113" fillId="0" borderId="18" xfId="910" applyFont="1" applyBorder="1" applyAlignment="1">
      <alignment horizontal="center" vertical="center" wrapText="1"/>
    </xf>
    <xf numFmtId="0" fontId="13" fillId="0" borderId="23" xfId="0" applyFont="1" applyBorder="1" applyAlignment="1">
      <alignment horizontal="left" vertical="center" wrapText="1"/>
    </xf>
    <xf numFmtId="0" fontId="19" fillId="0" borderId="82" xfId="0" applyFont="1" applyBorder="1" applyAlignment="1" applyProtection="1">
      <alignment horizontal="left" vertical="center"/>
      <protection locked="0"/>
    </xf>
    <xf numFmtId="0" fontId="19" fillId="0" borderId="83" xfId="0" applyFont="1" applyBorder="1" applyAlignment="1" applyProtection="1">
      <alignment horizontal="left" vertical="center"/>
      <protection locked="0"/>
    </xf>
    <xf numFmtId="0" fontId="19" fillId="0" borderId="46" xfId="0" applyFont="1" applyBorder="1" applyAlignment="1" applyProtection="1">
      <alignment horizontal="left" vertical="center"/>
      <protection locked="0"/>
    </xf>
    <xf numFmtId="0" fontId="19" fillId="0" borderId="28" xfId="0" applyFont="1" applyBorder="1" applyAlignment="1" applyProtection="1">
      <alignment horizontal="left" vertical="center"/>
      <protection locked="0"/>
    </xf>
    <xf numFmtId="0" fontId="19" fillId="0" borderId="30" xfId="0" applyFont="1" applyBorder="1" applyAlignment="1" applyProtection="1">
      <alignment horizontal="left" vertical="center"/>
      <protection locked="0"/>
    </xf>
    <xf numFmtId="0" fontId="19" fillId="0" borderId="24" xfId="0" applyFont="1" applyBorder="1" applyAlignment="1" applyProtection="1">
      <alignment horizontal="left" vertical="center"/>
      <protection locked="0"/>
    </xf>
    <xf numFmtId="49" fontId="19" fillId="0" borderId="28" xfId="0" applyNumberFormat="1" applyFont="1" applyBorder="1" applyAlignment="1" applyProtection="1">
      <alignment horizontal="left" vertical="center" wrapText="1"/>
      <protection locked="0"/>
    </xf>
    <xf numFmtId="49" fontId="19" fillId="0" borderId="30" xfId="0" applyNumberFormat="1" applyFont="1" applyBorder="1" applyAlignment="1" applyProtection="1">
      <alignment horizontal="left" vertical="center" wrapText="1"/>
      <protection locked="0"/>
    </xf>
    <xf numFmtId="49" fontId="19" fillId="0" borderId="24" xfId="0" applyNumberFormat="1" applyFont="1" applyBorder="1" applyAlignment="1" applyProtection="1">
      <alignment horizontal="left" vertical="center" wrapText="1"/>
      <protection locked="0"/>
    </xf>
    <xf numFmtId="49" fontId="19" fillId="0" borderId="21" xfId="0" applyNumberFormat="1" applyFont="1" applyBorder="1" applyAlignment="1" applyProtection="1">
      <alignment horizontal="center" vertical="center" wrapText="1"/>
      <protection locked="0"/>
    </xf>
    <xf numFmtId="49" fontId="19" fillId="0" borderId="81" xfId="0" applyNumberFormat="1" applyFont="1" applyBorder="1" applyAlignment="1" applyProtection="1">
      <alignment horizontal="center" vertical="center" wrapText="1"/>
      <protection locked="0"/>
    </xf>
    <xf numFmtId="0" fontId="19" fillId="0" borderId="0" xfId="0" applyFont="1" applyAlignment="1">
      <alignment horizontal="left" wrapText="1"/>
    </xf>
    <xf numFmtId="0" fontId="19" fillId="0" borderId="21" xfId="0" applyFont="1" applyBorder="1" applyAlignment="1" applyProtection="1">
      <alignment horizontal="center" vertical="center" wrapText="1"/>
      <protection locked="0"/>
    </xf>
    <xf numFmtId="0" fontId="19" fillId="0" borderId="81" xfId="0" applyFont="1" applyBorder="1" applyAlignment="1" applyProtection="1">
      <alignment horizontal="center" vertical="center" wrapText="1"/>
      <protection locked="0"/>
    </xf>
    <xf numFmtId="49" fontId="19" fillId="0" borderId="44" xfId="0" applyNumberFormat="1" applyFont="1" applyBorder="1" applyAlignment="1" applyProtection="1">
      <alignment horizontal="center" vertical="center" wrapText="1"/>
      <protection locked="0"/>
    </xf>
    <xf numFmtId="49" fontId="19" fillId="0" borderId="89" xfId="0" applyNumberFormat="1" applyFont="1" applyBorder="1" applyAlignment="1" applyProtection="1">
      <alignment horizontal="center" vertical="center" wrapText="1"/>
      <protection locked="0"/>
    </xf>
    <xf numFmtId="0" fontId="126" fillId="88" borderId="90" xfId="0" applyFont="1" applyFill="1" applyBorder="1" applyAlignment="1" applyProtection="1">
      <alignment horizontal="center" vertical="center"/>
      <protection locked="0"/>
    </xf>
    <xf numFmtId="0" fontId="126" fillId="88" borderId="91" xfId="0" applyFont="1" applyFill="1" applyBorder="1" applyAlignment="1" applyProtection="1">
      <alignment horizontal="center" vertical="center"/>
      <protection locked="0"/>
    </xf>
    <xf numFmtId="0" fontId="126" fillId="88" borderId="92" xfId="0" applyFont="1" applyFill="1" applyBorder="1" applyAlignment="1" applyProtection="1">
      <alignment horizontal="center" vertical="center"/>
      <protection locked="0"/>
    </xf>
    <xf numFmtId="0" fontId="99" fillId="0" borderId="0" xfId="0" applyFont="1" applyAlignment="1">
      <alignment horizontal="left" wrapText="1"/>
    </xf>
    <xf numFmtId="0" fontId="0" fillId="0" borderId="0" xfId="0" applyAlignment="1">
      <alignment horizontal="left" wrapText="1"/>
    </xf>
    <xf numFmtId="0" fontId="98" fillId="0" borderId="93" xfId="0" applyFont="1" applyBorder="1" applyAlignment="1">
      <alignment horizontal="center" vertical="center" wrapText="1"/>
    </xf>
    <xf numFmtId="0" fontId="98" fillId="0" borderId="84" xfId="0" applyFont="1" applyBorder="1" applyAlignment="1">
      <alignment horizontal="center" vertical="center" wrapText="1"/>
    </xf>
    <xf numFmtId="0" fontId="98" fillId="0" borderId="94" xfId="0" applyFont="1" applyBorder="1" applyAlignment="1">
      <alignment horizontal="center" vertical="center" wrapText="1"/>
    </xf>
    <xf numFmtId="0" fontId="98" fillId="0" borderId="85" xfId="0" applyFont="1" applyBorder="1" applyAlignment="1">
      <alignment horizontal="center" vertical="center" wrapText="1"/>
    </xf>
    <xf numFmtId="0" fontId="98" fillId="0" borderId="95" xfId="0" applyFont="1" applyBorder="1" applyAlignment="1">
      <alignment horizontal="center" vertical="center" wrapText="1"/>
    </xf>
    <xf numFmtId="0" fontId="19" fillId="0" borderId="0" xfId="0" applyFont="1" applyAlignment="1">
      <alignment horizontal="left" vertical="center" wrapText="1"/>
    </xf>
    <xf numFmtId="0" fontId="69" fillId="81" borderId="31" xfId="0" applyFont="1" applyFill="1" applyBorder="1" applyAlignment="1">
      <alignment horizontal="center" vertical="center" wrapText="1"/>
    </xf>
    <xf numFmtId="0" fontId="69" fillId="81" borderId="33" xfId="0" applyFont="1" applyFill="1" applyBorder="1" applyAlignment="1">
      <alignment horizontal="center" vertical="center" wrapText="1"/>
    </xf>
    <xf numFmtId="0" fontId="69" fillId="81" borderId="32" xfId="0" applyFont="1" applyFill="1" applyBorder="1" applyAlignment="1">
      <alignment horizontal="center" vertical="center" wrapText="1"/>
    </xf>
    <xf numFmtId="1" fontId="10" fillId="32" borderId="31" xfId="0" applyNumberFormat="1" applyFont="1" applyFill="1" applyBorder="1" applyAlignment="1" applyProtection="1">
      <alignment horizontal="left" vertical="center" wrapText="1"/>
      <protection locked="0"/>
    </xf>
    <xf numFmtId="1" fontId="10" fillId="32" borderId="33" xfId="0" applyNumberFormat="1" applyFont="1" applyFill="1" applyBorder="1" applyAlignment="1" applyProtection="1">
      <alignment horizontal="left" vertical="center" wrapText="1"/>
      <protection locked="0"/>
    </xf>
    <xf numFmtId="1" fontId="10" fillId="32" borderId="32" xfId="0" applyNumberFormat="1" applyFont="1" applyFill="1" applyBorder="1" applyAlignment="1" applyProtection="1">
      <alignment horizontal="left" vertical="center" wrapText="1"/>
      <protection locked="0"/>
    </xf>
    <xf numFmtId="0" fontId="129" fillId="32" borderId="31" xfId="0" applyFont="1" applyFill="1" applyBorder="1" applyAlignment="1" applyProtection="1">
      <alignment horizontal="left" vertical="center" wrapText="1"/>
      <protection locked="0"/>
    </xf>
    <xf numFmtId="0" fontId="129" fillId="39" borderId="19" xfId="0" applyFont="1" applyFill="1" applyBorder="1" applyAlignment="1" applyProtection="1">
      <alignment horizontal="left" vertical="center" wrapText="1"/>
      <protection locked="0"/>
    </xf>
    <xf numFmtId="1" fontId="10" fillId="0" borderId="38" xfId="0" applyNumberFormat="1" applyFont="1" applyBorder="1" applyAlignment="1">
      <alignment horizontal="center" vertical="center" wrapText="1" readingOrder="1"/>
    </xf>
    <xf numFmtId="1" fontId="10" fillId="0" borderId="50" xfId="0" applyNumberFormat="1" applyFont="1" applyBorder="1" applyAlignment="1">
      <alignment horizontal="center" vertical="center" wrapText="1" readingOrder="1"/>
    </xf>
    <xf numFmtId="1" fontId="10" fillId="0" borderId="29" xfId="0" applyNumberFormat="1" applyFont="1" applyBorder="1" applyAlignment="1">
      <alignment horizontal="center" vertical="center" wrapText="1" readingOrder="1"/>
    </xf>
    <xf numFmtId="1" fontId="10" fillId="0" borderId="51" xfId="0" applyNumberFormat="1" applyFont="1" applyBorder="1" applyAlignment="1">
      <alignment horizontal="center" vertical="center" wrapText="1" readingOrder="1"/>
    </xf>
    <xf numFmtId="1" fontId="10" fillId="0" borderId="52" xfId="0" applyNumberFormat="1" applyFont="1" applyBorder="1" applyAlignment="1">
      <alignment horizontal="center" vertical="center" wrapText="1" readingOrder="1"/>
    </xf>
    <xf numFmtId="1" fontId="10" fillId="0" borderId="53" xfId="0" applyNumberFormat="1" applyFont="1" applyBorder="1" applyAlignment="1">
      <alignment horizontal="center" vertical="center" wrapText="1" readingOrder="1"/>
    </xf>
    <xf numFmtId="49" fontId="69" fillId="0" borderId="31" xfId="0" applyNumberFormat="1" applyFont="1" applyBorder="1" applyAlignment="1">
      <alignment horizontal="center" vertical="center" wrapText="1" readingOrder="1"/>
    </xf>
    <xf numFmtId="49" fontId="69" fillId="0" borderId="33" xfId="0" applyNumberFormat="1" applyFont="1" applyBorder="1" applyAlignment="1">
      <alignment horizontal="center" vertical="center" wrapText="1" readingOrder="1"/>
    </xf>
    <xf numFmtId="49" fontId="69" fillId="0" borderId="32" xfId="0" applyNumberFormat="1" applyFont="1" applyBorder="1" applyAlignment="1">
      <alignment horizontal="center" vertical="center" wrapText="1" readingOrder="1"/>
    </xf>
    <xf numFmtId="0" fontId="10" fillId="0" borderId="19" xfId="0" applyFont="1" applyBorder="1" applyAlignment="1">
      <alignment horizontal="left" vertical="center" wrapText="1" readingOrder="1"/>
    </xf>
    <xf numFmtId="0" fontId="71" fillId="0" borderId="19" xfId="0" applyFont="1" applyBorder="1" applyAlignment="1">
      <alignment horizontal="left" vertical="center" wrapText="1" readingOrder="1"/>
    </xf>
    <xf numFmtId="0" fontId="10" fillId="0" borderId="38" xfId="0" applyFont="1" applyBorder="1" applyAlignment="1">
      <alignment horizontal="left" vertical="center" wrapText="1" readingOrder="1"/>
    </xf>
    <xf numFmtId="0" fontId="71" fillId="0" borderId="50" xfId="0" applyFont="1" applyBorder="1" applyAlignment="1">
      <alignment horizontal="left" vertical="center" wrapText="1" readingOrder="1"/>
    </xf>
    <xf numFmtId="0" fontId="10" fillId="0" borderId="29" xfId="0" applyFont="1" applyBorder="1" applyAlignment="1">
      <alignment horizontal="left" vertical="center" wrapText="1" readingOrder="1"/>
    </xf>
    <xf numFmtId="0" fontId="71" fillId="0" borderId="51" xfId="0" applyFont="1" applyBorder="1" applyAlignment="1">
      <alignment horizontal="left" vertical="center" wrapText="1" readingOrder="1"/>
    </xf>
    <xf numFmtId="0" fontId="10" fillId="0" borderId="52" xfId="0" applyFont="1" applyBorder="1" applyAlignment="1">
      <alignment horizontal="left" vertical="center" wrapText="1" readingOrder="1"/>
    </xf>
    <xf numFmtId="0" fontId="71" fillId="0" borderId="53" xfId="0" applyFont="1" applyBorder="1" applyAlignment="1">
      <alignment horizontal="left" vertical="center" wrapText="1" readingOrder="1"/>
    </xf>
    <xf numFmtId="0" fontId="70" fillId="0" borderId="31" xfId="0" applyFont="1" applyBorder="1" applyAlignment="1">
      <alignment horizontal="center" vertical="center" wrapText="1" readingOrder="1"/>
    </xf>
    <xf numFmtId="0" fontId="70" fillId="0" borderId="33" xfId="0" applyFont="1" applyBorder="1" applyAlignment="1">
      <alignment horizontal="center" vertical="center" wrapText="1" readingOrder="1"/>
    </xf>
    <xf numFmtId="0" fontId="70" fillId="0" borderId="32" xfId="0" applyFont="1" applyBorder="1" applyAlignment="1">
      <alignment horizontal="center" vertical="center" wrapText="1" readingOrder="1"/>
    </xf>
    <xf numFmtId="0" fontId="70" fillId="0" borderId="38" xfId="0" applyFont="1" applyBorder="1" applyAlignment="1">
      <alignment horizontal="center" vertical="center" wrapText="1" readingOrder="1"/>
    </xf>
    <xf numFmtId="0" fontId="70" fillId="0" borderId="50" xfId="0" applyFont="1" applyBorder="1" applyAlignment="1">
      <alignment horizontal="center" vertical="center" wrapText="1" readingOrder="1"/>
    </xf>
    <xf numFmtId="0" fontId="70" fillId="0" borderId="29" xfId="0" applyFont="1" applyBorder="1" applyAlignment="1">
      <alignment horizontal="center" vertical="center" wrapText="1" readingOrder="1"/>
    </xf>
    <xf numFmtId="0" fontId="70" fillId="0" borderId="51" xfId="0" applyFont="1" applyBorder="1" applyAlignment="1">
      <alignment horizontal="center" vertical="center" wrapText="1" readingOrder="1"/>
    </xf>
    <xf numFmtId="0" fontId="70" fillId="0" borderId="52" xfId="0" applyFont="1" applyBorder="1" applyAlignment="1">
      <alignment horizontal="center" vertical="center" wrapText="1" readingOrder="1"/>
    </xf>
    <xf numFmtId="0" fontId="70" fillId="0" borderId="53" xfId="0" applyFont="1" applyBorder="1" applyAlignment="1">
      <alignment horizontal="center" vertical="center" wrapText="1" readingOrder="1"/>
    </xf>
    <xf numFmtId="0" fontId="127" fillId="0" borderId="31" xfId="0" applyFont="1" applyBorder="1" applyAlignment="1">
      <alignment horizontal="center" vertical="center" wrapText="1" readingOrder="1"/>
    </xf>
    <xf numFmtId="0" fontId="127" fillId="0" borderId="33" xfId="0" applyFont="1" applyBorder="1" applyAlignment="1">
      <alignment horizontal="center" vertical="center" wrapText="1" readingOrder="1"/>
    </xf>
    <xf numFmtId="0" fontId="127" fillId="0" borderId="32" xfId="0" applyFont="1" applyBorder="1" applyAlignment="1">
      <alignment horizontal="center" vertical="center" wrapText="1" readingOrder="1"/>
    </xf>
    <xf numFmtId="0" fontId="16" fillId="0" borderId="19" xfId="0" applyFont="1" applyBorder="1" applyAlignment="1">
      <alignment vertical="center" wrapText="1" readingOrder="1"/>
    </xf>
    <xf numFmtId="1" fontId="10" fillId="32" borderId="31" xfId="0" quotePrefix="1" applyNumberFormat="1" applyFont="1" applyFill="1" applyBorder="1" applyAlignment="1" applyProtection="1">
      <alignment horizontal="left" vertical="center" wrapText="1"/>
      <protection locked="0"/>
    </xf>
    <xf numFmtId="1" fontId="10" fillId="32" borderId="33" xfId="0" quotePrefix="1" applyNumberFormat="1" applyFont="1" applyFill="1" applyBorder="1" applyAlignment="1" applyProtection="1">
      <alignment horizontal="left" vertical="center" wrapText="1"/>
      <protection locked="0"/>
    </xf>
    <xf numFmtId="1" fontId="10" fillId="32" borderId="32" xfId="0" quotePrefix="1" applyNumberFormat="1" applyFont="1" applyFill="1" applyBorder="1" applyAlignment="1" applyProtection="1">
      <alignment horizontal="left" vertical="center" wrapText="1"/>
      <protection locked="0"/>
    </xf>
    <xf numFmtId="0" fontId="10" fillId="32" borderId="31" xfId="0" applyFont="1" applyFill="1" applyBorder="1" applyAlignment="1" applyProtection="1">
      <alignment horizontal="left" vertical="center" wrapText="1"/>
      <protection locked="0"/>
    </xf>
    <xf numFmtId="0" fontId="10" fillId="39" borderId="19" xfId="0" applyFont="1" applyFill="1" applyBorder="1" applyAlignment="1" applyProtection="1">
      <alignment horizontal="left" vertical="center" wrapText="1"/>
      <protection locked="0"/>
    </xf>
    <xf numFmtId="0" fontId="70" fillId="0" borderId="19" xfId="0" applyFont="1" applyBorder="1" applyAlignment="1">
      <alignment horizontal="center" vertical="center" wrapText="1" readingOrder="1"/>
    </xf>
    <xf numFmtId="9" fontId="70" fillId="0" borderId="31" xfId="0" applyNumberFormat="1" applyFont="1" applyBorder="1" applyAlignment="1">
      <alignment horizontal="center" vertical="center" wrapText="1" readingOrder="1"/>
    </xf>
    <xf numFmtId="0" fontId="47" fillId="81" borderId="31" xfId="0" applyFont="1" applyFill="1" applyBorder="1" applyAlignment="1">
      <alignment horizontal="center" vertical="center" wrapText="1"/>
    </xf>
    <xf numFmtId="0" fontId="47" fillId="81" borderId="33" xfId="0" applyFont="1" applyFill="1" applyBorder="1" applyAlignment="1">
      <alignment horizontal="center" vertical="center" wrapText="1"/>
    </xf>
    <xf numFmtId="0" fontId="47" fillId="81" borderId="32" xfId="0" applyFont="1" applyFill="1" applyBorder="1" applyAlignment="1">
      <alignment horizontal="center" vertical="center" wrapText="1"/>
    </xf>
    <xf numFmtId="1" fontId="16" fillId="32" borderId="31" xfId="0" applyNumberFormat="1" applyFont="1" applyFill="1" applyBorder="1" applyAlignment="1" applyProtection="1">
      <alignment horizontal="left" vertical="center" wrapText="1"/>
      <protection locked="0"/>
    </xf>
    <xf numFmtId="1" fontId="16" fillId="32" borderId="33" xfId="0" applyNumberFormat="1" applyFont="1" applyFill="1" applyBorder="1" applyAlignment="1" applyProtection="1">
      <alignment horizontal="left" vertical="center" wrapText="1"/>
      <protection locked="0"/>
    </xf>
    <xf numFmtId="1" fontId="16" fillId="32" borderId="32" xfId="0" applyNumberFormat="1" applyFont="1" applyFill="1" applyBorder="1" applyAlignment="1" applyProtection="1">
      <alignment horizontal="left" vertical="center" wrapText="1"/>
      <protection locked="0"/>
    </xf>
    <xf numFmtId="0" fontId="11" fillId="39" borderId="19" xfId="0" applyFont="1" applyFill="1" applyBorder="1" applyAlignment="1" applyProtection="1">
      <alignment horizontal="left" vertical="center" wrapText="1"/>
      <protection locked="0"/>
    </xf>
    <xf numFmtId="0" fontId="10" fillId="0" borderId="38" xfId="0" applyFont="1" applyBorder="1" applyAlignment="1">
      <alignment vertical="center" wrapText="1" readingOrder="1"/>
    </xf>
    <xf numFmtId="0" fontId="10" fillId="0" borderId="50" xfId="0" applyFont="1" applyBorder="1" applyAlignment="1">
      <alignment vertical="center" wrapText="1" readingOrder="1"/>
    </xf>
    <xf numFmtId="0" fontId="10" fillId="0" borderId="29" xfId="0" applyFont="1" applyBorder="1" applyAlignment="1">
      <alignment vertical="center" wrapText="1" readingOrder="1"/>
    </xf>
    <xf numFmtId="0" fontId="10" fillId="0" borderId="51" xfId="0" applyFont="1" applyBorder="1" applyAlignment="1">
      <alignment vertical="center" wrapText="1" readingOrder="1"/>
    </xf>
    <xf numFmtId="0" fontId="10" fillId="0" borderId="52" xfId="0" applyFont="1" applyBorder="1" applyAlignment="1">
      <alignment vertical="center" wrapText="1" readingOrder="1"/>
    </xf>
    <xf numFmtId="0" fontId="10" fillId="0" borderId="53" xfId="0" applyFont="1" applyBorder="1" applyAlignment="1">
      <alignment vertical="center" wrapText="1" readingOrder="1"/>
    </xf>
    <xf numFmtId="0" fontId="10" fillId="0" borderId="38" xfId="0" quotePrefix="1" applyFont="1" applyBorder="1" applyAlignment="1">
      <alignment horizontal="left" vertical="center" wrapText="1" readingOrder="1"/>
    </xf>
    <xf numFmtId="0" fontId="128" fillId="0" borderId="50" xfId="0" applyFont="1" applyBorder="1" applyAlignment="1">
      <alignment horizontal="left" vertical="center" wrapText="1" readingOrder="1"/>
    </xf>
    <xf numFmtId="0" fontId="128" fillId="0" borderId="51" xfId="0" applyFont="1" applyBorder="1" applyAlignment="1">
      <alignment horizontal="left" vertical="center" wrapText="1" readingOrder="1"/>
    </xf>
    <xf numFmtId="0" fontId="128" fillId="0" borderId="53" xfId="0" applyFont="1" applyBorder="1" applyAlignment="1">
      <alignment horizontal="left" vertical="center" wrapText="1" readingOrder="1"/>
    </xf>
    <xf numFmtId="1" fontId="16" fillId="0" borderId="38" xfId="0" applyNumberFormat="1" applyFont="1" applyBorder="1" applyAlignment="1">
      <alignment horizontal="center" vertical="center" wrapText="1" readingOrder="1"/>
    </xf>
    <xf numFmtId="1" fontId="16" fillId="0" borderId="50" xfId="0" applyNumberFormat="1" applyFont="1" applyBorder="1" applyAlignment="1">
      <alignment horizontal="center" vertical="center" wrapText="1" readingOrder="1"/>
    </xf>
    <xf numFmtId="1" fontId="16" fillId="0" borderId="29" xfId="0" applyNumberFormat="1" applyFont="1" applyBorder="1" applyAlignment="1">
      <alignment horizontal="center" vertical="center" wrapText="1" readingOrder="1"/>
    </xf>
    <xf numFmtId="1" fontId="16" fillId="0" borderId="51" xfId="0" applyNumberFormat="1" applyFont="1" applyBorder="1" applyAlignment="1">
      <alignment horizontal="center" vertical="center" wrapText="1" readingOrder="1"/>
    </xf>
    <xf numFmtId="1" fontId="16" fillId="0" borderId="52" xfId="0" applyNumberFormat="1" applyFont="1" applyBorder="1" applyAlignment="1">
      <alignment horizontal="center" vertical="center" wrapText="1" readingOrder="1"/>
    </xf>
    <xf numFmtId="1" fontId="16" fillId="0" borderId="53" xfId="0" applyNumberFormat="1" applyFont="1" applyBorder="1" applyAlignment="1">
      <alignment horizontal="center" vertical="center" wrapText="1" readingOrder="1"/>
    </xf>
    <xf numFmtId="49" fontId="47" fillId="0" borderId="31" xfId="0" applyNumberFormat="1" applyFont="1" applyBorder="1" applyAlignment="1">
      <alignment horizontal="center" vertical="center" wrapText="1" readingOrder="1"/>
    </xf>
    <xf numFmtId="49" fontId="47" fillId="0" borderId="33" xfId="0" applyNumberFormat="1" applyFont="1" applyBorder="1" applyAlignment="1">
      <alignment horizontal="center" vertical="center" wrapText="1" readingOrder="1"/>
    </xf>
    <xf numFmtId="49" fontId="47" fillId="0" borderId="32" xfId="0" applyNumberFormat="1" applyFont="1" applyBorder="1" applyAlignment="1">
      <alignment horizontal="center" vertical="center" wrapText="1" readingOrder="1"/>
    </xf>
    <xf numFmtId="0" fontId="16" fillId="0" borderId="38" xfId="0" quotePrefix="1" applyFont="1" applyBorder="1" applyAlignment="1">
      <alignment vertical="center" wrapText="1" readingOrder="1"/>
    </xf>
    <xf numFmtId="0" fontId="16" fillId="0" borderId="50" xfId="0" applyFont="1" applyBorder="1" applyAlignment="1">
      <alignment vertical="center" wrapText="1" readingOrder="1"/>
    </xf>
    <xf numFmtId="0" fontId="16" fillId="0" borderId="29" xfId="0" applyFont="1" applyBorder="1" applyAlignment="1">
      <alignment vertical="center" wrapText="1" readingOrder="1"/>
    </xf>
    <xf numFmtId="0" fontId="16" fillId="0" borderId="51" xfId="0" applyFont="1" applyBorder="1" applyAlignment="1">
      <alignment vertical="center" wrapText="1" readingOrder="1"/>
    </xf>
    <xf numFmtId="0" fontId="16" fillId="0" borderId="52" xfId="0" applyFont="1" applyBorder="1" applyAlignment="1">
      <alignment vertical="center" wrapText="1" readingOrder="1"/>
    </xf>
    <xf numFmtId="0" fontId="16" fillId="0" borderId="53" xfId="0" applyFont="1" applyBorder="1" applyAlignment="1">
      <alignment vertical="center" wrapText="1" readingOrder="1"/>
    </xf>
    <xf numFmtId="0" fontId="16" fillId="0" borderId="38" xfId="0" applyFont="1" applyBorder="1" applyAlignment="1">
      <alignment vertical="center" wrapText="1" readingOrder="1"/>
    </xf>
    <xf numFmtId="0" fontId="10" fillId="0" borderId="50" xfId="0" applyFont="1" applyBorder="1" applyAlignment="1">
      <alignment horizontal="left" vertical="center" wrapText="1" readingOrder="1"/>
    </xf>
    <xf numFmtId="0" fontId="10" fillId="0" borderId="51" xfId="0" applyFont="1" applyBorder="1" applyAlignment="1">
      <alignment horizontal="left" vertical="center" wrapText="1" readingOrder="1"/>
    </xf>
    <xf numFmtId="0" fontId="10" fillId="0" borderId="53" xfId="0" applyFont="1" applyBorder="1" applyAlignment="1">
      <alignment horizontal="left" vertical="center" wrapText="1" readingOrder="1"/>
    </xf>
    <xf numFmtId="0" fontId="10" fillId="0" borderId="32" xfId="0" applyFont="1" applyBorder="1" applyAlignment="1">
      <alignment vertical="center" wrapText="1" readingOrder="1"/>
    </xf>
    <xf numFmtId="0" fontId="10" fillId="0" borderId="19" xfId="0" applyFont="1" applyBorder="1" applyAlignment="1">
      <alignment vertical="center" wrapText="1" readingOrder="1"/>
    </xf>
    <xf numFmtId="0" fontId="16" fillId="0" borderId="18" xfId="0" applyFont="1" applyBorder="1" applyAlignment="1">
      <alignment horizontal="left" vertical="center" wrapText="1"/>
    </xf>
    <xf numFmtId="0" fontId="16" fillId="0" borderId="18" xfId="0" applyFont="1" applyBorder="1" applyAlignment="1">
      <alignment horizontal="left" vertical="center"/>
    </xf>
    <xf numFmtId="0" fontId="16" fillId="0" borderId="0" xfId="0" applyFont="1" applyAlignment="1">
      <alignment horizontal="left" vertical="center" wrapText="1"/>
    </xf>
    <xf numFmtId="1" fontId="126" fillId="0" borderId="0" xfId="0" applyNumberFormat="1" applyFont="1" applyAlignment="1">
      <alignment horizontal="left" wrapText="1" readingOrder="1"/>
    </xf>
    <xf numFmtId="164" fontId="10" fillId="90" borderId="38" xfId="672" applyNumberFormat="1" applyFont="1" applyFill="1" applyBorder="1" applyAlignment="1" applyProtection="1">
      <alignment horizontal="center" vertical="center"/>
    </xf>
    <xf numFmtId="164" fontId="10" fillId="90" borderId="50" xfId="672" applyNumberFormat="1" applyFont="1" applyFill="1" applyBorder="1" applyAlignment="1" applyProtection="1">
      <alignment horizontal="center" vertical="center"/>
    </xf>
    <xf numFmtId="164" fontId="10" fillId="90" borderId="29" xfId="672" applyNumberFormat="1" applyFont="1" applyFill="1" applyBorder="1" applyAlignment="1" applyProtection="1">
      <alignment horizontal="center" vertical="center"/>
    </xf>
    <xf numFmtId="164" fontId="10" fillId="90" borderId="51" xfId="672" applyNumberFormat="1" applyFont="1" applyFill="1" applyBorder="1" applyAlignment="1" applyProtection="1">
      <alignment horizontal="center" vertical="center"/>
    </xf>
    <xf numFmtId="164" fontId="10" fillId="0" borderId="19" xfId="672" applyNumberFormat="1" applyFont="1" applyFill="1" applyBorder="1" applyAlignment="1" applyProtection="1">
      <alignment horizontal="center" vertical="center"/>
    </xf>
    <xf numFmtId="164" fontId="10" fillId="92" borderId="57" xfId="672" applyNumberFormat="1" applyFont="1" applyFill="1" applyBorder="1" applyAlignment="1" applyProtection="1">
      <alignment horizontal="left" vertical="center" wrapText="1"/>
    </xf>
    <xf numFmtId="164" fontId="10" fillId="92" borderId="75" xfId="672" applyNumberFormat="1" applyFont="1" applyFill="1" applyBorder="1" applyAlignment="1" applyProtection="1">
      <alignment horizontal="left" vertical="center" wrapText="1"/>
    </xf>
    <xf numFmtId="164" fontId="10" fillId="92" borderId="25" xfId="672" applyNumberFormat="1" applyFont="1" applyFill="1" applyBorder="1" applyAlignment="1" applyProtection="1">
      <alignment horizontal="left" vertical="center" wrapText="1"/>
    </xf>
    <xf numFmtId="164" fontId="10" fillId="93" borderId="38" xfId="672" applyNumberFormat="1" applyFont="1" applyFill="1" applyBorder="1" applyAlignment="1" applyProtection="1">
      <alignment horizontal="center" vertical="center"/>
    </xf>
    <xf numFmtId="164" fontId="10" fillId="93" borderId="50" xfId="672" applyNumberFormat="1" applyFont="1" applyFill="1" applyBorder="1" applyAlignment="1" applyProtection="1">
      <alignment horizontal="center" vertical="center"/>
    </xf>
    <xf numFmtId="164" fontId="10" fillId="93" borderId="52" xfId="672" applyNumberFormat="1" applyFont="1" applyFill="1" applyBorder="1" applyAlignment="1" applyProtection="1">
      <alignment horizontal="center" vertical="center"/>
    </xf>
    <xf numFmtId="164" fontId="10" fillId="93" borderId="53" xfId="672" applyNumberFormat="1" applyFont="1" applyFill="1" applyBorder="1" applyAlignment="1" applyProtection="1">
      <alignment horizontal="center" vertical="center"/>
    </xf>
    <xf numFmtId="164" fontId="10" fillId="0" borderId="31" xfId="672" applyNumberFormat="1" applyFont="1" applyFill="1" applyBorder="1" applyAlignment="1" applyProtection="1">
      <alignment horizontal="center" wrapText="1"/>
    </xf>
    <xf numFmtId="164" fontId="10" fillId="0" borderId="33" xfId="672" applyNumberFormat="1" applyFont="1" applyFill="1" applyBorder="1" applyAlignment="1" applyProtection="1">
      <alignment horizontal="center" wrapText="1"/>
    </xf>
    <xf numFmtId="0" fontId="16" fillId="0" borderId="38" xfId="0" applyFont="1" applyBorder="1" applyAlignment="1">
      <alignment horizontal="left" vertical="center" wrapText="1" readingOrder="1"/>
    </xf>
    <xf numFmtId="0" fontId="16" fillId="0" borderId="50" xfId="0" applyFont="1" applyBorder="1" applyAlignment="1">
      <alignment horizontal="left" vertical="center" wrapText="1" readingOrder="1"/>
    </xf>
    <xf numFmtId="0" fontId="16" fillId="0" borderId="29" xfId="0" applyFont="1" applyBorder="1" applyAlignment="1">
      <alignment horizontal="left" vertical="center" wrapText="1" readingOrder="1"/>
    </xf>
    <xf numFmtId="0" fontId="16" fillId="0" borderId="51" xfId="0" applyFont="1" applyBorder="1" applyAlignment="1">
      <alignment horizontal="left" vertical="center" wrapText="1" readingOrder="1"/>
    </xf>
    <xf numFmtId="0" fontId="16" fillId="0" borderId="52" xfId="0" applyFont="1" applyBorder="1" applyAlignment="1">
      <alignment horizontal="left" vertical="center" wrapText="1" readingOrder="1"/>
    </xf>
    <xf numFmtId="0" fontId="16" fillId="0" borderId="53" xfId="0" applyFont="1" applyBorder="1" applyAlignment="1">
      <alignment horizontal="left" vertical="center" wrapText="1" readingOrder="1"/>
    </xf>
    <xf numFmtId="0" fontId="31" fillId="0" borderId="19" xfId="0" applyFont="1" applyBorder="1" applyAlignment="1">
      <alignment horizontal="center" vertical="center" wrapText="1"/>
    </xf>
    <xf numFmtId="0" fontId="0" fillId="0" borderId="19" xfId="0" applyBorder="1" applyAlignment="1">
      <alignment horizontal="center" vertical="center" wrapText="1"/>
    </xf>
    <xf numFmtId="0" fontId="24" fillId="0" borderId="19" xfId="0" applyFont="1" applyBorder="1" applyAlignment="1">
      <alignment horizontal="center" vertical="center" wrapText="1"/>
    </xf>
    <xf numFmtId="0" fontId="16" fillId="0" borderId="18" xfId="0" applyFont="1" applyBorder="1" applyAlignment="1">
      <alignment horizontal="center" vertical="center"/>
    </xf>
    <xf numFmtId="0" fontId="57" fillId="0" borderId="0" xfId="0" applyFont="1" applyAlignment="1">
      <alignment horizontal="left" vertical="justify" wrapText="1"/>
    </xf>
    <xf numFmtId="0" fontId="16" fillId="0" borderId="0" xfId="0" applyFont="1" applyAlignment="1">
      <alignment horizontal="left" vertical="justify" wrapText="1"/>
    </xf>
    <xf numFmtId="0" fontId="57" fillId="0" borderId="0" xfId="0" applyFont="1" applyAlignment="1">
      <alignment horizontal="left" vertical="center" wrapText="1"/>
    </xf>
    <xf numFmtId="0" fontId="0" fillId="0" borderId="0" xfId="0" applyAlignment="1">
      <alignment horizontal="left" vertical="justify" wrapText="1"/>
    </xf>
    <xf numFmtId="0" fontId="16" fillId="0" borderId="0" xfId="0" applyFont="1" applyAlignment="1">
      <alignment horizontal="justify" vertical="center" wrapText="1"/>
    </xf>
    <xf numFmtId="0" fontId="10" fillId="0" borderId="19" xfId="0" quotePrefix="1" applyFont="1" applyBorder="1" applyAlignment="1">
      <alignment horizontal="left" vertical="center" wrapText="1" readingOrder="1"/>
    </xf>
    <xf numFmtId="0" fontId="68" fillId="0" borderId="31" xfId="0" applyFont="1" applyBorder="1" applyAlignment="1">
      <alignment horizontal="center" vertical="center" wrapText="1" readingOrder="1"/>
    </xf>
    <xf numFmtId="0" fontId="68" fillId="0" borderId="33" xfId="0" applyFont="1" applyBorder="1" applyAlignment="1">
      <alignment horizontal="center" vertical="center" wrapText="1" readingOrder="1"/>
    </xf>
    <xf numFmtId="0" fontId="68" fillId="0" borderId="32" xfId="0" applyFont="1" applyBorder="1" applyAlignment="1">
      <alignment horizontal="center" vertical="center" wrapText="1" readingOrder="1"/>
    </xf>
    <xf numFmtId="0" fontId="68" fillId="0" borderId="38" xfId="0" applyFont="1" applyBorder="1" applyAlignment="1">
      <alignment horizontal="center" vertical="center" wrapText="1" readingOrder="1"/>
    </xf>
    <xf numFmtId="0" fontId="68" fillId="0" borderId="50" xfId="0" applyFont="1" applyBorder="1" applyAlignment="1">
      <alignment horizontal="center" vertical="center" wrapText="1" readingOrder="1"/>
    </xf>
    <xf numFmtId="0" fontId="68" fillId="0" borderId="29" xfId="0" applyFont="1" applyBorder="1" applyAlignment="1">
      <alignment horizontal="center" vertical="center" wrapText="1" readingOrder="1"/>
    </xf>
    <xf numFmtId="0" fontId="68" fillId="0" borderId="51" xfId="0" applyFont="1" applyBorder="1" applyAlignment="1">
      <alignment horizontal="center" vertical="center" wrapText="1" readingOrder="1"/>
    </xf>
    <xf numFmtId="0" fontId="68" fillId="0" borderId="52" xfId="0" applyFont="1" applyBorder="1" applyAlignment="1">
      <alignment horizontal="center" vertical="center" wrapText="1" readingOrder="1"/>
    </xf>
    <xf numFmtId="0" fontId="68" fillId="0" borderId="53" xfId="0" applyFont="1" applyBorder="1" applyAlignment="1">
      <alignment horizontal="center" vertical="center" wrapText="1" readingOrder="1"/>
    </xf>
    <xf numFmtId="0" fontId="16" fillId="0" borderId="38" xfId="0" quotePrefix="1" applyFont="1" applyBorder="1" applyAlignment="1">
      <alignment horizontal="left" vertical="center" wrapText="1" readingOrder="1"/>
    </xf>
    <xf numFmtId="0" fontId="0" fillId="0" borderId="50" xfId="0" applyBorder="1" applyAlignment="1">
      <alignment horizontal="left" vertical="center" wrapText="1" readingOrder="1"/>
    </xf>
    <xf numFmtId="0" fontId="0" fillId="0" borderId="51" xfId="0" applyBorder="1" applyAlignment="1">
      <alignment horizontal="left" vertical="center" wrapText="1" readingOrder="1"/>
    </xf>
    <xf numFmtId="0" fontId="0" fillId="0" borderId="53" xfId="0" applyBorder="1" applyAlignment="1">
      <alignment horizontal="left" vertical="center" wrapText="1" readingOrder="1"/>
    </xf>
    <xf numFmtId="0" fontId="10" fillId="0" borderId="29" xfId="0" quotePrefix="1" applyFont="1" applyBorder="1" applyAlignment="1">
      <alignment horizontal="left" vertical="center" wrapText="1" readingOrder="1"/>
    </xf>
    <xf numFmtId="0" fontId="68" fillId="0" borderId="19" xfId="0" applyFont="1" applyBorder="1" applyAlignment="1">
      <alignment horizontal="center" vertical="center" wrapText="1" readingOrder="1"/>
    </xf>
    <xf numFmtId="0" fontId="104" fillId="0" borderId="19" xfId="0" applyFont="1" applyBorder="1" applyAlignment="1">
      <alignment horizontal="center" vertical="center" wrapText="1" readingOrder="1"/>
    </xf>
    <xf numFmtId="0" fontId="105" fillId="0" borderId="31" xfId="0" applyFont="1" applyBorder="1" applyAlignment="1">
      <alignment horizontal="center" vertical="center" wrapText="1"/>
    </xf>
    <xf numFmtId="0" fontId="105" fillId="0" borderId="32" xfId="0" applyFont="1" applyBorder="1" applyAlignment="1">
      <alignment horizontal="center" vertical="center" wrapText="1"/>
    </xf>
    <xf numFmtId="0" fontId="16" fillId="0" borderId="31" xfId="0" applyFont="1" applyBorder="1" applyAlignment="1">
      <alignment vertical="center" wrapText="1" readingOrder="1"/>
    </xf>
    <xf numFmtId="0" fontId="16" fillId="0" borderId="33" xfId="0" applyFont="1" applyBorder="1" applyAlignment="1">
      <alignment vertical="center" wrapText="1" readingOrder="1"/>
    </xf>
    <xf numFmtId="0" fontId="16" fillId="0" borderId="32" xfId="0" applyFont="1" applyBorder="1" applyAlignment="1">
      <alignment vertical="center" wrapText="1" readingOrder="1"/>
    </xf>
    <xf numFmtId="0" fontId="31" fillId="0" borderId="50" xfId="0" applyFont="1" applyBorder="1" applyAlignment="1">
      <alignment horizontal="center" vertical="center" wrapText="1"/>
    </xf>
    <xf numFmtId="0" fontId="31" fillId="0" borderId="52" xfId="0" applyFont="1" applyBorder="1" applyAlignment="1">
      <alignment horizontal="center" vertical="center" wrapText="1"/>
    </xf>
    <xf numFmtId="0" fontId="31" fillId="0" borderId="53" xfId="0" applyFont="1" applyBorder="1" applyAlignment="1">
      <alignment horizontal="center" vertical="center" wrapText="1"/>
    </xf>
    <xf numFmtId="0" fontId="31" fillId="0" borderId="31" xfId="0" applyFont="1" applyBorder="1" applyAlignment="1">
      <alignment horizontal="center" vertical="center" wrapText="1"/>
    </xf>
    <xf numFmtId="0" fontId="31" fillId="0" borderId="32" xfId="0" applyFont="1" applyBorder="1" applyAlignment="1">
      <alignment horizontal="center" vertical="center" wrapText="1"/>
    </xf>
    <xf numFmtId="0" fontId="16" fillId="0" borderId="19" xfId="0" applyFont="1" applyBorder="1" applyAlignment="1">
      <alignment vertical="center" wrapText="1"/>
    </xf>
    <xf numFmtId="0" fontId="24" fillId="0" borderId="50" xfId="0" applyFont="1" applyBorder="1" applyAlignment="1">
      <alignment horizontal="center" vertical="center" wrapText="1"/>
    </xf>
    <xf numFmtId="0" fontId="24" fillId="0" borderId="52" xfId="0" applyFont="1" applyBorder="1" applyAlignment="1">
      <alignment horizontal="center" vertical="center" wrapText="1"/>
    </xf>
    <xf numFmtId="0" fontId="24" fillId="0" borderId="53" xfId="0" applyFont="1" applyBorder="1" applyAlignment="1">
      <alignment horizontal="center" vertical="center" wrapText="1"/>
    </xf>
    <xf numFmtId="1" fontId="28" fillId="35" borderId="19" xfId="0" applyNumberFormat="1" applyFont="1" applyFill="1" applyBorder="1" applyAlignment="1">
      <alignment horizontal="center" vertical="center"/>
    </xf>
    <xf numFmtId="1" fontId="0" fillId="35" borderId="19" xfId="0" applyNumberFormat="1" applyFill="1" applyBorder="1" applyAlignment="1">
      <alignment horizontal="center" vertical="center"/>
    </xf>
    <xf numFmtId="0" fontId="104" fillId="0" borderId="31" xfId="0" applyFont="1" applyBorder="1" applyAlignment="1">
      <alignment horizontal="center" vertical="center" wrapText="1" readingOrder="1"/>
    </xf>
    <xf numFmtId="0" fontId="104" fillId="0" borderId="33" xfId="0" applyFont="1" applyBorder="1" applyAlignment="1">
      <alignment horizontal="center" vertical="center" wrapText="1" readingOrder="1"/>
    </xf>
    <xf numFmtId="0" fontId="104" fillId="0" borderId="32" xfId="0" applyFont="1" applyBorder="1" applyAlignment="1">
      <alignment horizontal="center" vertical="center" wrapText="1" readingOrder="1"/>
    </xf>
    <xf numFmtId="9" fontId="104" fillId="0" borderId="31" xfId="0" applyNumberFormat="1" applyFont="1" applyBorder="1" applyAlignment="1">
      <alignment horizontal="center" vertical="center" wrapText="1" readingOrder="1"/>
    </xf>
    <xf numFmtId="0" fontId="67" fillId="0" borderId="19" xfId="0" applyFont="1" applyBorder="1" applyAlignment="1">
      <alignment horizontal="center" vertical="center" wrapText="1"/>
    </xf>
    <xf numFmtId="0" fontId="105" fillId="0" borderId="19" xfId="0" applyFont="1" applyBorder="1" applyAlignment="1">
      <alignment horizontal="center" vertical="center" wrapText="1"/>
    </xf>
    <xf numFmtId="1" fontId="28" fillId="32" borderId="31" xfId="0" applyNumberFormat="1" applyFont="1" applyFill="1" applyBorder="1" applyAlignment="1" applyProtection="1">
      <alignment horizontal="center" vertical="center"/>
      <protection locked="0"/>
    </xf>
    <xf numFmtId="1" fontId="28" fillId="32" borderId="33" xfId="0" applyNumberFormat="1" applyFont="1" applyFill="1" applyBorder="1" applyAlignment="1" applyProtection="1">
      <alignment horizontal="center" vertical="center"/>
      <protection locked="0"/>
    </xf>
    <xf numFmtId="1" fontId="28" fillId="32" borderId="32" xfId="0" applyNumberFormat="1" applyFont="1" applyFill="1" applyBorder="1" applyAlignment="1" applyProtection="1">
      <alignment horizontal="center" vertical="center"/>
      <protection locked="0"/>
    </xf>
    <xf numFmtId="0" fontId="24" fillId="0" borderId="32" xfId="0" applyFont="1" applyBorder="1" applyAlignment="1">
      <alignment horizontal="center" vertical="center" wrapText="1"/>
    </xf>
    <xf numFmtId="0" fontId="16" fillId="32" borderId="31" xfId="0" applyFont="1" applyFill="1" applyBorder="1" applyAlignment="1" applyProtection="1">
      <alignment horizontal="left" vertical="center" wrapText="1"/>
      <protection locked="0"/>
    </xf>
    <xf numFmtId="0" fontId="16" fillId="32" borderId="33" xfId="0" applyFont="1" applyFill="1" applyBorder="1" applyAlignment="1" applyProtection="1">
      <alignment horizontal="left" vertical="center" wrapText="1"/>
      <protection locked="0"/>
    </xf>
    <xf numFmtId="0" fontId="16" fillId="32" borderId="32" xfId="0" applyFont="1" applyFill="1" applyBorder="1" applyAlignment="1" applyProtection="1">
      <alignment horizontal="left" vertical="center" wrapText="1"/>
      <protection locked="0"/>
    </xf>
    <xf numFmtId="0" fontId="31" fillId="0" borderId="57" xfId="0" applyFont="1" applyBorder="1" applyAlignment="1">
      <alignment horizontal="center" vertical="center"/>
    </xf>
    <xf numFmtId="0" fontId="31" fillId="0" borderId="25" xfId="0" applyFont="1" applyBorder="1" applyAlignment="1">
      <alignment horizontal="center" vertical="center"/>
    </xf>
    <xf numFmtId="9" fontId="68" fillId="0" borderId="31" xfId="0" applyNumberFormat="1" applyFont="1" applyBorder="1" applyAlignment="1">
      <alignment horizontal="center" vertical="center" wrapText="1" readingOrder="1"/>
    </xf>
    <xf numFmtId="9" fontId="68" fillId="0" borderId="33" xfId="0" applyNumberFormat="1" applyFont="1" applyBorder="1" applyAlignment="1">
      <alignment horizontal="center" vertical="center" wrapText="1" readingOrder="1"/>
    </xf>
    <xf numFmtId="9" fontId="68" fillId="0" borderId="32" xfId="0" applyNumberFormat="1" applyFont="1" applyBorder="1" applyAlignment="1">
      <alignment horizontal="center" vertical="center" wrapText="1" readingOrder="1"/>
    </xf>
    <xf numFmtId="0" fontId="10" fillId="0" borderId="31" xfId="0" applyFont="1" applyBorder="1" applyAlignment="1">
      <alignment horizontal="left" vertical="center" wrapText="1" readingOrder="1"/>
    </xf>
    <xf numFmtId="0" fontId="10" fillId="0" borderId="33" xfId="0" applyFont="1" applyBorder="1" applyAlignment="1">
      <alignment horizontal="left" vertical="center" wrapText="1" readingOrder="1"/>
    </xf>
    <xf numFmtId="0" fontId="10" fillId="0" borderId="32" xfId="0" applyFont="1" applyBorder="1" applyAlignment="1">
      <alignment horizontal="left" vertical="center" wrapText="1" readingOrder="1"/>
    </xf>
    <xf numFmtId="1" fontId="16" fillId="32" borderId="31" xfId="0" quotePrefix="1" applyNumberFormat="1" applyFont="1" applyFill="1" applyBorder="1" applyAlignment="1" applyProtection="1">
      <alignment horizontal="left" vertical="center" wrapText="1"/>
      <protection locked="0"/>
    </xf>
    <xf numFmtId="1" fontId="16" fillId="32" borderId="33" xfId="0" quotePrefix="1" applyNumberFormat="1" applyFont="1" applyFill="1" applyBorder="1" applyAlignment="1" applyProtection="1">
      <alignment horizontal="left" vertical="center" wrapText="1"/>
      <protection locked="0"/>
    </xf>
    <xf numFmtId="1" fontId="16" fillId="32" borderId="32" xfId="0" quotePrefix="1" applyNumberFormat="1" applyFont="1" applyFill="1" applyBorder="1" applyAlignment="1" applyProtection="1">
      <alignment horizontal="left" vertical="center" wrapText="1"/>
      <protection locked="0"/>
    </xf>
    <xf numFmtId="0" fontId="16" fillId="0" borderId="21" xfId="0" applyFont="1" applyBorder="1" applyAlignment="1">
      <alignment horizontal="center" vertical="center"/>
    </xf>
    <xf numFmtId="0" fontId="16" fillId="0" borderId="22" xfId="0" applyFont="1" applyBorder="1" applyAlignment="1">
      <alignment horizontal="center" vertical="center"/>
    </xf>
    <xf numFmtId="0" fontId="16" fillId="0" borderId="23" xfId="0" applyFont="1" applyBorder="1" applyAlignment="1">
      <alignment horizontal="center" vertical="center"/>
    </xf>
    <xf numFmtId="0" fontId="10" fillId="32" borderId="54" xfId="0" applyFont="1" applyFill="1" applyBorder="1" applyAlignment="1" applyProtection="1">
      <alignment horizontal="left" vertical="center" wrapText="1"/>
      <protection locked="0"/>
    </xf>
    <xf numFmtId="0" fontId="10" fillId="32" borderId="55" xfId="0" applyFont="1" applyFill="1" applyBorder="1" applyAlignment="1" applyProtection="1">
      <alignment horizontal="left" vertical="center" wrapText="1"/>
      <protection locked="0"/>
    </xf>
    <xf numFmtId="0" fontId="10" fillId="32" borderId="56" xfId="0" applyFont="1" applyFill="1" applyBorder="1" applyAlignment="1" applyProtection="1">
      <alignment horizontal="left" vertical="center" wrapText="1"/>
      <protection locked="0"/>
    </xf>
    <xf numFmtId="0" fontId="10" fillId="0" borderId="31" xfId="0" applyFont="1" applyBorder="1" applyAlignment="1">
      <alignment horizontal="center" vertical="center" wrapText="1"/>
    </xf>
    <xf numFmtId="0" fontId="10" fillId="0" borderId="33" xfId="0" applyFont="1" applyBorder="1" applyAlignment="1">
      <alignment horizontal="center" vertical="center" wrapText="1"/>
    </xf>
    <xf numFmtId="0" fontId="10" fillId="0" borderId="32" xfId="0" applyFont="1" applyBorder="1" applyAlignment="1">
      <alignment horizontal="center" vertical="center" wrapText="1"/>
    </xf>
    <xf numFmtId="0" fontId="13" fillId="28" borderId="18" xfId="910" applyFont="1" applyFill="1" applyBorder="1" applyAlignment="1">
      <alignment horizontal="left" vertical="center"/>
    </xf>
    <xf numFmtId="14" fontId="31" fillId="28" borderId="18" xfId="0" applyNumberFormat="1" applyFont="1" applyFill="1" applyBorder="1" applyAlignment="1">
      <alignment horizontal="left" vertical="center"/>
    </xf>
    <xf numFmtId="0" fontId="13" fillId="28" borderId="21" xfId="910" applyFont="1" applyFill="1" applyBorder="1" applyAlignment="1">
      <alignment horizontal="left" vertical="center"/>
    </xf>
    <xf numFmtId="0" fontId="13" fillId="28" borderId="22" xfId="910" applyFont="1" applyFill="1" applyBorder="1" applyAlignment="1">
      <alignment horizontal="left" vertical="center"/>
    </xf>
    <xf numFmtId="0" fontId="13" fillId="28" borderId="23" xfId="910" applyFont="1" applyFill="1" applyBorder="1" applyAlignment="1">
      <alignment horizontal="left" vertical="center"/>
    </xf>
    <xf numFmtId="0" fontId="102" fillId="0" borderId="18" xfId="0" applyFont="1" applyBorder="1" applyAlignment="1">
      <alignment horizontal="center" vertical="center" wrapText="1"/>
    </xf>
    <xf numFmtId="0" fontId="102" fillId="0" borderId="28" xfId="0" applyFont="1" applyBorder="1" applyAlignment="1">
      <alignment horizontal="center" vertical="center" wrapText="1"/>
    </xf>
    <xf numFmtId="0" fontId="106" fillId="0" borderId="28" xfId="0" applyFont="1" applyBorder="1" applyAlignment="1">
      <alignment horizontal="center" vertical="center" wrapText="1"/>
    </xf>
    <xf numFmtId="0" fontId="13" fillId="28" borderId="21" xfId="910" applyFont="1" applyFill="1" applyBorder="1" applyAlignment="1">
      <alignment vertical="center"/>
    </xf>
    <xf numFmtId="0" fontId="0" fillId="0" borderId="22" xfId="0" applyBorder="1" applyAlignment="1">
      <alignment vertical="center"/>
    </xf>
    <xf numFmtId="0" fontId="0" fillId="0" borderId="23" xfId="0" applyBorder="1"/>
    <xf numFmtId="0" fontId="107" fillId="0" borderId="18" xfId="0" applyFont="1" applyBorder="1" applyAlignment="1">
      <alignment horizontal="center" vertical="center" wrapText="1"/>
    </xf>
    <xf numFmtId="0" fontId="13" fillId="36" borderId="21" xfId="910" applyFont="1" applyFill="1" applyBorder="1" applyAlignment="1">
      <alignment horizontal="left" vertical="center"/>
    </xf>
    <xf numFmtId="0" fontId="13" fillId="36" borderId="22" xfId="910" applyFont="1" applyFill="1" applyBorder="1" applyAlignment="1">
      <alignment horizontal="left" vertical="center"/>
    </xf>
    <xf numFmtId="0" fontId="13" fillId="36" borderId="23" xfId="910" applyFont="1" applyFill="1" applyBorder="1" applyAlignment="1">
      <alignment horizontal="left" vertical="center"/>
    </xf>
    <xf numFmtId="1" fontId="33" fillId="29" borderId="18" xfId="0" applyNumberFormat="1" applyFont="1" applyFill="1" applyBorder="1" applyAlignment="1">
      <alignment horizontal="center" vertical="center"/>
    </xf>
    <xf numFmtId="0" fontId="27" fillId="34" borderId="18" xfId="0" applyFont="1" applyFill="1" applyBorder="1" applyAlignment="1">
      <alignment horizontal="center" vertical="center" wrapText="1"/>
    </xf>
    <xf numFmtId="0" fontId="24" fillId="33" borderId="27" xfId="0" applyFont="1" applyFill="1" applyBorder="1" applyAlignment="1">
      <alignment horizontal="center" vertical="center"/>
    </xf>
    <xf numFmtId="0" fontId="24" fillId="33" borderId="59" xfId="0" applyFont="1" applyFill="1" applyBorder="1" applyAlignment="1">
      <alignment horizontal="center" vertical="center"/>
    </xf>
    <xf numFmtId="0" fontId="24" fillId="33" borderId="20" xfId="0" applyFont="1" applyFill="1" applyBorder="1" applyAlignment="1">
      <alignment horizontal="center" vertical="center" wrapText="1"/>
    </xf>
    <xf numFmtId="0" fontId="24" fillId="33" borderId="35" xfId="0" applyFont="1" applyFill="1" applyBorder="1" applyAlignment="1">
      <alignment horizontal="center" vertical="center" wrapText="1"/>
    </xf>
    <xf numFmtId="0" fontId="24" fillId="0" borderId="0" xfId="0" applyFont="1" applyAlignment="1">
      <alignment horizontal="center"/>
    </xf>
    <xf numFmtId="0" fontId="24" fillId="0" borderId="34" xfId="0" applyFont="1" applyBorder="1" applyAlignment="1">
      <alignment horizontal="center"/>
    </xf>
    <xf numFmtId="0" fontId="24" fillId="38" borderId="27" xfId="0" applyFont="1" applyFill="1" applyBorder="1" applyAlignment="1">
      <alignment horizontal="center" vertical="center"/>
    </xf>
    <xf numFmtId="0" fontId="24" fillId="38" borderId="59" xfId="0" applyFont="1" applyFill="1" applyBorder="1" applyAlignment="1">
      <alignment horizontal="center" vertical="center"/>
    </xf>
    <xf numFmtId="0" fontId="24" fillId="38" borderId="49" xfId="0" applyFont="1" applyFill="1" applyBorder="1" applyAlignment="1">
      <alignment horizontal="center" vertical="center"/>
    </xf>
    <xf numFmtId="0" fontId="27" fillId="38" borderId="20" xfId="0" applyFont="1" applyFill="1" applyBorder="1" applyAlignment="1">
      <alignment horizontal="center" vertical="center" wrapText="1"/>
    </xf>
    <xf numFmtId="0" fontId="27" fillId="38" borderId="35" xfId="0" applyFont="1" applyFill="1" applyBorder="1" applyAlignment="1">
      <alignment horizontal="center" vertical="center" wrapText="1"/>
    </xf>
    <xf numFmtId="0" fontId="27" fillId="38" borderId="42" xfId="0" applyFont="1" applyFill="1" applyBorder="1" applyAlignment="1">
      <alignment horizontal="center" vertical="center" wrapText="1"/>
    </xf>
    <xf numFmtId="0" fontId="65" fillId="0" borderId="28" xfId="0" applyFont="1" applyBorder="1" applyAlignment="1">
      <alignment horizontal="center" vertical="center" wrapText="1"/>
    </xf>
    <xf numFmtId="0" fontId="65" fillId="0" borderId="30" xfId="0" applyFont="1" applyBorder="1" applyAlignment="1">
      <alignment horizontal="center" vertical="center" wrapText="1"/>
    </xf>
    <xf numFmtId="0" fontId="65" fillId="0" borderId="24" xfId="0" applyFont="1" applyBorder="1" applyAlignment="1">
      <alignment horizontal="center" vertical="center" wrapText="1"/>
    </xf>
    <xf numFmtId="0" fontId="33" fillId="0" borderId="18" xfId="0" applyFont="1" applyBorder="1" applyAlignment="1">
      <alignment horizontal="center" vertical="center"/>
    </xf>
    <xf numFmtId="0" fontId="58" fillId="40" borderId="18" xfId="0" applyFont="1" applyFill="1" applyBorder="1" applyAlignment="1">
      <alignment horizontal="center"/>
    </xf>
    <xf numFmtId="0" fontId="34" fillId="0" borderId="0" xfId="0" applyFont="1" applyAlignment="1">
      <alignment horizontal="left" vertical="center"/>
    </xf>
    <xf numFmtId="0" fontId="27" fillId="0" borderId="18" xfId="0" applyFont="1" applyBorder="1" applyAlignment="1">
      <alignment horizontal="center" vertical="center"/>
    </xf>
    <xf numFmtId="14" fontId="31" fillId="36" borderId="21" xfId="0" applyNumberFormat="1" applyFont="1" applyFill="1" applyBorder="1" applyAlignment="1">
      <alignment horizontal="center" vertical="center"/>
    </xf>
    <xf numFmtId="14" fontId="31" fillId="36" borderId="22" xfId="0" applyNumberFormat="1" applyFont="1" applyFill="1" applyBorder="1" applyAlignment="1">
      <alignment horizontal="center" vertical="center"/>
    </xf>
    <xf numFmtId="14" fontId="31" fillId="36" borderId="23" xfId="0" applyNumberFormat="1" applyFont="1" applyFill="1" applyBorder="1" applyAlignment="1">
      <alignment horizontal="center" vertical="center"/>
    </xf>
    <xf numFmtId="0" fontId="65" fillId="0" borderId="18" xfId="0" applyFont="1" applyBorder="1" applyAlignment="1">
      <alignment horizontal="center" vertical="center" wrapText="1"/>
    </xf>
    <xf numFmtId="0" fontId="24" fillId="31" borderId="20" xfId="0" applyFont="1" applyFill="1" applyBorder="1" applyAlignment="1">
      <alignment horizontal="center" vertical="center" wrapText="1"/>
    </xf>
    <xf numFmtId="0" fontId="24" fillId="31" borderId="35" xfId="0" applyFont="1" applyFill="1" applyBorder="1" applyAlignment="1">
      <alignment horizontal="center" vertical="center" wrapText="1"/>
    </xf>
    <xf numFmtId="0" fontId="24" fillId="31" borderId="42" xfId="0" applyFont="1" applyFill="1" applyBorder="1" applyAlignment="1">
      <alignment horizontal="center" vertical="center" wrapText="1"/>
    </xf>
    <xf numFmtId="0" fontId="65" fillId="0" borderId="18" xfId="0" applyFont="1" applyBorder="1" applyAlignment="1">
      <alignment horizontal="left" vertical="center" wrapText="1"/>
    </xf>
    <xf numFmtId="0" fontId="31" fillId="0" borderId="18" xfId="0" applyFont="1" applyBorder="1" applyAlignment="1">
      <alignment horizontal="left" vertical="center" wrapText="1"/>
    </xf>
    <xf numFmtId="0" fontId="24" fillId="34" borderId="27" xfId="0" applyFont="1" applyFill="1" applyBorder="1" applyAlignment="1">
      <alignment horizontal="center" vertical="center"/>
    </xf>
    <xf numFmtId="0" fontId="24" fillId="34" borderId="59" xfId="0" applyFont="1" applyFill="1" applyBorder="1" applyAlignment="1">
      <alignment horizontal="center" vertical="center"/>
    </xf>
    <xf numFmtId="0" fontId="24" fillId="34" borderId="49" xfId="0" applyFont="1" applyFill="1" applyBorder="1" applyAlignment="1">
      <alignment horizontal="center" vertical="center"/>
    </xf>
    <xf numFmtId="0" fontId="24" fillId="34" borderId="20" xfId="0" applyFont="1" applyFill="1" applyBorder="1" applyAlignment="1">
      <alignment horizontal="center" vertical="center" wrapText="1"/>
    </xf>
    <xf numFmtId="0" fontId="24" fillId="34" borderId="35" xfId="0" applyFont="1" applyFill="1" applyBorder="1" applyAlignment="1">
      <alignment horizontal="center" vertical="center" wrapText="1"/>
    </xf>
    <xf numFmtId="0" fontId="24" fillId="34" borderId="42" xfId="0" applyFont="1" applyFill="1" applyBorder="1" applyAlignment="1">
      <alignment horizontal="center" vertical="center" wrapText="1"/>
    </xf>
    <xf numFmtId="0" fontId="24" fillId="31" borderId="27" xfId="0" applyFont="1" applyFill="1" applyBorder="1" applyAlignment="1">
      <alignment horizontal="center" vertical="center"/>
    </xf>
    <xf numFmtId="0" fontId="24" fillId="31" borderId="59" xfId="0" applyFont="1" applyFill="1" applyBorder="1" applyAlignment="1">
      <alignment horizontal="center" vertical="center"/>
    </xf>
    <xf numFmtId="0" fontId="24" fillId="31" borderId="49" xfId="0" applyFont="1" applyFill="1" applyBorder="1" applyAlignment="1">
      <alignment horizontal="center" vertical="center"/>
    </xf>
    <xf numFmtId="0" fontId="108" fillId="0" borderId="0" xfId="0" applyFont="1" applyAlignment="1">
      <alignment horizontal="left" vertical="center"/>
    </xf>
    <xf numFmtId="0" fontId="27" fillId="0" borderId="18" xfId="0" applyFont="1" applyBorder="1" applyAlignment="1">
      <alignment horizontal="left" vertical="center"/>
    </xf>
    <xf numFmtId="0" fontId="0" fillId="0" borderId="18" xfId="0" applyBorder="1" applyAlignment="1">
      <alignment horizontal="left" vertical="center"/>
    </xf>
    <xf numFmtId="0" fontId="33" fillId="0" borderId="18" xfId="0" applyFont="1" applyBorder="1" applyAlignment="1">
      <alignment horizontal="center" vertical="center" wrapText="1"/>
    </xf>
    <xf numFmtId="0" fontId="63" fillId="0" borderId="21" xfId="0" applyFont="1" applyBorder="1" applyAlignment="1">
      <alignment horizontal="center" vertical="center" wrapText="1"/>
    </xf>
    <xf numFmtId="0" fontId="63" fillId="0" borderId="23" xfId="0" applyFont="1" applyBorder="1" applyAlignment="1">
      <alignment horizontal="center" vertical="center" wrapText="1"/>
    </xf>
    <xf numFmtId="0" fontId="33" fillId="0" borderId="18" xfId="0" applyFont="1" applyBorder="1" applyAlignment="1">
      <alignment horizontal="left" vertical="center"/>
    </xf>
    <xf numFmtId="0" fontId="102" fillId="0" borderId="23" xfId="0" applyFont="1" applyBorder="1" applyAlignment="1">
      <alignment horizontal="center" vertical="center" wrapText="1"/>
    </xf>
    <xf numFmtId="0" fontId="102" fillId="0" borderId="36" xfId="0" applyFont="1" applyBorder="1" applyAlignment="1">
      <alignment horizontal="center" vertical="center" wrapText="1"/>
    </xf>
    <xf numFmtId="0" fontId="17" fillId="0" borderId="18" xfId="0" applyFont="1" applyBorder="1" applyAlignment="1">
      <alignment horizontal="center" vertical="center"/>
    </xf>
    <xf numFmtId="0" fontId="17" fillId="0" borderId="27" xfId="0" applyFont="1" applyBorder="1" applyAlignment="1">
      <alignment horizontal="center" vertical="center" wrapText="1"/>
    </xf>
    <xf numFmtId="0" fontId="17" fillId="0" borderId="20" xfId="0" applyFont="1" applyBorder="1" applyAlignment="1">
      <alignment horizontal="center" vertical="center"/>
    </xf>
    <xf numFmtId="0" fontId="17" fillId="0" borderId="28" xfId="0" applyFont="1" applyBorder="1" applyAlignment="1">
      <alignment horizontal="center" vertical="center" wrapText="1"/>
    </xf>
    <xf numFmtId="0" fontId="17" fillId="0" borderId="24" xfId="0" applyFont="1" applyBorder="1" applyAlignment="1">
      <alignment horizontal="center" vertical="center" wrapText="1"/>
    </xf>
    <xf numFmtId="0" fontId="17" fillId="0" borderId="28" xfId="0" applyFont="1" applyBorder="1" applyAlignment="1">
      <alignment horizontal="center" vertical="center"/>
    </xf>
    <xf numFmtId="0" fontId="17" fillId="0" borderId="24" xfId="0" applyFont="1" applyBorder="1" applyAlignment="1">
      <alignment horizontal="center" vertical="center"/>
    </xf>
    <xf numFmtId="0" fontId="18" fillId="77" borderId="18" xfId="0" applyFont="1" applyFill="1" applyBorder="1" applyAlignment="1">
      <alignment horizontal="right" vertical="center"/>
    </xf>
    <xf numFmtId="0" fontId="18" fillId="78" borderId="18" xfId="0" applyFont="1" applyFill="1" applyBorder="1" applyAlignment="1">
      <alignment horizontal="right" vertical="center"/>
    </xf>
    <xf numFmtId="0" fontId="18" fillId="76" borderId="18" xfId="0" applyFont="1" applyFill="1" applyBorder="1" applyAlignment="1">
      <alignment horizontal="right" vertical="center"/>
    </xf>
    <xf numFmtId="0" fontId="18" fillId="73" borderId="18" xfId="0" applyFont="1" applyFill="1" applyBorder="1" applyAlignment="1">
      <alignment horizontal="right" vertical="center" wrapText="1"/>
    </xf>
    <xf numFmtId="0" fontId="24" fillId="0" borderId="18" xfId="0" applyFont="1" applyBorder="1" applyAlignment="1" applyProtection="1">
      <alignment horizontal="left" vertical="center" wrapText="1"/>
      <protection locked="0"/>
    </xf>
    <xf numFmtId="0" fontId="0" fillId="0" borderId="18" xfId="0" applyBorder="1" applyAlignment="1" applyProtection="1">
      <alignment horizontal="left" vertical="center"/>
      <protection locked="0"/>
    </xf>
    <xf numFmtId="0" fontId="63" fillId="38" borderId="27" xfId="0" applyFont="1" applyFill="1" applyBorder="1" applyAlignment="1">
      <alignment horizontal="center"/>
    </xf>
    <xf numFmtId="0" fontId="63" fillId="38" borderId="49" xfId="0" applyFont="1" applyFill="1" applyBorder="1" applyAlignment="1">
      <alignment horizontal="center"/>
    </xf>
    <xf numFmtId="0" fontId="31" fillId="0" borderId="27" xfId="0" applyFont="1" applyBorder="1" applyAlignment="1">
      <alignment horizontal="center" vertical="center" wrapText="1"/>
    </xf>
    <xf numFmtId="0" fontId="15" fillId="0" borderId="20" xfId="0" applyFont="1" applyBorder="1" applyAlignment="1">
      <alignment horizontal="center" vertical="center"/>
    </xf>
    <xf numFmtId="0" fontId="31" fillId="0" borderId="27" xfId="0" applyFont="1" applyBorder="1" applyAlignment="1">
      <alignment horizontal="center" vertical="center"/>
    </xf>
    <xf numFmtId="0" fontId="15" fillId="0" borderId="18" xfId="0" applyFont="1" applyBorder="1" applyAlignment="1">
      <alignment horizontal="left" vertical="center"/>
    </xf>
  </cellXfs>
  <cellStyles count="1030">
    <cellStyle name="20 % - Akzent1 2" xfId="1" xr:uid="{00000000-0005-0000-0000-000000000000}"/>
    <cellStyle name="20 % - Akzent1 2 2" xfId="2" xr:uid="{00000000-0005-0000-0000-000001000000}"/>
    <cellStyle name="20 % - Akzent1 2 3" xfId="3" xr:uid="{00000000-0005-0000-0000-000002000000}"/>
    <cellStyle name="20 % - Akzent1 2 3 2" xfId="4" xr:uid="{00000000-0005-0000-0000-000003000000}"/>
    <cellStyle name="20 % - Akzent1 2 3 2 2" xfId="5" xr:uid="{00000000-0005-0000-0000-000004000000}"/>
    <cellStyle name="20 % - Akzent1 2 3 3" xfId="6" xr:uid="{00000000-0005-0000-0000-000005000000}"/>
    <cellStyle name="20 % - Akzent1 2 4" xfId="7" xr:uid="{00000000-0005-0000-0000-000006000000}"/>
    <cellStyle name="20 % - Akzent1 3" xfId="8" xr:uid="{00000000-0005-0000-0000-000007000000}"/>
    <cellStyle name="20 % - Akzent1 3 2" xfId="9" xr:uid="{00000000-0005-0000-0000-000008000000}"/>
    <cellStyle name="20 % - Akzent1 3 2 2" xfId="10" xr:uid="{00000000-0005-0000-0000-000009000000}"/>
    <cellStyle name="20 % - Akzent1 3 2 3" xfId="11" xr:uid="{00000000-0005-0000-0000-00000A000000}"/>
    <cellStyle name="20 % - Akzent1 3 2 4" xfId="12" xr:uid="{00000000-0005-0000-0000-00000B000000}"/>
    <cellStyle name="20 % - Akzent1 3 3" xfId="13" xr:uid="{00000000-0005-0000-0000-00000C000000}"/>
    <cellStyle name="20 % - Akzent1 3 4" xfId="14" xr:uid="{00000000-0005-0000-0000-00000D000000}"/>
    <cellStyle name="20 % - Akzent1 3 5" xfId="15" xr:uid="{00000000-0005-0000-0000-00000E000000}"/>
    <cellStyle name="20 % - Akzent1 4" xfId="16" xr:uid="{00000000-0005-0000-0000-00000F000000}"/>
    <cellStyle name="20 % - Akzent1 4 2" xfId="17" xr:uid="{00000000-0005-0000-0000-000010000000}"/>
    <cellStyle name="20 % - Akzent1 4 2 2" xfId="18" xr:uid="{00000000-0005-0000-0000-000011000000}"/>
    <cellStyle name="20 % - Akzent1 4 2 3" xfId="19" xr:uid="{00000000-0005-0000-0000-000012000000}"/>
    <cellStyle name="20 % - Akzent1 4 2 4" xfId="20" xr:uid="{00000000-0005-0000-0000-000013000000}"/>
    <cellStyle name="20 % - Akzent1 4 3" xfId="21" xr:uid="{00000000-0005-0000-0000-000014000000}"/>
    <cellStyle name="20 % - Akzent1 4 4" xfId="22" xr:uid="{00000000-0005-0000-0000-000015000000}"/>
    <cellStyle name="20 % - Akzent1 4 5" xfId="23" xr:uid="{00000000-0005-0000-0000-000016000000}"/>
    <cellStyle name="20 % - Akzent1 5" xfId="24" xr:uid="{00000000-0005-0000-0000-000017000000}"/>
    <cellStyle name="20 % - Akzent1 5 2" xfId="25" xr:uid="{00000000-0005-0000-0000-000018000000}"/>
    <cellStyle name="20 % - Akzent1 5 3" xfId="26" xr:uid="{00000000-0005-0000-0000-000019000000}"/>
    <cellStyle name="20 % - Akzent1 5 4" xfId="27" xr:uid="{00000000-0005-0000-0000-00001A000000}"/>
    <cellStyle name="20 % - Akzent1 6" xfId="28" xr:uid="{00000000-0005-0000-0000-00001B000000}"/>
    <cellStyle name="20 % - Akzent1 7" xfId="29" xr:uid="{00000000-0005-0000-0000-00001C000000}"/>
    <cellStyle name="20 % - Akzent2 2" xfId="30" xr:uid="{00000000-0005-0000-0000-00001D000000}"/>
    <cellStyle name="20 % - Akzent2 2 2" xfId="31" xr:uid="{00000000-0005-0000-0000-00001E000000}"/>
    <cellStyle name="20 % - Akzent2 2 3" xfId="32" xr:uid="{00000000-0005-0000-0000-00001F000000}"/>
    <cellStyle name="20 % - Akzent2 2 3 2" xfId="33" xr:uid="{00000000-0005-0000-0000-000020000000}"/>
    <cellStyle name="20 % - Akzent2 2 3 2 2" xfId="34" xr:uid="{00000000-0005-0000-0000-000021000000}"/>
    <cellStyle name="20 % - Akzent2 2 3 3" xfId="35" xr:uid="{00000000-0005-0000-0000-000022000000}"/>
    <cellStyle name="20 % - Akzent2 2 4" xfId="36" xr:uid="{00000000-0005-0000-0000-000023000000}"/>
    <cellStyle name="20 % - Akzent2 3" xfId="37" xr:uid="{00000000-0005-0000-0000-000024000000}"/>
    <cellStyle name="20 % - Akzent2 3 2" xfId="38" xr:uid="{00000000-0005-0000-0000-000025000000}"/>
    <cellStyle name="20 % - Akzent2 3 2 2" xfId="39" xr:uid="{00000000-0005-0000-0000-000026000000}"/>
    <cellStyle name="20 % - Akzent2 3 2 3" xfId="40" xr:uid="{00000000-0005-0000-0000-000027000000}"/>
    <cellStyle name="20 % - Akzent2 3 2 4" xfId="41" xr:uid="{00000000-0005-0000-0000-000028000000}"/>
    <cellStyle name="20 % - Akzent2 3 3" xfId="42" xr:uid="{00000000-0005-0000-0000-000029000000}"/>
    <cellStyle name="20 % - Akzent2 3 4" xfId="43" xr:uid="{00000000-0005-0000-0000-00002A000000}"/>
    <cellStyle name="20 % - Akzent2 3 5" xfId="44" xr:uid="{00000000-0005-0000-0000-00002B000000}"/>
    <cellStyle name="20 % - Akzent2 4" xfId="45" xr:uid="{00000000-0005-0000-0000-00002C000000}"/>
    <cellStyle name="20 % - Akzent2 4 2" xfId="46" xr:uid="{00000000-0005-0000-0000-00002D000000}"/>
    <cellStyle name="20 % - Akzent2 4 2 2" xfId="47" xr:uid="{00000000-0005-0000-0000-00002E000000}"/>
    <cellStyle name="20 % - Akzent2 4 2 3" xfId="48" xr:uid="{00000000-0005-0000-0000-00002F000000}"/>
    <cellStyle name="20 % - Akzent2 4 2 4" xfId="49" xr:uid="{00000000-0005-0000-0000-000030000000}"/>
    <cellStyle name="20 % - Akzent2 4 3" xfId="50" xr:uid="{00000000-0005-0000-0000-000031000000}"/>
    <cellStyle name="20 % - Akzent2 4 4" xfId="51" xr:uid="{00000000-0005-0000-0000-000032000000}"/>
    <cellStyle name="20 % - Akzent2 4 5" xfId="52" xr:uid="{00000000-0005-0000-0000-000033000000}"/>
    <cellStyle name="20 % - Akzent2 5" xfId="53" xr:uid="{00000000-0005-0000-0000-000034000000}"/>
    <cellStyle name="20 % - Akzent2 5 2" xfId="54" xr:uid="{00000000-0005-0000-0000-000035000000}"/>
    <cellStyle name="20 % - Akzent2 5 3" xfId="55" xr:uid="{00000000-0005-0000-0000-000036000000}"/>
    <cellStyle name="20 % - Akzent2 5 4" xfId="56" xr:uid="{00000000-0005-0000-0000-000037000000}"/>
    <cellStyle name="20 % - Akzent2 6" xfId="57" xr:uid="{00000000-0005-0000-0000-000038000000}"/>
    <cellStyle name="20 % - Akzent2 7" xfId="58" xr:uid="{00000000-0005-0000-0000-000039000000}"/>
    <cellStyle name="20 % - Akzent3 2" xfId="59" xr:uid="{00000000-0005-0000-0000-00003A000000}"/>
    <cellStyle name="20 % - Akzent3 2 2" xfId="60" xr:uid="{00000000-0005-0000-0000-00003B000000}"/>
    <cellStyle name="20 % - Akzent3 2 3" xfId="61" xr:uid="{00000000-0005-0000-0000-00003C000000}"/>
    <cellStyle name="20 % - Akzent3 2 3 2" xfId="62" xr:uid="{00000000-0005-0000-0000-00003D000000}"/>
    <cellStyle name="20 % - Akzent3 2 3 2 2" xfId="63" xr:uid="{00000000-0005-0000-0000-00003E000000}"/>
    <cellStyle name="20 % - Akzent3 2 3 3" xfId="64" xr:uid="{00000000-0005-0000-0000-00003F000000}"/>
    <cellStyle name="20 % - Akzent3 2 4" xfId="65" xr:uid="{00000000-0005-0000-0000-000040000000}"/>
    <cellStyle name="20 % - Akzent3 3" xfId="66" xr:uid="{00000000-0005-0000-0000-000041000000}"/>
    <cellStyle name="20 % - Akzent3 3 2" xfId="67" xr:uid="{00000000-0005-0000-0000-000042000000}"/>
    <cellStyle name="20 % - Akzent3 3 2 2" xfId="68" xr:uid="{00000000-0005-0000-0000-000043000000}"/>
    <cellStyle name="20 % - Akzent3 3 2 3" xfId="69" xr:uid="{00000000-0005-0000-0000-000044000000}"/>
    <cellStyle name="20 % - Akzent3 3 2 4" xfId="70" xr:uid="{00000000-0005-0000-0000-000045000000}"/>
    <cellStyle name="20 % - Akzent3 3 3" xfId="71" xr:uid="{00000000-0005-0000-0000-000046000000}"/>
    <cellStyle name="20 % - Akzent3 3 4" xfId="72" xr:uid="{00000000-0005-0000-0000-000047000000}"/>
    <cellStyle name="20 % - Akzent3 3 5" xfId="73" xr:uid="{00000000-0005-0000-0000-000048000000}"/>
    <cellStyle name="20 % - Akzent3 4" xfId="74" xr:uid="{00000000-0005-0000-0000-000049000000}"/>
    <cellStyle name="20 % - Akzent3 4 2" xfId="75" xr:uid="{00000000-0005-0000-0000-00004A000000}"/>
    <cellStyle name="20 % - Akzent3 4 2 2" xfId="76" xr:uid="{00000000-0005-0000-0000-00004B000000}"/>
    <cellStyle name="20 % - Akzent3 4 2 3" xfId="77" xr:uid="{00000000-0005-0000-0000-00004C000000}"/>
    <cellStyle name="20 % - Akzent3 4 2 4" xfId="78" xr:uid="{00000000-0005-0000-0000-00004D000000}"/>
    <cellStyle name="20 % - Akzent3 4 3" xfId="79" xr:uid="{00000000-0005-0000-0000-00004E000000}"/>
    <cellStyle name="20 % - Akzent3 4 4" xfId="80" xr:uid="{00000000-0005-0000-0000-00004F000000}"/>
    <cellStyle name="20 % - Akzent3 4 5" xfId="81" xr:uid="{00000000-0005-0000-0000-000050000000}"/>
    <cellStyle name="20 % - Akzent3 5" xfId="82" xr:uid="{00000000-0005-0000-0000-000051000000}"/>
    <cellStyle name="20 % - Akzent3 5 2" xfId="83" xr:uid="{00000000-0005-0000-0000-000052000000}"/>
    <cellStyle name="20 % - Akzent3 5 3" xfId="84" xr:uid="{00000000-0005-0000-0000-000053000000}"/>
    <cellStyle name="20 % - Akzent3 5 4" xfId="85" xr:uid="{00000000-0005-0000-0000-000054000000}"/>
    <cellStyle name="20 % - Akzent3 6" xfId="86" xr:uid="{00000000-0005-0000-0000-000055000000}"/>
    <cellStyle name="20 % - Akzent3 7" xfId="87" xr:uid="{00000000-0005-0000-0000-000056000000}"/>
    <cellStyle name="20 % - Akzent4 2" xfId="88" xr:uid="{00000000-0005-0000-0000-000057000000}"/>
    <cellStyle name="20 % - Akzent4 2 2" xfId="89" xr:uid="{00000000-0005-0000-0000-000058000000}"/>
    <cellStyle name="20 % - Akzent4 2 3" xfId="90" xr:uid="{00000000-0005-0000-0000-000059000000}"/>
    <cellStyle name="20 % - Akzent4 2 3 2" xfId="91" xr:uid="{00000000-0005-0000-0000-00005A000000}"/>
    <cellStyle name="20 % - Akzent4 2 3 2 2" xfId="92" xr:uid="{00000000-0005-0000-0000-00005B000000}"/>
    <cellStyle name="20 % - Akzent4 2 3 3" xfId="93" xr:uid="{00000000-0005-0000-0000-00005C000000}"/>
    <cellStyle name="20 % - Akzent4 2 4" xfId="94" xr:uid="{00000000-0005-0000-0000-00005D000000}"/>
    <cellStyle name="20 % - Akzent4 3" xfId="95" xr:uid="{00000000-0005-0000-0000-00005E000000}"/>
    <cellStyle name="20 % - Akzent4 3 2" xfId="96" xr:uid="{00000000-0005-0000-0000-00005F000000}"/>
    <cellStyle name="20 % - Akzent4 3 2 2" xfId="97" xr:uid="{00000000-0005-0000-0000-000060000000}"/>
    <cellStyle name="20 % - Akzent4 3 2 3" xfId="98" xr:uid="{00000000-0005-0000-0000-000061000000}"/>
    <cellStyle name="20 % - Akzent4 3 2 4" xfId="99" xr:uid="{00000000-0005-0000-0000-000062000000}"/>
    <cellStyle name="20 % - Akzent4 3 3" xfId="100" xr:uid="{00000000-0005-0000-0000-000063000000}"/>
    <cellStyle name="20 % - Akzent4 3 4" xfId="101" xr:uid="{00000000-0005-0000-0000-000064000000}"/>
    <cellStyle name="20 % - Akzent4 3 5" xfId="102" xr:uid="{00000000-0005-0000-0000-000065000000}"/>
    <cellStyle name="20 % - Akzent4 4" xfId="103" xr:uid="{00000000-0005-0000-0000-000066000000}"/>
    <cellStyle name="20 % - Akzent4 4 2" xfId="104" xr:uid="{00000000-0005-0000-0000-000067000000}"/>
    <cellStyle name="20 % - Akzent4 4 2 2" xfId="105" xr:uid="{00000000-0005-0000-0000-000068000000}"/>
    <cellStyle name="20 % - Akzent4 4 2 3" xfId="106" xr:uid="{00000000-0005-0000-0000-000069000000}"/>
    <cellStyle name="20 % - Akzent4 4 2 4" xfId="107" xr:uid="{00000000-0005-0000-0000-00006A000000}"/>
    <cellStyle name="20 % - Akzent4 4 3" xfId="108" xr:uid="{00000000-0005-0000-0000-00006B000000}"/>
    <cellStyle name="20 % - Akzent4 4 4" xfId="109" xr:uid="{00000000-0005-0000-0000-00006C000000}"/>
    <cellStyle name="20 % - Akzent4 4 5" xfId="110" xr:uid="{00000000-0005-0000-0000-00006D000000}"/>
    <cellStyle name="20 % - Akzent4 5" xfId="111" xr:uid="{00000000-0005-0000-0000-00006E000000}"/>
    <cellStyle name="20 % - Akzent4 5 2" xfId="112" xr:uid="{00000000-0005-0000-0000-00006F000000}"/>
    <cellStyle name="20 % - Akzent4 5 3" xfId="113" xr:uid="{00000000-0005-0000-0000-000070000000}"/>
    <cellStyle name="20 % - Akzent4 5 4" xfId="114" xr:uid="{00000000-0005-0000-0000-000071000000}"/>
    <cellStyle name="20 % - Akzent4 6" xfId="115" xr:uid="{00000000-0005-0000-0000-000072000000}"/>
    <cellStyle name="20 % - Akzent4 7" xfId="116" xr:uid="{00000000-0005-0000-0000-000073000000}"/>
    <cellStyle name="20 % - Akzent5 2" xfId="117" xr:uid="{00000000-0005-0000-0000-000074000000}"/>
    <cellStyle name="20 % - Akzent5 2 2" xfId="118" xr:uid="{00000000-0005-0000-0000-000075000000}"/>
    <cellStyle name="20 % - Akzent5 2 2 2" xfId="119" xr:uid="{00000000-0005-0000-0000-000076000000}"/>
    <cellStyle name="20 % - Akzent5 2 3" xfId="120" xr:uid="{00000000-0005-0000-0000-000077000000}"/>
    <cellStyle name="20 % - Akzent5 3" xfId="121" xr:uid="{00000000-0005-0000-0000-000078000000}"/>
    <cellStyle name="20 % - Akzent5 3 2" xfId="122" xr:uid="{00000000-0005-0000-0000-000079000000}"/>
    <cellStyle name="20 % - Akzent5 3 2 2" xfId="123" xr:uid="{00000000-0005-0000-0000-00007A000000}"/>
    <cellStyle name="20 % - Akzent5 3 2 3" xfId="124" xr:uid="{00000000-0005-0000-0000-00007B000000}"/>
    <cellStyle name="20 % - Akzent5 3 2 4" xfId="125" xr:uid="{00000000-0005-0000-0000-00007C000000}"/>
    <cellStyle name="20 % - Akzent5 3 3" xfId="126" xr:uid="{00000000-0005-0000-0000-00007D000000}"/>
    <cellStyle name="20 % - Akzent5 3 4" xfId="127" xr:uid="{00000000-0005-0000-0000-00007E000000}"/>
    <cellStyle name="20 % - Akzent5 3 5" xfId="128" xr:uid="{00000000-0005-0000-0000-00007F000000}"/>
    <cellStyle name="20 % - Akzent5 4" xfId="129" xr:uid="{00000000-0005-0000-0000-000080000000}"/>
    <cellStyle name="20 % - Akzent5 4 2" xfId="130" xr:uid="{00000000-0005-0000-0000-000081000000}"/>
    <cellStyle name="20 % - Akzent5 4 2 2" xfId="131" xr:uid="{00000000-0005-0000-0000-000082000000}"/>
    <cellStyle name="20 % - Akzent5 4 2 3" xfId="132" xr:uid="{00000000-0005-0000-0000-000083000000}"/>
    <cellStyle name="20 % - Akzent5 4 2 4" xfId="133" xr:uid="{00000000-0005-0000-0000-000084000000}"/>
    <cellStyle name="20 % - Akzent5 4 3" xfId="134" xr:uid="{00000000-0005-0000-0000-000085000000}"/>
    <cellStyle name="20 % - Akzent5 4 4" xfId="135" xr:uid="{00000000-0005-0000-0000-000086000000}"/>
    <cellStyle name="20 % - Akzent5 4 5" xfId="136" xr:uid="{00000000-0005-0000-0000-000087000000}"/>
    <cellStyle name="20 % - Akzent5 5" xfId="137" xr:uid="{00000000-0005-0000-0000-000088000000}"/>
    <cellStyle name="20 % - Akzent5 5 2" xfId="138" xr:uid="{00000000-0005-0000-0000-000089000000}"/>
    <cellStyle name="20 % - Akzent5 5 3" xfId="139" xr:uid="{00000000-0005-0000-0000-00008A000000}"/>
    <cellStyle name="20 % - Akzent5 5 4" xfId="140" xr:uid="{00000000-0005-0000-0000-00008B000000}"/>
    <cellStyle name="20 % - Akzent5 6" xfId="141" xr:uid="{00000000-0005-0000-0000-00008C000000}"/>
    <cellStyle name="20 % - Akzent5 7" xfId="142" xr:uid="{00000000-0005-0000-0000-00008D000000}"/>
    <cellStyle name="20 % - Akzent6 2" xfId="143" xr:uid="{00000000-0005-0000-0000-00008E000000}"/>
    <cellStyle name="20 % - Akzent6 3" xfId="144" xr:uid="{00000000-0005-0000-0000-00008F000000}"/>
    <cellStyle name="20 % - Akzent6 3 2" xfId="145" xr:uid="{00000000-0005-0000-0000-000090000000}"/>
    <cellStyle name="20 % - Akzent6 3 2 2" xfId="146" xr:uid="{00000000-0005-0000-0000-000091000000}"/>
    <cellStyle name="20 % - Akzent6 3 2 3" xfId="147" xr:uid="{00000000-0005-0000-0000-000092000000}"/>
    <cellStyle name="20 % - Akzent6 3 2 4" xfId="148" xr:uid="{00000000-0005-0000-0000-000093000000}"/>
    <cellStyle name="20 % - Akzent6 3 3" xfId="149" xr:uid="{00000000-0005-0000-0000-000094000000}"/>
    <cellStyle name="20 % - Akzent6 3 4" xfId="150" xr:uid="{00000000-0005-0000-0000-000095000000}"/>
    <cellStyle name="20 % - Akzent6 3 5" xfId="151" xr:uid="{00000000-0005-0000-0000-000096000000}"/>
    <cellStyle name="20 % - Akzent6 4" xfId="152" xr:uid="{00000000-0005-0000-0000-000097000000}"/>
    <cellStyle name="20 % - Akzent6 4 2" xfId="153" xr:uid="{00000000-0005-0000-0000-000098000000}"/>
    <cellStyle name="20 % - Akzent6 4 2 2" xfId="154" xr:uid="{00000000-0005-0000-0000-000099000000}"/>
    <cellStyle name="20 % - Akzent6 4 2 3" xfId="155" xr:uid="{00000000-0005-0000-0000-00009A000000}"/>
    <cellStyle name="20 % - Akzent6 4 2 4" xfId="156" xr:uid="{00000000-0005-0000-0000-00009B000000}"/>
    <cellStyle name="20 % - Akzent6 4 3" xfId="157" xr:uid="{00000000-0005-0000-0000-00009C000000}"/>
    <cellStyle name="20 % - Akzent6 4 4" xfId="158" xr:uid="{00000000-0005-0000-0000-00009D000000}"/>
    <cellStyle name="20 % - Akzent6 4 5" xfId="159" xr:uid="{00000000-0005-0000-0000-00009E000000}"/>
    <cellStyle name="20 % - Akzent6 5" xfId="160" xr:uid="{00000000-0005-0000-0000-00009F000000}"/>
    <cellStyle name="20 % - Akzent6 5 2" xfId="161" xr:uid="{00000000-0005-0000-0000-0000A0000000}"/>
    <cellStyle name="20 % - Akzent6 5 3" xfId="162" xr:uid="{00000000-0005-0000-0000-0000A1000000}"/>
    <cellStyle name="20 % - Akzent6 5 4" xfId="163" xr:uid="{00000000-0005-0000-0000-0000A2000000}"/>
    <cellStyle name="20 % - Akzent6 6" xfId="164" xr:uid="{00000000-0005-0000-0000-0000A3000000}"/>
    <cellStyle name="20 % - Akzent6 7" xfId="165" xr:uid="{00000000-0005-0000-0000-0000A4000000}"/>
    <cellStyle name="40 % - Akzent1 2" xfId="166" xr:uid="{00000000-0005-0000-0000-0000A5000000}"/>
    <cellStyle name="40 % - Akzent1 2 2" xfId="167" xr:uid="{00000000-0005-0000-0000-0000A6000000}"/>
    <cellStyle name="40 % - Akzent1 2 3" xfId="168" xr:uid="{00000000-0005-0000-0000-0000A7000000}"/>
    <cellStyle name="40 % - Akzent1 3" xfId="169" xr:uid="{00000000-0005-0000-0000-0000A8000000}"/>
    <cellStyle name="40 % - Akzent1 3 2" xfId="170" xr:uid="{00000000-0005-0000-0000-0000A9000000}"/>
    <cellStyle name="40 % - Akzent1 3 2 2" xfId="171" xr:uid="{00000000-0005-0000-0000-0000AA000000}"/>
    <cellStyle name="40 % - Akzent1 3 2 3" xfId="172" xr:uid="{00000000-0005-0000-0000-0000AB000000}"/>
    <cellStyle name="40 % - Akzent1 3 2 4" xfId="173" xr:uid="{00000000-0005-0000-0000-0000AC000000}"/>
    <cellStyle name="40 % - Akzent1 3 3" xfId="174" xr:uid="{00000000-0005-0000-0000-0000AD000000}"/>
    <cellStyle name="40 % - Akzent1 3 4" xfId="175" xr:uid="{00000000-0005-0000-0000-0000AE000000}"/>
    <cellStyle name="40 % - Akzent1 3 5" xfId="176" xr:uid="{00000000-0005-0000-0000-0000AF000000}"/>
    <cellStyle name="40 % - Akzent1 4" xfId="177" xr:uid="{00000000-0005-0000-0000-0000B0000000}"/>
    <cellStyle name="40 % - Akzent1 4 2" xfId="178" xr:uid="{00000000-0005-0000-0000-0000B1000000}"/>
    <cellStyle name="40 % - Akzent1 4 2 2" xfId="179" xr:uid="{00000000-0005-0000-0000-0000B2000000}"/>
    <cellStyle name="40 % - Akzent1 4 2 3" xfId="180" xr:uid="{00000000-0005-0000-0000-0000B3000000}"/>
    <cellStyle name="40 % - Akzent1 4 2 4" xfId="181" xr:uid="{00000000-0005-0000-0000-0000B4000000}"/>
    <cellStyle name="40 % - Akzent1 4 3" xfId="182" xr:uid="{00000000-0005-0000-0000-0000B5000000}"/>
    <cellStyle name="40 % - Akzent1 4 4" xfId="183" xr:uid="{00000000-0005-0000-0000-0000B6000000}"/>
    <cellStyle name="40 % - Akzent1 4 5" xfId="184" xr:uid="{00000000-0005-0000-0000-0000B7000000}"/>
    <cellStyle name="40 % - Akzent1 5" xfId="185" xr:uid="{00000000-0005-0000-0000-0000B8000000}"/>
    <cellStyle name="40 % - Akzent1 5 2" xfId="186" xr:uid="{00000000-0005-0000-0000-0000B9000000}"/>
    <cellStyle name="40 % - Akzent1 5 3" xfId="187" xr:uid="{00000000-0005-0000-0000-0000BA000000}"/>
    <cellStyle name="40 % - Akzent1 5 4" xfId="188" xr:uid="{00000000-0005-0000-0000-0000BB000000}"/>
    <cellStyle name="40 % - Akzent1 6" xfId="189" xr:uid="{00000000-0005-0000-0000-0000BC000000}"/>
    <cellStyle name="40 % - Akzent1 7" xfId="190" xr:uid="{00000000-0005-0000-0000-0000BD000000}"/>
    <cellStyle name="40 % - Akzent2 2" xfId="191" xr:uid="{00000000-0005-0000-0000-0000BE000000}"/>
    <cellStyle name="40 % - Akzent2 3" xfId="192" xr:uid="{00000000-0005-0000-0000-0000BF000000}"/>
    <cellStyle name="40 % - Akzent2 3 2" xfId="193" xr:uid="{00000000-0005-0000-0000-0000C0000000}"/>
    <cellStyle name="40 % - Akzent2 3 2 2" xfId="194" xr:uid="{00000000-0005-0000-0000-0000C1000000}"/>
    <cellStyle name="40 % - Akzent2 3 2 3" xfId="195" xr:uid="{00000000-0005-0000-0000-0000C2000000}"/>
    <cellStyle name="40 % - Akzent2 3 2 4" xfId="196" xr:uid="{00000000-0005-0000-0000-0000C3000000}"/>
    <cellStyle name="40 % - Akzent2 3 3" xfId="197" xr:uid="{00000000-0005-0000-0000-0000C4000000}"/>
    <cellStyle name="40 % - Akzent2 3 4" xfId="198" xr:uid="{00000000-0005-0000-0000-0000C5000000}"/>
    <cellStyle name="40 % - Akzent2 3 5" xfId="199" xr:uid="{00000000-0005-0000-0000-0000C6000000}"/>
    <cellStyle name="40 % - Akzent2 4" xfId="200" xr:uid="{00000000-0005-0000-0000-0000C7000000}"/>
    <cellStyle name="40 % - Akzent2 4 2" xfId="201" xr:uid="{00000000-0005-0000-0000-0000C8000000}"/>
    <cellStyle name="40 % - Akzent2 4 2 2" xfId="202" xr:uid="{00000000-0005-0000-0000-0000C9000000}"/>
    <cellStyle name="40 % - Akzent2 4 2 3" xfId="203" xr:uid="{00000000-0005-0000-0000-0000CA000000}"/>
    <cellStyle name="40 % - Akzent2 4 2 4" xfId="204" xr:uid="{00000000-0005-0000-0000-0000CB000000}"/>
    <cellStyle name="40 % - Akzent2 4 3" xfId="205" xr:uid="{00000000-0005-0000-0000-0000CC000000}"/>
    <cellStyle name="40 % - Akzent2 4 4" xfId="206" xr:uid="{00000000-0005-0000-0000-0000CD000000}"/>
    <cellStyle name="40 % - Akzent2 4 5" xfId="207" xr:uid="{00000000-0005-0000-0000-0000CE000000}"/>
    <cellStyle name="40 % - Akzent2 5" xfId="208" xr:uid="{00000000-0005-0000-0000-0000CF000000}"/>
    <cellStyle name="40 % - Akzent2 5 2" xfId="209" xr:uid="{00000000-0005-0000-0000-0000D0000000}"/>
    <cellStyle name="40 % - Akzent2 5 3" xfId="210" xr:uid="{00000000-0005-0000-0000-0000D1000000}"/>
    <cellStyle name="40 % - Akzent2 5 4" xfId="211" xr:uid="{00000000-0005-0000-0000-0000D2000000}"/>
    <cellStyle name="40 % - Akzent2 6" xfId="212" xr:uid="{00000000-0005-0000-0000-0000D3000000}"/>
    <cellStyle name="40 % - Akzent2 7" xfId="213" xr:uid="{00000000-0005-0000-0000-0000D4000000}"/>
    <cellStyle name="40 % - Akzent3 2" xfId="214" xr:uid="{00000000-0005-0000-0000-0000D5000000}"/>
    <cellStyle name="40 % - Akzent3 2 2" xfId="215" xr:uid="{00000000-0005-0000-0000-0000D6000000}"/>
    <cellStyle name="40 % - Akzent3 2 3" xfId="216" xr:uid="{00000000-0005-0000-0000-0000D7000000}"/>
    <cellStyle name="40 % - Akzent3 2 3 2" xfId="217" xr:uid="{00000000-0005-0000-0000-0000D8000000}"/>
    <cellStyle name="40 % - Akzent3 2 3 2 2" xfId="218" xr:uid="{00000000-0005-0000-0000-0000D9000000}"/>
    <cellStyle name="40 % - Akzent3 2 3 3" xfId="219" xr:uid="{00000000-0005-0000-0000-0000DA000000}"/>
    <cellStyle name="40 % - Akzent3 2 4" xfId="220" xr:uid="{00000000-0005-0000-0000-0000DB000000}"/>
    <cellStyle name="40 % - Akzent3 3" xfId="221" xr:uid="{00000000-0005-0000-0000-0000DC000000}"/>
    <cellStyle name="40 % - Akzent3 3 2" xfId="222" xr:uid="{00000000-0005-0000-0000-0000DD000000}"/>
    <cellStyle name="40 % - Akzent3 3 2 2" xfId="223" xr:uid="{00000000-0005-0000-0000-0000DE000000}"/>
    <cellStyle name="40 % - Akzent3 3 2 3" xfId="224" xr:uid="{00000000-0005-0000-0000-0000DF000000}"/>
    <cellStyle name="40 % - Akzent3 3 2 4" xfId="225" xr:uid="{00000000-0005-0000-0000-0000E0000000}"/>
    <cellStyle name="40 % - Akzent3 3 3" xfId="226" xr:uid="{00000000-0005-0000-0000-0000E1000000}"/>
    <cellStyle name="40 % - Akzent3 3 4" xfId="227" xr:uid="{00000000-0005-0000-0000-0000E2000000}"/>
    <cellStyle name="40 % - Akzent3 3 5" xfId="228" xr:uid="{00000000-0005-0000-0000-0000E3000000}"/>
    <cellStyle name="40 % - Akzent3 4" xfId="229" xr:uid="{00000000-0005-0000-0000-0000E4000000}"/>
    <cellStyle name="40 % - Akzent3 4 2" xfId="230" xr:uid="{00000000-0005-0000-0000-0000E5000000}"/>
    <cellStyle name="40 % - Akzent3 4 2 2" xfId="231" xr:uid="{00000000-0005-0000-0000-0000E6000000}"/>
    <cellStyle name="40 % - Akzent3 4 2 3" xfId="232" xr:uid="{00000000-0005-0000-0000-0000E7000000}"/>
    <cellStyle name="40 % - Akzent3 4 2 4" xfId="233" xr:uid="{00000000-0005-0000-0000-0000E8000000}"/>
    <cellStyle name="40 % - Akzent3 4 3" xfId="234" xr:uid="{00000000-0005-0000-0000-0000E9000000}"/>
    <cellStyle name="40 % - Akzent3 4 4" xfId="235" xr:uid="{00000000-0005-0000-0000-0000EA000000}"/>
    <cellStyle name="40 % - Akzent3 4 5" xfId="236" xr:uid="{00000000-0005-0000-0000-0000EB000000}"/>
    <cellStyle name="40 % - Akzent3 5" xfId="237" xr:uid="{00000000-0005-0000-0000-0000EC000000}"/>
    <cellStyle name="40 % - Akzent3 5 2" xfId="238" xr:uid="{00000000-0005-0000-0000-0000ED000000}"/>
    <cellStyle name="40 % - Akzent3 5 3" xfId="239" xr:uid="{00000000-0005-0000-0000-0000EE000000}"/>
    <cellStyle name="40 % - Akzent3 5 4" xfId="240" xr:uid="{00000000-0005-0000-0000-0000EF000000}"/>
    <cellStyle name="40 % - Akzent3 6" xfId="241" xr:uid="{00000000-0005-0000-0000-0000F0000000}"/>
    <cellStyle name="40 % - Akzent3 7" xfId="242" xr:uid="{00000000-0005-0000-0000-0000F1000000}"/>
    <cellStyle name="40 % - Akzent4 2" xfId="243" xr:uid="{00000000-0005-0000-0000-0000F2000000}"/>
    <cellStyle name="40 % - Akzent4 2 2" xfId="244" xr:uid="{00000000-0005-0000-0000-0000F3000000}"/>
    <cellStyle name="40 % - Akzent4 2 2 2" xfId="245" xr:uid="{00000000-0005-0000-0000-0000F4000000}"/>
    <cellStyle name="40 % - Akzent4 2 3" xfId="246" xr:uid="{00000000-0005-0000-0000-0000F5000000}"/>
    <cellStyle name="40 % - Akzent4 3" xfId="247" xr:uid="{00000000-0005-0000-0000-0000F6000000}"/>
    <cellStyle name="40 % - Akzent4 3 2" xfId="248" xr:uid="{00000000-0005-0000-0000-0000F7000000}"/>
    <cellStyle name="40 % - Akzent4 3 2 2" xfId="249" xr:uid="{00000000-0005-0000-0000-0000F8000000}"/>
    <cellStyle name="40 % - Akzent4 3 2 3" xfId="250" xr:uid="{00000000-0005-0000-0000-0000F9000000}"/>
    <cellStyle name="40 % - Akzent4 3 2 4" xfId="251" xr:uid="{00000000-0005-0000-0000-0000FA000000}"/>
    <cellStyle name="40 % - Akzent4 3 3" xfId="252" xr:uid="{00000000-0005-0000-0000-0000FB000000}"/>
    <cellStyle name="40 % - Akzent4 3 4" xfId="253" xr:uid="{00000000-0005-0000-0000-0000FC000000}"/>
    <cellStyle name="40 % - Akzent4 3 5" xfId="254" xr:uid="{00000000-0005-0000-0000-0000FD000000}"/>
    <cellStyle name="40 % - Akzent4 4" xfId="255" xr:uid="{00000000-0005-0000-0000-0000FE000000}"/>
    <cellStyle name="40 % - Akzent4 4 2" xfId="256" xr:uid="{00000000-0005-0000-0000-0000FF000000}"/>
    <cellStyle name="40 % - Akzent4 4 2 2" xfId="257" xr:uid="{00000000-0005-0000-0000-000000010000}"/>
    <cellStyle name="40 % - Akzent4 4 2 3" xfId="258" xr:uid="{00000000-0005-0000-0000-000001010000}"/>
    <cellStyle name="40 % - Akzent4 4 2 4" xfId="259" xr:uid="{00000000-0005-0000-0000-000002010000}"/>
    <cellStyle name="40 % - Akzent4 4 3" xfId="260" xr:uid="{00000000-0005-0000-0000-000003010000}"/>
    <cellStyle name="40 % - Akzent4 4 4" xfId="261" xr:uid="{00000000-0005-0000-0000-000004010000}"/>
    <cellStyle name="40 % - Akzent4 4 5" xfId="262" xr:uid="{00000000-0005-0000-0000-000005010000}"/>
    <cellStyle name="40 % - Akzent4 5" xfId="263" xr:uid="{00000000-0005-0000-0000-000006010000}"/>
    <cellStyle name="40 % - Akzent4 5 2" xfId="264" xr:uid="{00000000-0005-0000-0000-000007010000}"/>
    <cellStyle name="40 % - Akzent4 5 3" xfId="265" xr:uid="{00000000-0005-0000-0000-000008010000}"/>
    <cellStyle name="40 % - Akzent4 5 4" xfId="266" xr:uid="{00000000-0005-0000-0000-000009010000}"/>
    <cellStyle name="40 % - Akzent4 6" xfId="267" xr:uid="{00000000-0005-0000-0000-00000A010000}"/>
    <cellStyle name="40 % - Akzent4 7" xfId="268" xr:uid="{00000000-0005-0000-0000-00000B010000}"/>
    <cellStyle name="40 % - Akzent5 2" xfId="269" xr:uid="{00000000-0005-0000-0000-00000C010000}"/>
    <cellStyle name="40 % - Akzent5 2 2" xfId="270" xr:uid="{00000000-0005-0000-0000-00000D010000}"/>
    <cellStyle name="40 % - Akzent5 2 3" xfId="271" xr:uid="{00000000-0005-0000-0000-00000E010000}"/>
    <cellStyle name="40 % - Akzent5 3" xfId="272" xr:uid="{00000000-0005-0000-0000-00000F010000}"/>
    <cellStyle name="40 % - Akzent5 3 2" xfId="273" xr:uid="{00000000-0005-0000-0000-000010010000}"/>
    <cellStyle name="40 % - Akzent5 3 2 2" xfId="274" xr:uid="{00000000-0005-0000-0000-000011010000}"/>
    <cellStyle name="40 % - Akzent5 3 2 3" xfId="275" xr:uid="{00000000-0005-0000-0000-000012010000}"/>
    <cellStyle name="40 % - Akzent5 3 2 4" xfId="276" xr:uid="{00000000-0005-0000-0000-000013010000}"/>
    <cellStyle name="40 % - Akzent5 3 3" xfId="277" xr:uid="{00000000-0005-0000-0000-000014010000}"/>
    <cellStyle name="40 % - Akzent5 3 4" xfId="278" xr:uid="{00000000-0005-0000-0000-000015010000}"/>
    <cellStyle name="40 % - Akzent5 3 5" xfId="279" xr:uid="{00000000-0005-0000-0000-000016010000}"/>
    <cellStyle name="40 % - Akzent5 4" xfId="280" xr:uid="{00000000-0005-0000-0000-000017010000}"/>
    <cellStyle name="40 % - Akzent5 4 2" xfId="281" xr:uid="{00000000-0005-0000-0000-000018010000}"/>
    <cellStyle name="40 % - Akzent5 4 2 2" xfId="282" xr:uid="{00000000-0005-0000-0000-000019010000}"/>
    <cellStyle name="40 % - Akzent5 4 2 3" xfId="283" xr:uid="{00000000-0005-0000-0000-00001A010000}"/>
    <cellStyle name="40 % - Akzent5 4 2 4" xfId="284" xr:uid="{00000000-0005-0000-0000-00001B010000}"/>
    <cellStyle name="40 % - Akzent5 4 3" xfId="285" xr:uid="{00000000-0005-0000-0000-00001C010000}"/>
    <cellStyle name="40 % - Akzent5 4 4" xfId="286" xr:uid="{00000000-0005-0000-0000-00001D010000}"/>
    <cellStyle name="40 % - Akzent5 4 5" xfId="287" xr:uid="{00000000-0005-0000-0000-00001E010000}"/>
    <cellStyle name="40 % - Akzent5 5" xfId="288" xr:uid="{00000000-0005-0000-0000-00001F010000}"/>
    <cellStyle name="40 % - Akzent5 5 2" xfId="289" xr:uid="{00000000-0005-0000-0000-000020010000}"/>
    <cellStyle name="40 % - Akzent5 5 3" xfId="290" xr:uid="{00000000-0005-0000-0000-000021010000}"/>
    <cellStyle name="40 % - Akzent5 5 4" xfId="291" xr:uid="{00000000-0005-0000-0000-000022010000}"/>
    <cellStyle name="40 % - Akzent5 6" xfId="292" xr:uid="{00000000-0005-0000-0000-000023010000}"/>
    <cellStyle name="40 % - Akzent5 7" xfId="293" xr:uid="{00000000-0005-0000-0000-000024010000}"/>
    <cellStyle name="40 % - Akzent6 2" xfId="294" xr:uid="{00000000-0005-0000-0000-000025010000}"/>
    <cellStyle name="40 % - Akzent6 2 2" xfId="295" xr:uid="{00000000-0005-0000-0000-000026010000}"/>
    <cellStyle name="40 % - Akzent6 2 2 2" xfId="296" xr:uid="{00000000-0005-0000-0000-000027010000}"/>
    <cellStyle name="40 % - Akzent6 2 3" xfId="297" xr:uid="{00000000-0005-0000-0000-000028010000}"/>
    <cellStyle name="40 % - Akzent6 3" xfId="298" xr:uid="{00000000-0005-0000-0000-000029010000}"/>
    <cellStyle name="40 % - Akzent6 3 2" xfId="299" xr:uid="{00000000-0005-0000-0000-00002A010000}"/>
    <cellStyle name="40 % - Akzent6 3 2 2" xfId="300" xr:uid="{00000000-0005-0000-0000-00002B010000}"/>
    <cellStyle name="40 % - Akzent6 3 2 3" xfId="301" xr:uid="{00000000-0005-0000-0000-00002C010000}"/>
    <cellStyle name="40 % - Akzent6 3 2 4" xfId="302" xr:uid="{00000000-0005-0000-0000-00002D010000}"/>
    <cellStyle name="40 % - Akzent6 3 3" xfId="303" xr:uid="{00000000-0005-0000-0000-00002E010000}"/>
    <cellStyle name="40 % - Akzent6 3 4" xfId="304" xr:uid="{00000000-0005-0000-0000-00002F010000}"/>
    <cellStyle name="40 % - Akzent6 3 5" xfId="305" xr:uid="{00000000-0005-0000-0000-000030010000}"/>
    <cellStyle name="40 % - Akzent6 4" xfId="306" xr:uid="{00000000-0005-0000-0000-000031010000}"/>
    <cellStyle name="40 % - Akzent6 4 2" xfId="307" xr:uid="{00000000-0005-0000-0000-000032010000}"/>
    <cellStyle name="40 % - Akzent6 4 2 2" xfId="308" xr:uid="{00000000-0005-0000-0000-000033010000}"/>
    <cellStyle name="40 % - Akzent6 4 2 3" xfId="309" xr:uid="{00000000-0005-0000-0000-000034010000}"/>
    <cellStyle name="40 % - Akzent6 4 2 4" xfId="310" xr:uid="{00000000-0005-0000-0000-000035010000}"/>
    <cellStyle name="40 % - Akzent6 4 3" xfId="311" xr:uid="{00000000-0005-0000-0000-000036010000}"/>
    <cellStyle name="40 % - Akzent6 4 4" xfId="312" xr:uid="{00000000-0005-0000-0000-000037010000}"/>
    <cellStyle name="40 % - Akzent6 4 5" xfId="313" xr:uid="{00000000-0005-0000-0000-000038010000}"/>
    <cellStyle name="40 % - Akzent6 5" xfId="314" xr:uid="{00000000-0005-0000-0000-000039010000}"/>
    <cellStyle name="40 % - Akzent6 5 2" xfId="315" xr:uid="{00000000-0005-0000-0000-00003A010000}"/>
    <cellStyle name="40 % - Akzent6 5 3" xfId="316" xr:uid="{00000000-0005-0000-0000-00003B010000}"/>
    <cellStyle name="40 % - Akzent6 5 4" xfId="317" xr:uid="{00000000-0005-0000-0000-00003C010000}"/>
    <cellStyle name="40 % - Akzent6 6" xfId="318" xr:uid="{00000000-0005-0000-0000-00003D010000}"/>
    <cellStyle name="40 % - Akzent6 7" xfId="319" xr:uid="{00000000-0005-0000-0000-00003E010000}"/>
    <cellStyle name="60 % - Akzent1 2" xfId="320" xr:uid="{00000000-0005-0000-0000-00003F010000}"/>
    <cellStyle name="60 % - Akzent1 2 2" xfId="321" xr:uid="{00000000-0005-0000-0000-000040010000}"/>
    <cellStyle name="60 % - Akzent1 2 2 2" xfId="322" xr:uid="{00000000-0005-0000-0000-000041010000}"/>
    <cellStyle name="60 % - Akzent1 2 3" xfId="323" xr:uid="{00000000-0005-0000-0000-000042010000}"/>
    <cellStyle name="60 % - Akzent1 3" xfId="324" xr:uid="{00000000-0005-0000-0000-000043010000}"/>
    <cellStyle name="60 % - Akzent1 4" xfId="325" xr:uid="{00000000-0005-0000-0000-000044010000}"/>
    <cellStyle name="60 % - Akzent1 5" xfId="326" xr:uid="{00000000-0005-0000-0000-000045010000}"/>
    <cellStyle name="60 % - Akzent1 6" xfId="327" xr:uid="{00000000-0005-0000-0000-000046010000}"/>
    <cellStyle name="60 % - Akzent2 2" xfId="328" xr:uid="{00000000-0005-0000-0000-000047010000}"/>
    <cellStyle name="60 % - Akzent2 3" xfId="329" xr:uid="{00000000-0005-0000-0000-000048010000}"/>
    <cellStyle name="60 % - Akzent2 4" xfId="330" xr:uid="{00000000-0005-0000-0000-000049010000}"/>
    <cellStyle name="60 % - Akzent2 5" xfId="331" xr:uid="{00000000-0005-0000-0000-00004A010000}"/>
    <cellStyle name="60 % - Akzent2 6" xfId="332" xr:uid="{00000000-0005-0000-0000-00004B010000}"/>
    <cellStyle name="60 % - Akzent3 2" xfId="333" xr:uid="{00000000-0005-0000-0000-00004C010000}"/>
    <cellStyle name="60 % - Akzent3 3" xfId="334" xr:uid="{00000000-0005-0000-0000-00004D010000}"/>
    <cellStyle name="60 % - Akzent3 4" xfId="335" xr:uid="{00000000-0005-0000-0000-00004E010000}"/>
    <cellStyle name="60 % - Akzent3 5" xfId="336" xr:uid="{00000000-0005-0000-0000-00004F010000}"/>
    <cellStyle name="60 % - Akzent3 6" xfId="337" xr:uid="{00000000-0005-0000-0000-000050010000}"/>
    <cellStyle name="60 % - Akzent4 2" xfId="338" xr:uid="{00000000-0005-0000-0000-000051010000}"/>
    <cellStyle name="60 % - Akzent4 2 2" xfId="339" xr:uid="{00000000-0005-0000-0000-000052010000}"/>
    <cellStyle name="60 % - Akzent4 2 3" xfId="340" xr:uid="{00000000-0005-0000-0000-000053010000}"/>
    <cellStyle name="60 % - Akzent4 2 3 2" xfId="341" xr:uid="{00000000-0005-0000-0000-000054010000}"/>
    <cellStyle name="60 % - Akzent4 2 3 2 2" xfId="342" xr:uid="{00000000-0005-0000-0000-000055010000}"/>
    <cellStyle name="60 % - Akzent4 2 3 3" xfId="343" xr:uid="{00000000-0005-0000-0000-000056010000}"/>
    <cellStyle name="60 % - Akzent4 2 4" xfId="344" xr:uid="{00000000-0005-0000-0000-000057010000}"/>
    <cellStyle name="60 % - Akzent4 3" xfId="345" xr:uid="{00000000-0005-0000-0000-000058010000}"/>
    <cellStyle name="60 % - Akzent4 4" xfId="346" xr:uid="{00000000-0005-0000-0000-000059010000}"/>
    <cellStyle name="60 % - Akzent4 5" xfId="347" xr:uid="{00000000-0005-0000-0000-00005A010000}"/>
    <cellStyle name="60 % - Akzent4 6" xfId="348" xr:uid="{00000000-0005-0000-0000-00005B010000}"/>
    <cellStyle name="60 % - Akzent5 2" xfId="349" xr:uid="{00000000-0005-0000-0000-00005C010000}"/>
    <cellStyle name="60 % - Akzent5 2 2" xfId="350" xr:uid="{00000000-0005-0000-0000-00005D010000}"/>
    <cellStyle name="60 % - Akzent5 2 2 2" xfId="351" xr:uid="{00000000-0005-0000-0000-00005E010000}"/>
    <cellStyle name="60 % - Akzent5 2 3" xfId="352" xr:uid="{00000000-0005-0000-0000-00005F010000}"/>
    <cellStyle name="60 % - Akzent5 3" xfId="353" xr:uid="{00000000-0005-0000-0000-000060010000}"/>
    <cellStyle name="60 % - Akzent5 4" xfId="354" xr:uid="{00000000-0005-0000-0000-000061010000}"/>
    <cellStyle name="60 % - Akzent5 5" xfId="355" xr:uid="{00000000-0005-0000-0000-000062010000}"/>
    <cellStyle name="60 % - Akzent5 6" xfId="356" xr:uid="{00000000-0005-0000-0000-000063010000}"/>
    <cellStyle name="60 % - Akzent6 2" xfId="357" xr:uid="{00000000-0005-0000-0000-000064010000}"/>
    <cellStyle name="60 % - Akzent6 2 2" xfId="358" xr:uid="{00000000-0005-0000-0000-000065010000}"/>
    <cellStyle name="60 % - Akzent6 2 3" xfId="359" xr:uid="{00000000-0005-0000-0000-000066010000}"/>
    <cellStyle name="60 % - Akzent6 2 3 2" xfId="360" xr:uid="{00000000-0005-0000-0000-000067010000}"/>
    <cellStyle name="60 % - Akzent6 2 3 2 2" xfId="361" xr:uid="{00000000-0005-0000-0000-000068010000}"/>
    <cellStyle name="60 % - Akzent6 2 3 3" xfId="362" xr:uid="{00000000-0005-0000-0000-000069010000}"/>
    <cellStyle name="60 % - Akzent6 2 4" xfId="363" xr:uid="{00000000-0005-0000-0000-00006A010000}"/>
    <cellStyle name="60 % - Akzent6 3" xfId="364" xr:uid="{00000000-0005-0000-0000-00006B010000}"/>
    <cellStyle name="60 % - Akzent6 4" xfId="365" xr:uid="{00000000-0005-0000-0000-00006C010000}"/>
    <cellStyle name="60 % - Akzent6 5" xfId="366" xr:uid="{00000000-0005-0000-0000-00006D010000}"/>
    <cellStyle name="60 % - Akzent6 6" xfId="367" xr:uid="{00000000-0005-0000-0000-00006E010000}"/>
    <cellStyle name="Accent1" xfId="385" xr:uid="{00000000-0005-0000-0000-00006F010000}"/>
    <cellStyle name="Accent1 2" xfId="368" xr:uid="{00000000-0005-0000-0000-000070010000}"/>
    <cellStyle name="Accent1 3" xfId="369" xr:uid="{00000000-0005-0000-0000-000071010000}"/>
    <cellStyle name="Accent1 3 2" xfId="370" xr:uid="{00000000-0005-0000-0000-000072010000}"/>
    <cellStyle name="Accent1 3 3" xfId="371" xr:uid="{00000000-0005-0000-0000-000073010000}"/>
    <cellStyle name="Accent1 4" xfId="372" xr:uid="{00000000-0005-0000-0000-000074010000}"/>
    <cellStyle name="Accent1 5" xfId="373" xr:uid="{00000000-0005-0000-0000-000075010000}"/>
    <cellStyle name="Accent2" xfId="389" xr:uid="{00000000-0005-0000-0000-000076010000}"/>
    <cellStyle name="Accent2 2" xfId="374" xr:uid="{00000000-0005-0000-0000-000077010000}"/>
    <cellStyle name="Accent2 3" xfId="375" xr:uid="{00000000-0005-0000-0000-000078010000}"/>
    <cellStyle name="Accent3" xfId="393" xr:uid="{00000000-0005-0000-0000-000079010000}"/>
    <cellStyle name="Accent3 2" xfId="376" xr:uid="{00000000-0005-0000-0000-00007A010000}"/>
    <cellStyle name="Accent4" xfId="396" xr:uid="{00000000-0005-0000-0000-00007B010000}"/>
    <cellStyle name="Accent4 2" xfId="377" xr:uid="{00000000-0005-0000-0000-00007C010000}"/>
    <cellStyle name="Accent4 3" xfId="378" xr:uid="{00000000-0005-0000-0000-00007D010000}"/>
    <cellStyle name="Accent4 3 2" xfId="379" xr:uid="{00000000-0005-0000-0000-00007E010000}"/>
    <cellStyle name="Accent4 3 3" xfId="380" xr:uid="{00000000-0005-0000-0000-00007F010000}"/>
    <cellStyle name="Accent4 4" xfId="381" xr:uid="{00000000-0005-0000-0000-000080010000}"/>
    <cellStyle name="Accent4 5" xfId="382" xr:uid="{00000000-0005-0000-0000-000081010000}"/>
    <cellStyle name="Accent5" xfId="400" xr:uid="{00000000-0005-0000-0000-000082010000}"/>
    <cellStyle name="Accent5 2" xfId="383" xr:uid="{00000000-0005-0000-0000-000083010000}"/>
    <cellStyle name="Accent6" xfId="403" xr:uid="{00000000-0005-0000-0000-000084010000}"/>
    <cellStyle name="Accent6 2" xfId="384" xr:uid="{00000000-0005-0000-0000-000085010000}"/>
    <cellStyle name="Akzent1 2" xfId="386" xr:uid="{00000000-0005-0000-0000-000086010000}"/>
    <cellStyle name="Akzent1 3" xfId="387" xr:uid="{00000000-0005-0000-0000-000087010000}"/>
    <cellStyle name="Akzent1 4" xfId="388" xr:uid="{00000000-0005-0000-0000-000088010000}"/>
    <cellStyle name="Akzent2 2" xfId="390" xr:uid="{00000000-0005-0000-0000-000089010000}"/>
    <cellStyle name="Akzent2 3" xfId="391" xr:uid="{00000000-0005-0000-0000-00008A010000}"/>
    <cellStyle name="Akzent2 4" xfId="392" xr:uid="{00000000-0005-0000-0000-00008B010000}"/>
    <cellStyle name="Akzent3 2" xfId="394" xr:uid="{00000000-0005-0000-0000-00008C010000}"/>
    <cellStyle name="Akzent3 3" xfId="395" xr:uid="{00000000-0005-0000-0000-00008D010000}"/>
    <cellStyle name="Akzent4 2" xfId="397" xr:uid="{00000000-0005-0000-0000-00008E010000}"/>
    <cellStyle name="Akzent4 3" xfId="398" xr:uid="{00000000-0005-0000-0000-00008F010000}"/>
    <cellStyle name="Akzent4 4" xfId="399" xr:uid="{00000000-0005-0000-0000-000090010000}"/>
    <cellStyle name="Akzent5 2" xfId="401" xr:uid="{00000000-0005-0000-0000-000091010000}"/>
    <cellStyle name="Akzent5 3" xfId="402" xr:uid="{00000000-0005-0000-0000-000092010000}"/>
    <cellStyle name="Akzent6 2" xfId="404" xr:uid="{00000000-0005-0000-0000-000093010000}"/>
    <cellStyle name="Akzent6 3" xfId="405" xr:uid="{00000000-0005-0000-0000-000094010000}"/>
    <cellStyle name="Ausgabe 2" xfId="406" xr:uid="{00000000-0005-0000-0000-000095010000}"/>
    <cellStyle name="Ausgabe 2 2" xfId="407" xr:uid="{00000000-0005-0000-0000-000096010000}"/>
    <cellStyle name="Ausgabe 2 2 2" xfId="408" xr:uid="{00000000-0005-0000-0000-000097010000}"/>
    <cellStyle name="Ausgabe 2 2 3" xfId="409" xr:uid="{00000000-0005-0000-0000-000098010000}"/>
    <cellStyle name="Ausgabe 2 3" xfId="410" xr:uid="{00000000-0005-0000-0000-000099010000}"/>
    <cellStyle name="Ausgabe 2 3 2" xfId="411" xr:uid="{00000000-0005-0000-0000-00009A010000}"/>
    <cellStyle name="Ausgabe 2 3 2 2" xfId="412" xr:uid="{00000000-0005-0000-0000-00009B010000}"/>
    <cellStyle name="Ausgabe 2 3 3" xfId="413" xr:uid="{00000000-0005-0000-0000-00009C010000}"/>
    <cellStyle name="Ausgabe 2 4" xfId="414" xr:uid="{00000000-0005-0000-0000-00009D010000}"/>
    <cellStyle name="Ausgabe 2 5" xfId="415" xr:uid="{00000000-0005-0000-0000-00009E010000}"/>
    <cellStyle name="Ausgabe 3" xfId="416" xr:uid="{00000000-0005-0000-0000-00009F010000}"/>
    <cellStyle name="Ausgabe 3 2" xfId="417" xr:uid="{00000000-0005-0000-0000-0000A0010000}"/>
    <cellStyle name="Ausgabe 3 3" xfId="418" xr:uid="{00000000-0005-0000-0000-0000A1010000}"/>
    <cellStyle name="Ausgabe 4" xfId="419" xr:uid="{00000000-0005-0000-0000-0000A2010000}"/>
    <cellStyle name="Ausgabe 5" xfId="420" xr:uid="{00000000-0005-0000-0000-0000A3010000}"/>
    <cellStyle name="Ausgabe 6" xfId="421" xr:uid="{00000000-0005-0000-0000-0000A4010000}"/>
    <cellStyle name="Ausgabe 7" xfId="422" xr:uid="{00000000-0005-0000-0000-0000A5010000}"/>
    <cellStyle name="Ausgabe 7 2" xfId="423" xr:uid="{00000000-0005-0000-0000-0000A6010000}"/>
    <cellStyle name="Ausgabe 7 3" xfId="424" xr:uid="{00000000-0005-0000-0000-0000A7010000}"/>
    <cellStyle name="Ausgabe 7 3 2" xfId="425" xr:uid="{00000000-0005-0000-0000-0000A8010000}"/>
    <cellStyle name="Ausgabe 7 4" xfId="426" xr:uid="{00000000-0005-0000-0000-0000A9010000}"/>
    <cellStyle name="Ausgabe 8" xfId="427" xr:uid="{00000000-0005-0000-0000-0000AA010000}"/>
    <cellStyle name="Ausgabe 8 2" xfId="428" xr:uid="{00000000-0005-0000-0000-0000AB010000}"/>
    <cellStyle name="Bad" xfId="907" xr:uid="{00000000-0005-0000-0000-0000AC010000}"/>
    <cellStyle name="Bad 2" xfId="429" xr:uid="{00000000-0005-0000-0000-0000AD010000}"/>
    <cellStyle name="Bad 2 2" xfId="430" xr:uid="{00000000-0005-0000-0000-0000AE010000}"/>
    <cellStyle name="Berechnung 2" xfId="431" xr:uid="{00000000-0005-0000-0000-0000AF010000}"/>
    <cellStyle name="Berechnung 2 2" xfId="432" xr:uid="{00000000-0005-0000-0000-0000B0010000}"/>
    <cellStyle name="Berechnung 2 3" xfId="433" xr:uid="{00000000-0005-0000-0000-0000B1010000}"/>
    <cellStyle name="Berechnung 2 3 2" xfId="434" xr:uid="{00000000-0005-0000-0000-0000B2010000}"/>
    <cellStyle name="Berechnung 2 3 2 2" xfId="435" xr:uid="{00000000-0005-0000-0000-0000B3010000}"/>
    <cellStyle name="Berechnung 2 3 3" xfId="436" xr:uid="{00000000-0005-0000-0000-0000B4010000}"/>
    <cellStyle name="Berechnung 2 4" xfId="437" xr:uid="{00000000-0005-0000-0000-0000B5010000}"/>
    <cellStyle name="Berechnung 3" xfId="438" xr:uid="{00000000-0005-0000-0000-0000B6010000}"/>
    <cellStyle name="Berechnung 4" xfId="439" xr:uid="{00000000-0005-0000-0000-0000B7010000}"/>
    <cellStyle name="Berechnung 5" xfId="440" xr:uid="{00000000-0005-0000-0000-0000B8010000}"/>
    <cellStyle name="Berechnung 6" xfId="441" xr:uid="{00000000-0005-0000-0000-0000B9010000}"/>
    <cellStyle name="Berechnung 7" xfId="442" xr:uid="{00000000-0005-0000-0000-0000BA010000}"/>
    <cellStyle name="Berechnung 7 2" xfId="443" xr:uid="{00000000-0005-0000-0000-0000BB010000}"/>
    <cellStyle name="Berechnung 7 3" xfId="444" xr:uid="{00000000-0005-0000-0000-0000BC010000}"/>
    <cellStyle name="Berechnung 8" xfId="445" xr:uid="{00000000-0005-0000-0000-0000BD010000}"/>
    <cellStyle name="Calculation 2" xfId="446" xr:uid="{00000000-0005-0000-0000-0000BE010000}"/>
    <cellStyle name="Check Cell" xfId="1024" xr:uid="{00000000-0005-0000-0000-0000BF010000}"/>
    <cellStyle name="Check Cell 2" xfId="447" xr:uid="{00000000-0005-0000-0000-0000C0010000}"/>
    <cellStyle name="Check Cell 2 2" xfId="448" xr:uid="{00000000-0005-0000-0000-0000C1010000}"/>
    <cellStyle name="Check Cell 3" xfId="449" xr:uid="{00000000-0005-0000-0000-0000C2010000}"/>
    <cellStyle name="Check Cell 3 2" xfId="450" xr:uid="{00000000-0005-0000-0000-0000C3010000}"/>
    <cellStyle name="Check Cell 4" xfId="451" xr:uid="{00000000-0005-0000-0000-0000C4010000}"/>
    <cellStyle name="Check Cell 5" xfId="452" xr:uid="{00000000-0005-0000-0000-0000C5010000}"/>
    <cellStyle name="Eingabe 2" xfId="453" xr:uid="{00000000-0005-0000-0000-0000C6010000}"/>
    <cellStyle name="Eingabe 3" xfId="454" xr:uid="{00000000-0005-0000-0000-0000C7010000}"/>
    <cellStyle name="Eingabe 4" xfId="455" xr:uid="{00000000-0005-0000-0000-0000C8010000}"/>
    <cellStyle name="Eingabe 5" xfId="456" xr:uid="{00000000-0005-0000-0000-0000C9010000}"/>
    <cellStyle name="Eingabe 6" xfId="457" xr:uid="{00000000-0005-0000-0000-0000CA010000}"/>
    <cellStyle name="Eingabe 7" xfId="458" xr:uid="{00000000-0005-0000-0000-0000CB010000}"/>
    <cellStyle name="Ergebnis 2" xfId="459" xr:uid="{00000000-0005-0000-0000-0000CC010000}"/>
    <cellStyle name="Ergebnis 2 2" xfId="460" xr:uid="{00000000-0005-0000-0000-0000CD010000}"/>
    <cellStyle name="Ergebnis 2 2 2" xfId="461" xr:uid="{00000000-0005-0000-0000-0000CE010000}"/>
    <cellStyle name="Ergebnis 2 3" xfId="462" xr:uid="{00000000-0005-0000-0000-0000CF010000}"/>
    <cellStyle name="Ergebnis 2 4" xfId="463" xr:uid="{00000000-0005-0000-0000-0000D0010000}"/>
    <cellStyle name="Ergebnis 2 4 2" xfId="464" xr:uid="{00000000-0005-0000-0000-0000D1010000}"/>
    <cellStyle name="Ergebnis 2 4 2 2" xfId="465" xr:uid="{00000000-0005-0000-0000-0000D2010000}"/>
    <cellStyle name="Ergebnis 2 4 3" xfId="466" xr:uid="{00000000-0005-0000-0000-0000D3010000}"/>
    <cellStyle name="Ergebnis 2 5" xfId="467" xr:uid="{00000000-0005-0000-0000-0000D4010000}"/>
    <cellStyle name="Ergebnis 3" xfId="468" xr:uid="{00000000-0005-0000-0000-0000D5010000}"/>
    <cellStyle name="Ergebnis 3 2" xfId="469" xr:uid="{00000000-0005-0000-0000-0000D6010000}"/>
    <cellStyle name="Ergebnis 4" xfId="470" xr:uid="{00000000-0005-0000-0000-0000D7010000}"/>
    <cellStyle name="Ergebnis 4 2" xfId="471" xr:uid="{00000000-0005-0000-0000-0000D8010000}"/>
    <cellStyle name="Ergebnis 5" xfId="472" xr:uid="{00000000-0005-0000-0000-0000D9010000}"/>
    <cellStyle name="Ergebnis 6" xfId="473" xr:uid="{00000000-0005-0000-0000-0000DA010000}"/>
    <cellStyle name="Ergebnis 7" xfId="474" xr:uid="{00000000-0005-0000-0000-0000DB010000}"/>
    <cellStyle name="Ergebnis 8" xfId="475" xr:uid="{00000000-0005-0000-0000-0000DC010000}"/>
    <cellStyle name="Ergebnis 8 2" xfId="476" xr:uid="{00000000-0005-0000-0000-0000DD010000}"/>
    <cellStyle name="Ergebnis 8 3" xfId="477" xr:uid="{00000000-0005-0000-0000-0000DE010000}"/>
    <cellStyle name="Ergebnis 9" xfId="478" xr:uid="{00000000-0005-0000-0000-0000DF010000}"/>
    <cellStyle name="Erklärender Text 2" xfId="479" xr:uid="{00000000-0005-0000-0000-0000E0010000}"/>
    <cellStyle name="Erklärender Text 3" xfId="480" xr:uid="{00000000-0005-0000-0000-0000E1010000}"/>
    <cellStyle name="Erklärender Text 4" xfId="481" xr:uid="{00000000-0005-0000-0000-0000E2010000}"/>
    <cellStyle name="Erklärender Text 5" xfId="482" xr:uid="{00000000-0005-0000-0000-0000E3010000}"/>
    <cellStyle name="Erklärender Text 6" xfId="483" xr:uid="{00000000-0005-0000-0000-0000E4010000}"/>
    <cellStyle name="Good" xfId="486" xr:uid="{00000000-0005-0000-0000-0000E5010000}"/>
    <cellStyle name="Good 2" xfId="484" xr:uid="{00000000-0005-0000-0000-0000E6010000}"/>
    <cellStyle name="Good 2 2" xfId="485" xr:uid="{00000000-0005-0000-0000-0000E7010000}"/>
    <cellStyle name="Gut 2" xfId="487" xr:uid="{00000000-0005-0000-0000-0000E8010000}"/>
    <cellStyle name="Gut 3" xfId="488" xr:uid="{00000000-0005-0000-0000-0000E9010000}"/>
    <cellStyle name="Heading 1" xfId="994" xr:uid="{00000000-0005-0000-0000-0000EA010000}"/>
    <cellStyle name="Heading 1 2" xfId="489" xr:uid="{00000000-0005-0000-0000-0000EB010000}"/>
    <cellStyle name="Heading 1 2 2" xfId="490" xr:uid="{00000000-0005-0000-0000-0000EC010000}"/>
    <cellStyle name="Heading 1 2 3" xfId="491" xr:uid="{00000000-0005-0000-0000-0000ED010000}"/>
    <cellStyle name="Heading 1 3" xfId="492" xr:uid="{00000000-0005-0000-0000-0000EE010000}"/>
    <cellStyle name="Heading 1 4" xfId="493" xr:uid="{00000000-0005-0000-0000-0000EF010000}"/>
    <cellStyle name="Heading 2" xfId="998" xr:uid="{00000000-0005-0000-0000-0000F0010000}"/>
    <cellStyle name="Heading 2 2" xfId="494" xr:uid="{00000000-0005-0000-0000-0000F1010000}"/>
    <cellStyle name="Heading 2 2 2" xfId="495" xr:uid="{00000000-0005-0000-0000-0000F2010000}"/>
    <cellStyle name="Heading 2 2 3" xfId="496" xr:uid="{00000000-0005-0000-0000-0000F3010000}"/>
    <cellStyle name="Heading 2 3" xfId="497" xr:uid="{00000000-0005-0000-0000-0000F4010000}"/>
    <cellStyle name="Heading 2 4" xfId="498" xr:uid="{00000000-0005-0000-0000-0000F5010000}"/>
    <cellStyle name="Heading 3" xfId="1002" xr:uid="{00000000-0005-0000-0000-0000F6010000}"/>
    <cellStyle name="Heading 3 2" xfId="499" xr:uid="{00000000-0005-0000-0000-0000F7010000}"/>
    <cellStyle name="Heading 3 2 2" xfId="500" xr:uid="{00000000-0005-0000-0000-0000F8010000}"/>
    <cellStyle name="Heading 3 2 3" xfId="501" xr:uid="{00000000-0005-0000-0000-0000F9010000}"/>
    <cellStyle name="Heading 3 3" xfId="502" xr:uid="{00000000-0005-0000-0000-0000FA010000}"/>
    <cellStyle name="Heading 3 4" xfId="503" xr:uid="{00000000-0005-0000-0000-0000FB010000}"/>
    <cellStyle name="Heading 4" xfId="1006" xr:uid="{00000000-0005-0000-0000-0000FC010000}"/>
    <cellStyle name="Heading 4 2" xfId="504" xr:uid="{00000000-0005-0000-0000-0000FD010000}"/>
    <cellStyle name="Heading 4 2 2" xfId="505" xr:uid="{00000000-0005-0000-0000-0000FE010000}"/>
    <cellStyle name="Heading 4 2 3" xfId="506" xr:uid="{00000000-0005-0000-0000-0000FF010000}"/>
    <cellStyle name="Heading 4 3" xfId="507" xr:uid="{00000000-0005-0000-0000-000000020000}"/>
    <cellStyle name="Heading 4 4" xfId="508" xr:uid="{00000000-0005-0000-0000-000001020000}"/>
    <cellStyle name="Input 2" xfId="509" xr:uid="{00000000-0005-0000-0000-000002020000}"/>
    <cellStyle name="Linked Cell" xfId="1013" xr:uid="{00000000-0005-0000-0000-000003020000}"/>
    <cellStyle name="Linked Cell 2" xfId="510" xr:uid="{00000000-0005-0000-0000-000004020000}"/>
    <cellStyle name="Linked Cell 2 2" xfId="511" xr:uid="{00000000-0005-0000-0000-000005020000}"/>
    <cellStyle name="Neutral" xfId="512" builtinId="28" customBuiltin="1"/>
    <cellStyle name="Normal" xfId="0" builtinId="0"/>
    <cellStyle name="Normal 2" xfId="513" xr:uid="{00000000-0005-0000-0000-000007020000}"/>
    <cellStyle name="Note" xfId="522" xr:uid="{00000000-0005-0000-0000-000008020000}"/>
    <cellStyle name="Note 2" xfId="514" xr:uid="{00000000-0005-0000-0000-000009020000}"/>
    <cellStyle name="Note 2 2" xfId="515" xr:uid="{00000000-0005-0000-0000-00000A020000}"/>
    <cellStyle name="Note 3" xfId="516" xr:uid="{00000000-0005-0000-0000-00000B020000}"/>
    <cellStyle name="Note 3 2" xfId="517" xr:uid="{00000000-0005-0000-0000-00000C020000}"/>
    <cellStyle name="Note 4" xfId="518" xr:uid="{00000000-0005-0000-0000-00000D020000}"/>
    <cellStyle name="Note 4 2" xfId="519" xr:uid="{00000000-0005-0000-0000-00000E020000}"/>
    <cellStyle name="Note 5" xfId="520" xr:uid="{00000000-0005-0000-0000-00000F020000}"/>
    <cellStyle name="Note 5 2" xfId="521" xr:uid="{00000000-0005-0000-0000-000010020000}"/>
    <cellStyle name="Notiz 2" xfId="523" xr:uid="{00000000-0005-0000-0000-000011020000}"/>
    <cellStyle name="Notiz 2 2" xfId="524" xr:uid="{00000000-0005-0000-0000-000012020000}"/>
    <cellStyle name="Notiz 2 2 2" xfId="525" xr:uid="{00000000-0005-0000-0000-000013020000}"/>
    <cellStyle name="Notiz 2 2 2 2" xfId="526" xr:uid="{00000000-0005-0000-0000-000014020000}"/>
    <cellStyle name="Notiz 2 2 2 2 2" xfId="527" xr:uid="{00000000-0005-0000-0000-000015020000}"/>
    <cellStyle name="Notiz 2 2 2 2 2 2" xfId="528" xr:uid="{00000000-0005-0000-0000-000016020000}"/>
    <cellStyle name="Notiz 2 2 2 2 2 3" xfId="529" xr:uid="{00000000-0005-0000-0000-000017020000}"/>
    <cellStyle name="Notiz 2 2 2 2 2 4" xfId="530" xr:uid="{00000000-0005-0000-0000-000018020000}"/>
    <cellStyle name="Notiz 2 2 2 2 3" xfId="531" xr:uid="{00000000-0005-0000-0000-000019020000}"/>
    <cellStyle name="Notiz 2 2 2 2 4" xfId="532" xr:uid="{00000000-0005-0000-0000-00001A020000}"/>
    <cellStyle name="Notiz 2 2 2 2 5" xfId="533" xr:uid="{00000000-0005-0000-0000-00001B020000}"/>
    <cellStyle name="Notiz 2 2 2 3" xfId="534" xr:uid="{00000000-0005-0000-0000-00001C020000}"/>
    <cellStyle name="Notiz 2 2 2 3 2" xfId="535" xr:uid="{00000000-0005-0000-0000-00001D020000}"/>
    <cellStyle name="Notiz 2 2 2 3 3" xfId="536" xr:uid="{00000000-0005-0000-0000-00001E020000}"/>
    <cellStyle name="Notiz 2 2 2 3 4" xfId="537" xr:uid="{00000000-0005-0000-0000-00001F020000}"/>
    <cellStyle name="Notiz 2 2 2 4" xfId="538" xr:uid="{00000000-0005-0000-0000-000020020000}"/>
    <cellStyle name="Notiz 2 2 2 5" xfId="539" xr:uid="{00000000-0005-0000-0000-000021020000}"/>
    <cellStyle name="Notiz 2 2 2 6" xfId="540" xr:uid="{00000000-0005-0000-0000-000022020000}"/>
    <cellStyle name="Notiz 2 2 3" xfId="541" xr:uid="{00000000-0005-0000-0000-000023020000}"/>
    <cellStyle name="Notiz 2 2 3 2" xfId="542" xr:uid="{00000000-0005-0000-0000-000024020000}"/>
    <cellStyle name="Notiz 2 2 3 2 2" xfId="543" xr:uid="{00000000-0005-0000-0000-000025020000}"/>
    <cellStyle name="Notiz 2 2 3 2 3" xfId="544" xr:uid="{00000000-0005-0000-0000-000026020000}"/>
    <cellStyle name="Notiz 2 2 3 2 4" xfId="545" xr:uid="{00000000-0005-0000-0000-000027020000}"/>
    <cellStyle name="Notiz 2 2 3 3" xfId="546" xr:uid="{00000000-0005-0000-0000-000028020000}"/>
    <cellStyle name="Notiz 2 2 3 4" xfId="547" xr:uid="{00000000-0005-0000-0000-000029020000}"/>
    <cellStyle name="Notiz 2 2 3 5" xfId="548" xr:uid="{00000000-0005-0000-0000-00002A020000}"/>
    <cellStyle name="Notiz 2 2 4" xfId="549" xr:uid="{00000000-0005-0000-0000-00002B020000}"/>
    <cellStyle name="Notiz 2 2 4 2" xfId="550" xr:uid="{00000000-0005-0000-0000-00002C020000}"/>
    <cellStyle name="Notiz 2 2 4 3" xfId="551" xr:uid="{00000000-0005-0000-0000-00002D020000}"/>
    <cellStyle name="Notiz 2 2 4 3 2" xfId="552" xr:uid="{00000000-0005-0000-0000-00002E020000}"/>
    <cellStyle name="Notiz 2 2 4 3 3" xfId="553" xr:uid="{00000000-0005-0000-0000-00002F020000}"/>
    <cellStyle name="Notiz 2 2 4 4" xfId="554" xr:uid="{00000000-0005-0000-0000-000030020000}"/>
    <cellStyle name="Notiz 2 2 4 4 2" xfId="555" xr:uid="{00000000-0005-0000-0000-000031020000}"/>
    <cellStyle name="Notiz 2 2 4 5" xfId="556" xr:uid="{00000000-0005-0000-0000-000032020000}"/>
    <cellStyle name="Notiz 2 2 5" xfId="557" xr:uid="{00000000-0005-0000-0000-000033020000}"/>
    <cellStyle name="Notiz 2 2 5 2" xfId="558" xr:uid="{00000000-0005-0000-0000-000034020000}"/>
    <cellStyle name="Notiz 2 2 5 3" xfId="559" xr:uid="{00000000-0005-0000-0000-000035020000}"/>
    <cellStyle name="Notiz 2 2 5 4" xfId="560" xr:uid="{00000000-0005-0000-0000-000036020000}"/>
    <cellStyle name="Notiz 2 2 6" xfId="561" xr:uid="{00000000-0005-0000-0000-000037020000}"/>
    <cellStyle name="Notiz 2 3" xfId="562" xr:uid="{00000000-0005-0000-0000-000038020000}"/>
    <cellStyle name="Notiz 2 3 2" xfId="563" xr:uid="{00000000-0005-0000-0000-000039020000}"/>
    <cellStyle name="Notiz 2 3 2 2" xfId="564" xr:uid="{00000000-0005-0000-0000-00003A020000}"/>
    <cellStyle name="Notiz 2 3 2 2 2" xfId="565" xr:uid="{00000000-0005-0000-0000-00003B020000}"/>
    <cellStyle name="Notiz 2 3 2 2 3" xfId="566" xr:uid="{00000000-0005-0000-0000-00003C020000}"/>
    <cellStyle name="Notiz 2 3 2 2 4" xfId="567" xr:uid="{00000000-0005-0000-0000-00003D020000}"/>
    <cellStyle name="Notiz 2 3 2 3" xfId="568" xr:uid="{00000000-0005-0000-0000-00003E020000}"/>
    <cellStyle name="Notiz 2 3 2 4" xfId="569" xr:uid="{00000000-0005-0000-0000-00003F020000}"/>
    <cellStyle name="Notiz 2 3 2 5" xfId="570" xr:uid="{00000000-0005-0000-0000-000040020000}"/>
    <cellStyle name="Notiz 2 3 3" xfId="571" xr:uid="{00000000-0005-0000-0000-000041020000}"/>
    <cellStyle name="Notiz 2 3 3 2" xfId="572" xr:uid="{00000000-0005-0000-0000-000042020000}"/>
    <cellStyle name="Notiz 2 3 3 3" xfId="573" xr:uid="{00000000-0005-0000-0000-000043020000}"/>
    <cellStyle name="Notiz 2 3 3 4" xfId="574" xr:uid="{00000000-0005-0000-0000-000044020000}"/>
    <cellStyle name="Notiz 2 3 4" xfId="575" xr:uid="{00000000-0005-0000-0000-000045020000}"/>
    <cellStyle name="Notiz 2 3 5" xfId="576" xr:uid="{00000000-0005-0000-0000-000046020000}"/>
    <cellStyle name="Notiz 2 3 6" xfId="577" xr:uid="{00000000-0005-0000-0000-000047020000}"/>
    <cellStyle name="Notiz 2 4" xfId="578" xr:uid="{00000000-0005-0000-0000-000048020000}"/>
    <cellStyle name="Notiz 2 4 2" xfId="579" xr:uid="{00000000-0005-0000-0000-000049020000}"/>
    <cellStyle name="Notiz 2 4 2 2" xfId="580" xr:uid="{00000000-0005-0000-0000-00004A020000}"/>
    <cellStyle name="Notiz 2 4 2 3" xfId="581" xr:uid="{00000000-0005-0000-0000-00004B020000}"/>
    <cellStyle name="Notiz 2 4 2 4" xfId="582" xr:uid="{00000000-0005-0000-0000-00004C020000}"/>
    <cellStyle name="Notiz 2 4 3" xfId="583" xr:uid="{00000000-0005-0000-0000-00004D020000}"/>
    <cellStyle name="Notiz 2 4 4" xfId="584" xr:uid="{00000000-0005-0000-0000-00004E020000}"/>
    <cellStyle name="Notiz 2 4 5" xfId="585" xr:uid="{00000000-0005-0000-0000-00004F020000}"/>
    <cellStyle name="Notiz 2 5" xfId="586" xr:uid="{00000000-0005-0000-0000-000050020000}"/>
    <cellStyle name="Notiz 2 5 2" xfId="587" xr:uid="{00000000-0005-0000-0000-000051020000}"/>
    <cellStyle name="Notiz 2 5 3" xfId="588" xr:uid="{00000000-0005-0000-0000-000052020000}"/>
    <cellStyle name="Notiz 2 5 4" xfId="589" xr:uid="{00000000-0005-0000-0000-000053020000}"/>
    <cellStyle name="Notiz 2 6" xfId="590" xr:uid="{00000000-0005-0000-0000-000054020000}"/>
    <cellStyle name="Notiz 2 7" xfId="591" xr:uid="{00000000-0005-0000-0000-000055020000}"/>
    <cellStyle name="Notiz 2 8" xfId="592" xr:uid="{00000000-0005-0000-0000-000056020000}"/>
    <cellStyle name="Notiz 3" xfId="593" xr:uid="{00000000-0005-0000-0000-000057020000}"/>
    <cellStyle name="Notiz 3 2" xfId="594" xr:uid="{00000000-0005-0000-0000-000058020000}"/>
    <cellStyle name="Notiz 3 2 2" xfId="595" xr:uid="{00000000-0005-0000-0000-000059020000}"/>
    <cellStyle name="Notiz 3 2 2 2" xfId="596" xr:uid="{00000000-0005-0000-0000-00005A020000}"/>
    <cellStyle name="Notiz 3 2 2 2 2" xfId="597" xr:uid="{00000000-0005-0000-0000-00005B020000}"/>
    <cellStyle name="Notiz 3 2 2 2 3" xfId="598" xr:uid="{00000000-0005-0000-0000-00005C020000}"/>
    <cellStyle name="Notiz 3 2 2 2 4" xfId="599" xr:uid="{00000000-0005-0000-0000-00005D020000}"/>
    <cellStyle name="Notiz 3 2 2 3" xfId="600" xr:uid="{00000000-0005-0000-0000-00005E020000}"/>
    <cellStyle name="Notiz 3 2 2 4" xfId="601" xr:uid="{00000000-0005-0000-0000-00005F020000}"/>
    <cellStyle name="Notiz 3 2 2 5" xfId="602" xr:uid="{00000000-0005-0000-0000-000060020000}"/>
    <cellStyle name="Notiz 3 2 3" xfId="603" xr:uid="{00000000-0005-0000-0000-000061020000}"/>
    <cellStyle name="Notiz 3 2 3 2" xfId="604" xr:uid="{00000000-0005-0000-0000-000062020000}"/>
    <cellStyle name="Notiz 3 2 3 3" xfId="605" xr:uid="{00000000-0005-0000-0000-000063020000}"/>
    <cellStyle name="Notiz 3 2 3 4" xfId="606" xr:uid="{00000000-0005-0000-0000-000064020000}"/>
    <cellStyle name="Notiz 3 2 4" xfId="607" xr:uid="{00000000-0005-0000-0000-000065020000}"/>
    <cellStyle name="Notiz 3 2 5" xfId="608" xr:uid="{00000000-0005-0000-0000-000066020000}"/>
    <cellStyle name="Notiz 3 2 6" xfId="609" xr:uid="{00000000-0005-0000-0000-000067020000}"/>
    <cellStyle name="Notiz 3 3" xfId="610" xr:uid="{00000000-0005-0000-0000-000068020000}"/>
    <cellStyle name="Notiz 3 3 2" xfId="611" xr:uid="{00000000-0005-0000-0000-000069020000}"/>
    <cellStyle name="Notiz 3 3 2 2" xfId="612" xr:uid="{00000000-0005-0000-0000-00006A020000}"/>
    <cellStyle name="Notiz 3 3 2 3" xfId="613" xr:uid="{00000000-0005-0000-0000-00006B020000}"/>
    <cellStyle name="Notiz 3 3 2 4" xfId="614" xr:uid="{00000000-0005-0000-0000-00006C020000}"/>
    <cellStyle name="Notiz 3 3 3" xfId="615" xr:uid="{00000000-0005-0000-0000-00006D020000}"/>
    <cellStyle name="Notiz 3 3 4" xfId="616" xr:uid="{00000000-0005-0000-0000-00006E020000}"/>
    <cellStyle name="Notiz 3 3 5" xfId="617" xr:uid="{00000000-0005-0000-0000-00006F020000}"/>
    <cellStyle name="Notiz 3 4" xfId="618" xr:uid="{00000000-0005-0000-0000-000070020000}"/>
    <cellStyle name="Notiz 3 4 2" xfId="619" xr:uid="{00000000-0005-0000-0000-000071020000}"/>
    <cellStyle name="Notiz 3 4 3" xfId="620" xr:uid="{00000000-0005-0000-0000-000072020000}"/>
    <cellStyle name="Notiz 3 4 4" xfId="621" xr:uid="{00000000-0005-0000-0000-000073020000}"/>
    <cellStyle name="Notiz 3 5" xfId="622" xr:uid="{00000000-0005-0000-0000-000074020000}"/>
    <cellStyle name="Notiz 3 6" xfId="623" xr:uid="{00000000-0005-0000-0000-000075020000}"/>
    <cellStyle name="Notiz 3 7" xfId="624" xr:uid="{00000000-0005-0000-0000-000076020000}"/>
    <cellStyle name="Notiz 4" xfId="625" xr:uid="{00000000-0005-0000-0000-000077020000}"/>
    <cellStyle name="Notiz 4 2" xfId="626" xr:uid="{00000000-0005-0000-0000-000078020000}"/>
    <cellStyle name="Notiz 4 2 2" xfId="627" xr:uid="{00000000-0005-0000-0000-000079020000}"/>
    <cellStyle name="Notiz 4 2 2 2" xfId="628" xr:uid="{00000000-0005-0000-0000-00007A020000}"/>
    <cellStyle name="Notiz 4 2 2 3" xfId="629" xr:uid="{00000000-0005-0000-0000-00007B020000}"/>
    <cellStyle name="Notiz 4 2 2 4" xfId="630" xr:uid="{00000000-0005-0000-0000-00007C020000}"/>
    <cellStyle name="Notiz 4 2 3" xfId="631" xr:uid="{00000000-0005-0000-0000-00007D020000}"/>
    <cellStyle name="Notiz 4 2 4" xfId="632" xr:uid="{00000000-0005-0000-0000-00007E020000}"/>
    <cellStyle name="Notiz 4 2 5" xfId="633" xr:uid="{00000000-0005-0000-0000-00007F020000}"/>
    <cellStyle name="Notiz 4 3" xfId="634" xr:uid="{00000000-0005-0000-0000-000080020000}"/>
    <cellStyle name="Notiz 4 3 2" xfId="635" xr:uid="{00000000-0005-0000-0000-000081020000}"/>
    <cellStyle name="Notiz 4 3 3" xfId="636" xr:uid="{00000000-0005-0000-0000-000082020000}"/>
    <cellStyle name="Notiz 4 3 4" xfId="637" xr:uid="{00000000-0005-0000-0000-000083020000}"/>
    <cellStyle name="Notiz 4 4" xfId="638" xr:uid="{00000000-0005-0000-0000-000084020000}"/>
    <cellStyle name="Notiz 4 5" xfId="639" xr:uid="{00000000-0005-0000-0000-000085020000}"/>
    <cellStyle name="Notiz 4 6" xfId="640" xr:uid="{00000000-0005-0000-0000-000086020000}"/>
    <cellStyle name="Notiz 5" xfId="641" xr:uid="{00000000-0005-0000-0000-000087020000}"/>
    <cellStyle name="Notiz 5 2" xfId="642" xr:uid="{00000000-0005-0000-0000-000088020000}"/>
    <cellStyle name="Notiz 5 2 2" xfId="643" xr:uid="{00000000-0005-0000-0000-000089020000}"/>
    <cellStyle name="Notiz 5 2 2 2" xfId="644" xr:uid="{00000000-0005-0000-0000-00008A020000}"/>
    <cellStyle name="Notiz 5 2 2 3" xfId="645" xr:uid="{00000000-0005-0000-0000-00008B020000}"/>
    <cellStyle name="Notiz 5 2 2 4" xfId="646" xr:uid="{00000000-0005-0000-0000-00008C020000}"/>
    <cellStyle name="Notiz 5 2 3" xfId="647" xr:uid="{00000000-0005-0000-0000-00008D020000}"/>
    <cellStyle name="Notiz 5 2 4" xfId="648" xr:uid="{00000000-0005-0000-0000-00008E020000}"/>
    <cellStyle name="Notiz 5 2 5" xfId="649" xr:uid="{00000000-0005-0000-0000-00008F020000}"/>
    <cellStyle name="Notiz 5 3" xfId="650" xr:uid="{00000000-0005-0000-0000-000090020000}"/>
    <cellStyle name="Notiz 5 3 2" xfId="651" xr:uid="{00000000-0005-0000-0000-000091020000}"/>
    <cellStyle name="Notiz 5 3 3" xfId="652" xr:uid="{00000000-0005-0000-0000-000092020000}"/>
    <cellStyle name="Notiz 5 3 4" xfId="653" xr:uid="{00000000-0005-0000-0000-000093020000}"/>
    <cellStyle name="Notiz 5 4" xfId="654" xr:uid="{00000000-0005-0000-0000-000094020000}"/>
    <cellStyle name="Notiz 5 5" xfId="655" xr:uid="{00000000-0005-0000-0000-000095020000}"/>
    <cellStyle name="Notiz 5 6" xfId="656" xr:uid="{00000000-0005-0000-0000-000096020000}"/>
    <cellStyle name="Notiz 6" xfId="657" xr:uid="{00000000-0005-0000-0000-000097020000}"/>
    <cellStyle name="Notiz 6 2" xfId="658" xr:uid="{00000000-0005-0000-0000-000098020000}"/>
    <cellStyle name="Notiz 6 2 2" xfId="659" xr:uid="{00000000-0005-0000-0000-000099020000}"/>
    <cellStyle name="Notiz 6 2 3" xfId="660" xr:uid="{00000000-0005-0000-0000-00009A020000}"/>
    <cellStyle name="Notiz 6 2 4" xfId="661" xr:uid="{00000000-0005-0000-0000-00009B020000}"/>
    <cellStyle name="Notiz 6 3" xfId="662" xr:uid="{00000000-0005-0000-0000-00009C020000}"/>
    <cellStyle name="Notiz 6 4" xfId="663" xr:uid="{00000000-0005-0000-0000-00009D020000}"/>
    <cellStyle name="Notiz 6 5" xfId="664" xr:uid="{00000000-0005-0000-0000-00009E020000}"/>
    <cellStyle name="Notiz 7" xfId="665" xr:uid="{00000000-0005-0000-0000-00009F020000}"/>
    <cellStyle name="Notiz 7 2" xfId="666" xr:uid="{00000000-0005-0000-0000-0000A0020000}"/>
    <cellStyle name="Notiz 7 3" xfId="667" xr:uid="{00000000-0005-0000-0000-0000A1020000}"/>
    <cellStyle name="Notiz 7 4" xfId="668" xr:uid="{00000000-0005-0000-0000-0000A2020000}"/>
    <cellStyle name="Notiz 8" xfId="669" xr:uid="{00000000-0005-0000-0000-0000A3020000}"/>
    <cellStyle name="Notiz 9" xfId="670" xr:uid="{00000000-0005-0000-0000-0000A4020000}"/>
    <cellStyle name="Output 2" xfId="671" xr:uid="{00000000-0005-0000-0000-0000A5020000}"/>
    <cellStyle name="Percent" xfId="672" builtinId="5"/>
    <cellStyle name="Prozent 10" xfId="673" xr:uid="{00000000-0005-0000-0000-0000A7020000}"/>
    <cellStyle name="Prozent 10 2" xfId="674" xr:uid="{00000000-0005-0000-0000-0000A8020000}"/>
    <cellStyle name="Prozent 10 3" xfId="675" xr:uid="{00000000-0005-0000-0000-0000A9020000}"/>
    <cellStyle name="Prozent 10 3 2" xfId="676" xr:uid="{00000000-0005-0000-0000-0000AA020000}"/>
    <cellStyle name="Prozent 10 4" xfId="677" xr:uid="{00000000-0005-0000-0000-0000AB020000}"/>
    <cellStyle name="Prozent 11" xfId="678" xr:uid="{00000000-0005-0000-0000-0000AC020000}"/>
    <cellStyle name="Prozent 12" xfId="679" xr:uid="{00000000-0005-0000-0000-0000AD020000}"/>
    <cellStyle name="Prozent 13" xfId="680" xr:uid="{00000000-0005-0000-0000-0000AE020000}"/>
    <cellStyle name="Prozent 2" xfId="681" xr:uid="{00000000-0005-0000-0000-0000AF020000}"/>
    <cellStyle name="Prozent 3" xfId="682" xr:uid="{00000000-0005-0000-0000-0000B0020000}"/>
    <cellStyle name="Prozent 3 2" xfId="683" xr:uid="{00000000-0005-0000-0000-0000B1020000}"/>
    <cellStyle name="Prozent 3 2 2" xfId="684" xr:uid="{00000000-0005-0000-0000-0000B2020000}"/>
    <cellStyle name="Prozent 3 2 2 2" xfId="685" xr:uid="{00000000-0005-0000-0000-0000B3020000}"/>
    <cellStyle name="Prozent 3 2 2 2 2" xfId="686" xr:uid="{00000000-0005-0000-0000-0000B4020000}"/>
    <cellStyle name="Prozent 3 2 2 2 2 2" xfId="687" xr:uid="{00000000-0005-0000-0000-0000B5020000}"/>
    <cellStyle name="Prozent 3 2 2 2 2 3" xfId="688" xr:uid="{00000000-0005-0000-0000-0000B6020000}"/>
    <cellStyle name="Prozent 3 2 2 2 2 4" xfId="689" xr:uid="{00000000-0005-0000-0000-0000B7020000}"/>
    <cellStyle name="Prozent 3 2 2 2 3" xfId="690" xr:uid="{00000000-0005-0000-0000-0000B8020000}"/>
    <cellStyle name="Prozent 3 2 2 2 4" xfId="691" xr:uid="{00000000-0005-0000-0000-0000B9020000}"/>
    <cellStyle name="Prozent 3 2 2 2 5" xfId="692" xr:uid="{00000000-0005-0000-0000-0000BA020000}"/>
    <cellStyle name="Prozent 3 2 2 3" xfId="693" xr:uid="{00000000-0005-0000-0000-0000BB020000}"/>
    <cellStyle name="Prozent 3 2 2 3 2" xfId="694" xr:uid="{00000000-0005-0000-0000-0000BC020000}"/>
    <cellStyle name="Prozent 3 2 2 3 3" xfId="695" xr:uid="{00000000-0005-0000-0000-0000BD020000}"/>
    <cellStyle name="Prozent 3 2 2 3 4" xfId="696" xr:uid="{00000000-0005-0000-0000-0000BE020000}"/>
    <cellStyle name="Prozent 3 2 2 4" xfId="697" xr:uid="{00000000-0005-0000-0000-0000BF020000}"/>
    <cellStyle name="Prozent 3 2 2 5" xfId="698" xr:uid="{00000000-0005-0000-0000-0000C0020000}"/>
    <cellStyle name="Prozent 3 2 2 6" xfId="699" xr:uid="{00000000-0005-0000-0000-0000C1020000}"/>
    <cellStyle name="Prozent 3 2 3" xfId="700" xr:uid="{00000000-0005-0000-0000-0000C2020000}"/>
    <cellStyle name="Prozent 3 2 3 2" xfId="701" xr:uid="{00000000-0005-0000-0000-0000C3020000}"/>
    <cellStyle name="Prozent 3 2 3 2 2" xfId="702" xr:uid="{00000000-0005-0000-0000-0000C4020000}"/>
    <cellStyle name="Prozent 3 2 3 2 3" xfId="703" xr:uid="{00000000-0005-0000-0000-0000C5020000}"/>
    <cellStyle name="Prozent 3 2 3 2 4" xfId="704" xr:uid="{00000000-0005-0000-0000-0000C6020000}"/>
    <cellStyle name="Prozent 3 2 3 3" xfId="705" xr:uid="{00000000-0005-0000-0000-0000C7020000}"/>
    <cellStyle name="Prozent 3 2 3 4" xfId="706" xr:uid="{00000000-0005-0000-0000-0000C8020000}"/>
    <cellStyle name="Prozent 3 2 3 5" xfId="707" xr:uid="{00000000-0005-0000-0000-0000C9020000}"/>
    <cellStyle name="Prozent 3 2 4" xfId="708" xr:uid="{00000000-0005-0000-0000-0000CA020000}"/>
    <cellStyle name="Prozent 3 2 4 2" xfId="709" xr:uid="{00000000-0005-0000-0000-0000CB020000}"/>
    <cellStyle name="Prozent 3 2 4 3" xfId="710" xr:uid="{00000000-0005-0000-0000-0000CC020000}"/>
    <cellStyle name="Prozent 3 2 4 4" xfId="711" xr:uid="{00000000-0005-0000-0000-0000CD020000}"/>
    <cellStyle name="Prozent 3 2 4 5" xfId="712" xr:uid="{00000000-0005-0000-0000-0000CE020000}"/>
    <cellStyle name="Prozent 3 2 5" xfId="713" xr:uid="{00000000-0005-0000-0000-0000CF020000}"/>
    <cellStyle name="Prozent 3 3" xfId="714" xr:uid="{00000000-0005-0000-0000-0000D0020000}"/>
    <cellStyle name="Prozent 3 3 2" xfId="715" xr:uid="{00000000-0005-0000-0000-0000D1020000}"/>
    <cellStyle name="Prozent 3 3 2 2" xfId="716" xr:uid="{00000000-0005-0000-0000-0000D2020000}"/>
    <cellStyle name="Prozent 3 3 2 2 2" xfId="717" xr:uid="{00000000-0005-0000-0000-0000D3020000}"/>
    <cellStyle name="Prozent 3 3 2 2 3" xfId="718" xr:uid="{00000000-0005-0000-0000-0000D4020000}"/>
    <cellStyle name="Prozent 3 3 2 2 4" xfId="719" xr:uid="{00000000-0005-0000-0000-0000D5020000}"/>
    <cellStyle name="Prozent 3 3 2 3" xfId="720" xr:uid="{00000000-0005-0000-0000-0000D6020000}"/>
    <cellStyle name="Prozent 3 3 2 4" xfId="721" xr:uid="{00000000-0005-0000-0000-0000D7020000}"/>
    <cellStyle name="Prozent 3 3 2 5" xfId="722" xr:uid="{00000000-0005-0000-0000-0000D8020000}"/>
    <cellStyle name="Prozent 3 3 3" xfId="723" xr:uid="{00000000-0005-0000-0000-0000D9020000}"/>
    <cellStyle name="Prozent 3 3 3 2" xfId="724" xr:uid="{00000000-0005-0000-0000-0000DA020000}"/>
    <cellStyle name="Prozent 3 3 3 3" xfId="725" xr:uid="{00000000-0005-0000-0000-0000DB020000}"/>
    <cellStyle name="Prozent 3 3 3 4" xfId="726" xr:uid="{00000000-0005-0000-0000-0000DC020000}"/>
    <cellStyle name="Prozent 3 3 4" xfId="727" xr:uid="{00000000-0005-0000-0000-0000DD020000}"/>
    <cellStyle name="Prozent 3 3 5" xfId="728" xr:uid="{00000000-0005-0000-0000-0000DE020000}"/>
    <cellStyle name="Prozent 3 3 6" xfId="729" xr:uid="{00000000-0005-0000-0000-0000DF020000}"/>
    <cellStyle name="Prozent 3 4" xfId="730" xr:uid="{00000000-0005-0000-0000-0000E0020000}"/>
    <cellStyle name="Prozent 3 4 2" xfId="731" xr:uid="{00000000-0005-0000-0000-0000E1020000}"/>
    <cellStyle name="Prozent 3 4 2 2" xfId="732" xr:uid="{00000000-0005-0000-0000-0000E2020000}"/>
    <cellStyle name="Prozent 3 4 2 3" xfId="733" xr:uid="{00000000-0005-0000-0000-0000E3020000}"/>
    <cellStyle name="Prozent 3 4 2 4" xfId="734" xr:uid="{00000000-0005-0000-0000-0000E4020000}"/>
    <cellStyle name="Prozent 3 4 3" xfId="735" xr:uid="{00000000-0005-0000-0000-0000E5020000}"/>
    <cellStyle name="Prozent 3 4 4" xfId="736" xr:uid="{00000000-0005-0000-0000-0000E6020000}"/>
    <cellStyle name="Prozent 3 4 5" xfId="737" xr:uid="{00000000-0005-0000-0000-0000E7020000}"/>
    <cellStyle name="Prozent 3 5" xfId="738" xr:uid="{00000000-0005-0000-0000-0000E8020000}"/>
    <cellStyle name="Prozent 3 5 2" xfId="739" xr:uid="{00000000-0005-0000-0000-0000E9020000}"/>
    <cellStyle name="Prozent 3 5 3" xfId="740" xr:uid="{00000000-0005-0000-0000-0000EA020000}"/>
    <cellStyle name="Prozent 3 5 4" xfId="741" xr:uid="{00000000-0005-0000-0000-0000EB020000}"/>
    <cellStyle name="Prozent 3 6" xfId="742" xr:uid="{00000000-0005-0000-0000-0000EC020000}"/>
    <cellStyle name="Prozent 3 7" xfId="743" xr:uid="{00000000-0005-0000-0000-0000ED020000}"/>
    <cellStyle name="Prozent 3 8" xfId="744" xr:uid="{00000000-0005-0000-0000-0000EE020000}"/>
    <cellStyle name="Prozent 4" xfId="745" xr:uid="{00000000-0005-0000-0000-0000EF020000}"/>
    <cellStyle name="Prozent 4 2" xfId="746" xr:uid="{00000000-0005-0000-0000-0000F0020000}"/>
    <cellStyle name="Prozent 4 2 2" xfId="747" xr:uid="{00000000-0005-0000-0000-0000F1020000}"/>
    <cellStyle name="Prozent 4 2 2 2" xfId="748" xr:uid="{00000000-0005-0000-0000-0000F2020000}"/>
    <cellStyle name="Prozent 4 2 2 2 2" xfId="749" xr:uid="{00000000-0005-0000-0000-0000F3020000}"/>
    <cellStyle name="Prozent 4 2 2 2 2 2" xfId="750" xr:uid="{00000000-0005-0000-0000-0000F4020000}"/>
    <cellStyle name="Prozent 4 2 2 2 2 3" xfId="751" xr:uid="{00000000-0005-0000-0000-0000F5020000}"/>
    <cellStyle name="Prozent 4 2 2 2 2 4" xfId="752" xr:uid="{00000000-0005-0000-0000-0000F6020000}"/>
    <cellStyle name="Prozent 4 2 2 2 3" xfId="753" xr:uid="{00000000-0005-0000-0000-0000F7020000}"/>
    <cellStyle name="Prozent 4 2 2 2 4" xfId="754" xr:uid="{00000000-0005-0000-0000-0000F8020000}"/>
    <cellStyle name="Prozent 4 2 2 2 5" xfId="755" xr:uid="{00000000-0005-0000-0000-0000F9020000}"/>
    <cellStyle name="Prozent 4 2 2 3" xfId="756" xr:uid="{00000000-0005-0000-0000-0000FA020000}"/>
    <cellStyle name="Prozent 4 2 2 3 2" xfId="757" xr:uid="{00000000-0005-0000-0000-0000FB020000}"/>
    <cellStyle name="Prozent 4 2 2 3 3" xfId="758" xr:uid="{00000000-0005-0000-0000-0000FC020000}"/>
    <cellStyle name="Prozent 4 2 2 3 4" xfId="759" xr:uid="{00000000-0005-0000-0000-0000FD020000}"/>
    <cellStyle name="Prozent 4 2 2 4" xfId="760" xr:uid="{00000000-0005-0000-0000-0000FE020000}"/>
    <cellStyle name="Prozent 4 2 2 5" xfId="761" xr:uid="{00000000-0005-0000-0000-0000FF020000}"/>
    <cellStyle name="Prozent 4 2 2 6" xfId="762" xr:uid="{00000000-0005-0000-0000-000000030000}"/>
    <cellStyle name="Prozent 4 2 3" xfId="763" xr:uid="{00000000-0005-0000-0000-000001030000}"/>
    <cellStyle name="Prozent 4 2 3 2" xfId="764" xr:uid="{00000000-0005-0000-0000-000002030000}"/>
    <cellStyle name="Prozent 4 2 3 2 2" xfId="765" xr:uid="{00000000-0005-0000-0000-000003030000}"/>
    <cellStyle name="Prozent 4 2 3 2 3" xfId="766" xr:uid="{00000000-0005-0000-0000-000004030000}"/>
    <cellStyle name="Prozent 4 2 3 2 4" xfId="767" xr:uid="{00000000-0005-0000-0000-000005030000}"/>
    <cellStyle name="Prozent 4 2 3 3" xfId="768" xr:uid="{00000000-0005-0000-0000-000006030000}"/>
    <cellStyle name="Prozent 4 2 3 4" xfId="769" xr:uid="{00000000-0005-0000-0000-000007030000}"/>
    <cellStyle name="Prozent 4 2 3 5" xfId="770" xr:uid="{00000000-0005-0000-0000-000008030000}"/>
    <cellStyle name="Prozent 4 2 4" xfId="771" xr:uid="{00000000-0005-0000-0000-000009030000}"/>
    <cellStyle name="Prozent 4 2 4 2" xfId="772" xr:uid="{00000000-0005-0000-0000-00000A030000}"/>
    <cellStyle name="Prozent 4 2 4 3" xfId="773" xr:uid="{00000000-0005-0000-0000-00000B030000}"/>
    <cellStyle name="Prozent 4 2 4 4" xfId="774" xr:uid="{00000000-0005-0000-0000-00000C030000}"/>
    <cellStyle name="Prozent 4 2 5" xfId="775" xr:uid="{00000000-0005-0000-0000-00000D030000}"/>
    <cellStyle name="Prozent 4 2 6" xfId="776" xr:uid="{00000000-0005-0000-0000-00000E030000}"/>
    <cellStyle name="Prozent 4 2 7" xfId="777" xr:uid="{00000000-0005-0000-0000-00000F030000}"/>
    <cellStyle name="Prozent 4 3" xfId="778" xr:uid="{00000000-0005-0000-0000-000010030000}"/>
    <cellStyle name="Prozent 4 3 2" xfId="779" xr:uid="{00000000-0005-0000-0000-000011030000}"/>
    <cellStyle name="Prozent 4 3 2 2" xfId="780" xr:uid="{00000000-0005-0000-0000-000012030000}"/>
    <cellStyle name="Prozent 4 3 2 2 2" xfId="781" xr:uid="{00000000-0005-0000-0000-000013030000}"/>
    <cellStyle name="Prozent 4 3 2 2 3" xfId="782" xr:uid="{00000000-0005-0000-0000-000014030000}"/>
    <cellStyle name="Prozent 4 3 2 2 4" xfId="783" xr:uid="{00000000-0005-0000-0000-000015030000}"/>
    <cellStyle name="Prozent 4 3 2 3" xfId="784" xr:uid="{00000000-0005-0000-0000-000016030000}"/>
    <cellStyle name="Prozent 4 3 2 4" xfId="785" xr:uid="{00000000-0005-0000-0000-000017030000}"/>
    <cellStyle name="Prozent 4 3 2 5" xfId="786" xr:uid="{00000000-0005-0000-0000-000018030000}"/>
    <cellStyle name="Prozent 4 3 3" xfId="787" xr:uid="{00000000-0005-0000-0000-000019030000}"/>
    <cellStyle name="Prozent 4 3 3 2" xfId="788" xr:uid="{00000000-0005-0000-0000-00001A030000}"/>
    <cellStyle name="Prozent 4 3 3 2 2" xfId="789" xr:uid="{00000000-0005-0000-0000-00001B030000}"/>
    <cellStyle name="Prozent 4 3 3 2 3" xfId="790" xr:uid="{00000000-0005-0000-0000-00001C030000}"/>
    <cellStyle name="Prozent 4 3 3 2 4" xfId="791" xr:uid="{00000000-0005-0000-0000-00001D030000}"/>
    <cellStyle name="Prozent 4 3 3 3" xfId="792" xr:uid="{00000000-0005-0000-0000-00001E030000}"/>
    <cellStyle name="Prozent 4 3 3 4" xfId="793" xr:uid="{00000000-0005-0000-0000-00001F030000}"/>
    <cellStyle name="Prozent 4 3 3 5" xfId="794" xr:uid="{00000000-0005-0000-0000-000020030000}"/>
    <cellStyle name="Prozent 4 3 4" xfId="795" xr:uid="{00000000-0005-0000-0000-000021030000}"/>
    <cellStyle name="Prozent 4 3 4 2" xfId="796" xr:uid="{00000000-0005-0000-0000-000022030000}"/>
    <cellStyle name="Prozent 4 3 4 3" xfId="797" xr:uid="{00000000-0005-0000-0000-000023030000}"/>
    <cellStyle name="Prozent 4 3 4 4" xfId="798" xr:uid="{00000000-0005-0000-0000-000024030000}"/>
    <cellStyle name="Prozent 4 3 5" xfId="799" xr:uid="{00000000-0005-0000-0000-000025030000}"/>
    <cellStyle name="Prozent 4 4" xfId="800" xr:uid="{00000000-0005-0000-0000-000026030000}"/>
    <cellStyle name="Prozent 4 4 2" xfId="801" xr:uid="{00000000-0005-0000-0000-000027030000}"/>
    <cellStyle name="Prozent 4 4 2 2" xfId="802" xr:uid="{00000000-0005-0000-0000-000028030000}"/>
    <cellStyle name="Prozent 4 4 2 3" xfId="803" xr:uid="{00000000-0005-0000-0000-000029030000}"/>
    <cellStyle name="Prozent 4 4 2 4" xfId="804" xr:uid="{00000000-0005-0000-0000-00002A030000}"/>
    <cellStyle name="Prozent 4 4 3" xfId="805" xr:uid="{00000000-0005-0000-0000-00002B030000}"/>
    <cellStyle name="Prozent 4 4 4" xfId="806" xr:uid="{00000000-0005-0000-0000-00002C030000}"/>
    <cellStyle name="Prozent 4 4 5" xfId="807" xr:uid="{00000000-0005-0000-0000-00002D030000}"/>
    <cellStyle name="Prozent 4 5" xfId="808" xr:uid="{00000000-0005-0000-0000-00002E030000}"/>
    <cellStyle name="Prozent 4 5 2" xfId="809" xr:uid="{00000000-0005-0000-0000-00002F030000}"/>
    <cellStyle name="Prozent 4 5 3" xfId="810" xr:uid="{00000000-0005-0000-0000-000030030000}"/>
    <cellStyle name="Prozent 4 5 4" xfId="811" xr:uid="{00000000-0005-0000-0000-000031030000}"/>
    <cellStyle name="Prozent 4 6" xfId="812" xr:uid="{00000000-0005-0000-0000-000032030000}"/>
    <cellStyle name="Prozent 4 7" xfId="813" xr:uid="{00000000-0005-0000-0000-000033030000}"/>
    <cellStyle name="Prozent 4 8" xfId="814" xr:uid="{00000000-0005-0000-0000-000034030000}"/>
    <cellStyle name="Prozent 5" xfId="815" xr:uid="{00000000-0005-0000-0000-000035030000}"/>
    <cellStyle name="Prozent 5 2" xfId="816" xr:uid="{00000000-0005-0000-0000-000036030000}"/>
    <cellStyle name="Prozent 5 2 2" xfId="817" xr:uid="{00000000-0005-0000-0000-000037030000}"/>
    <cellStyle name="Prozent 5 2 2 2" xfId="818" xr:uid="{00000000-0005-0000-0000-000038030000}"/>
    <cellStyle name="Prozent 5 2 2 2 2" xfId="819" xr:uid="{00000000-0005-0000-0000-000039030000}"/>
    <cellStyle name="Prozent 5 2 2 2 3" xfId="820" xr:uid="{00000000-0005-0000-0000-00003A030000}"/>
    <cellStyle name="Prozent 5 2 2 2 4" xfId="821" xr:uid="{00000000-0005-0000-0000-00003B030000}"/>
    <cellStyle name="Prozent 5 2 2 3" xfId="822" xr:uid="{00000000-0005-0000-0000-00003C030000}"/>
    <cellStyle name="Prozent 5 2 2 4" xfId="823" xr:uid="{00000000-0005-0000-0000-00003D030000}"/>
    <cellStyle name="Prozent 5 2 2 5" xfId="824" xr:uid="{00000000-0005-0000-0000-00003E030000}"/>
    <cellStyle name="Prozent 5 2 3" xfId="825" xr:uid="{00000000-0005-0000-0000-00003F030000}"/>
    <cellStyle name="Prozent 5 2 3 2" xfId="826" xr:uid="{00000000-0005-0000-0000-000040030000}"/>
    <cellStyle name="Prozent 5 2 3 3" xfId="827" xr:uid="{00000000-0005-0000-0000-000041030000}"/>
    <cellStyle name="Prozent 5 2 3 4" xfId="828" xr:uid="{00000000-0005-0000-0000-000042030000}"/>
    <cellStyle name="Prozent 5 2 4" xfId="829" xr:uid="{00000000-0005-0000-0000-000043030000}"/>
    <cellStyle name="Prozent 5 2 5" xfId="830" xr:uid="{00000000-0005-0000-0000-000044030000}"/>
    <cellStyle name="Prozent 5 2 6" xfId="831" xr:uid="{00000000-0005-0000-0000-000045030000}"/>
    <cellStyle name="Prozent 5 3" xfId="832" xr:uid="{00000000-0005-0000-0000-000046030000}"/>
    <cellStyle name="Prozent 5 3 2" xfId="833" xr:uid="{00000000-0005-0000-0000-000047030000}"/>
    <cellStyle name="Prozent 5 3 2 2" xfId="834" xr:uid="{00000000-0005-0000-0000-000048030000}"/>
    <cellStyle name="Prozent 5 3 2 3" xfId="835" xr:uid="{00000000-0005-0000-0000-000049030000}"/>
    <cellStyle name="Prozent 5 3 2 4" xfId="836" xr:uid="{00000000-0005-0000-0000-00004A030000}"/>
    <cellStyle name="Prozent 5 3 3" xfId="837" xr:uid="{00000000-0005-0000-0000-00004B030000}"/>
    <cellStyle name="Prozent 5 3 4" xfId="838" xr:uid="{00000000-0005-0000-0000-00004C030000}"/>
    <cellStyle name="Prozent 5 3 5" xfId="839" xr:uid="{00000000-0005-0000-0000-00004D030000}"/>
    <cellStyle name="Prozent 5 4" xfId="840" xr:uid="{00000000-0005-0000-0000-00004E030000}"/>
    <cellStyle name="Prozent 5 4 2" xfId="841" xr:uid="{00000000-0005-0000-0000-00004F030000}"/>
    <cellStyle name="Prozent 5 4 3" xfId="842" xr:uid="{00000000-0005-0000-0000-000050030000}"/>
    <cellStyle name="Prozent 5 4 3 2" xfId="843" xr:uid="{00000000-0005-0000-0000-000051030000}"/>
    <cellStyle name="Prozent 5 4 3 3" xfId="844" xr:uid="{00000000-0005-0000-0000-000052030000}"/>
    <cellStyle name="Prozent 5 4 4" xfId="845" xr:uid="{00000000-0005-0000-0000-000053030000}"/>
    <cellStyle name="Prozent 5 4 4 2" xfId="846" xr:uid="{00000000-0005-0000-0000-000054030000}"/>
    <cellStyle name="Prozent 5 4 5" xfId="847" xr:uid="{00000000-0005-0000-0000-000055030000}"/>
    <cellStyle name="Prozent 5 5" xfId="848" xr:uid="{00000000-0005-0000-0000-000056030000}"/>
    <cellStyle name="Prozent 5 5 2" xfId="849" xr:uid="{00000000-0005-0000-0000-000057030000}"/>
    <cellStyle name="Prozent 5 5 3" xfId="850" xr:uid="{00000000-0005-0000-0000-000058030000}"/>
    <cellStyle name="Prozent 5 5 4" xfId="851" xr:uid="{00000000-0005-0000-0000-000059030000}"/>
    <cellStyle name="Prozent 5 6" xfId="852" xr:uid="{00000000-0005-0000-0000-00005A030000}"/>
    <cellStyle name="Prozent 6" xfId="853" xr:uid="{00000000-0005-0000-0000-00005B030000}"/>
    <cellStyle name="Prozent 6 2" xfId="854" xr:uid="{00000000-0005-0000-0000-00005C030000}"/>
    <cellStyle name="Prozent 6 2 2" xfId="855" xr:uid="{00000000-0005-0000-0000-00005D030000}"/>
    <cellStyle name="Prozent 6 2 2 2" xfId="856" xr:uid="{00000000-0005-0000-0000-00005E030000}"/>
    <cellStyle name="Prozent 6 2 2 3" xfId="857" xr:uid="{00000000-0005-0000-0000-00005F030000}"/>
    <cellStyle name="Prozent 6 2 2 4" xfId="858" xr:uid="{00000000-0005-0000-0000-000060030000}"/>
    <cellStyle name="Prozent 6 2 3" xfId="859" xr:uid="{00000000-0005-0000-0000-000061030000}"/>
    <cellStyle name="Prozent 6 2 4" xfId="860" xr:uid="{00000000-0005-0000-0000-000062030000}"/>
    <cellStyle name="Prozent 6 2 5" xfId="861" xr:uid="{00000000-0005-0000-0000-000063030000}"/>
    <cellStyle name="Prozent 6 3" xfId="862" xr:uid="{00000000-0005-0000-0000-000064030000}"/>
    <cellStyle name="Prozent 6 3 2" xfId="863" xr:uid="{00000000-0005-0000-0000-000065030000}"/>
    <cellStyle name="Prozent 6 3 3" xfId="864" xr:uid="{00000000-0005-0000-0000-000066030000}"/>
    <cellStyle name="Prozent 6 3 4" xfId="865" xr:uid="{00000000-0005-0000-0000-000067030000}"/>
    <cellStyle name="Prozent 6 4" xfId="866" xr:uid="{00000000-0005-0000-0000-000068030000}"/>
    <cellStyle name="Prozent 6 5" xfId="867" xr:uid="{00000000-0005-0000-0000-000069030000}"/>
    <cellStyle name="Prozent 6 6" xfId="868" xr:uid="{00000000-0005-0000-0000-00006A030000}"/>
    <cellStyle name="Prozent 7" xfId="869" xr:uid="{00000000-0005-0000-0000-00006B030000}"/>
    <cellStyle name="Prozent 7 2" xfId="870" xr:uid="{00000000-0005-0000-0000-00006C030000}"/>
    <cellStyle name="Prozent 7 2 2" xfId="871" xr:uid="{00000000-0005-0000-0000-00006D030000}"/>
    <cellStyle name="Prozent 7 2 2 2" xfId="872" xr:uid="{00000000-0005-0000-0000-00006E030000}"/>
    <cellStyle name="Prozent 7 2 2 3" xfId="873" xr:uid="{00000000-0005-0000-0000-00006F030000}"/>
    <cellStyle name="Prozent 7 2 2 4" xfId="874" xr:uid="{00000000-0005-0000-0000-000070030000}"/>
    <cellStyle name="Prozent 7 2 3" xfId="875" xr:uid="{00000000-0005-0000-0000-000071030000}"/>
    <cellStyle name="Prozent 7 2 4" xfId="876" xr:uid="{00000000-0005-0000-0000-000072030000}"/>
    <cellStyle name="Prozent 7 2 5" xfId="877" xr:uid="{00000000-0005-0000-0000-000073030000}"/>
    <cellStyle name="Prozent 7 3" xfId="878" xr:uid="{00000000-0005-0000-0000-000074030000}"/>
    <cellStyle name="Prozent 7 3 2" xfId="879" xr:uid="{00000000-0005-0000-0000-000075030000}"/>
    <cellStyle name="Prozent 7 3 3" xfId="880" xr:uid="{00000000-0005-0000-0000-000076030000}"/>
    <cellStyle name="Prozent 7 3 4" xfId="881" xr:uid="{00000000-0005-0000-0000-000077030000}"/>
    <cellStyle name="Prozent 7 4" xfId="882" xr:uid="{00000000-0005-0000-0000-000078030000}"/>
    <cellStyle name="Prozent 7 5" xfId="883" xr:uid="{00000000-0005-0000-0000-000079030000}"/>
    <cellStyle name="Prozent 7 6" xfId="884" xr:uid="{00000000-0005-0000-0000-00007A030000}"/>
    <cellStyle name="Prozent 8" xfId="885" xr:uid="{00000000-0005-0000-0000-00007B030000}"/>
    <cellStyle name="Prozent 8 2" xfId="886" xr:uid="{00000000-0005-0000-0000-00007C030000}"/>
    <cellStyle name="Prozent 8 2 2" xfId="887" xr:uid="{00000000-0005-0000-0000-00007D030000}"/>
    <cellStyle name="Prozent 8 2 3" xfId="888" xr:uid="{00000000-0005-0000-0000-00007E030000}"/>
    <cellStyle name="Prozent 8 2 4" xfId="889" xr:uid="{00000000-0005-0000-0000-00007F030000}"/>
    <cellStyle name="Prozent 8 3" xfId="890" xr:uid="{00000000-0005-0000-0000-000080030000}"/>
    <cellStyle name="Prozent 8 3 2" xfId="891" xr:uid="{00000000-0005-0000-0000-000081030000}"/>
    <cellStyle name="Prozent 8 3 2 2" xfId="892" xr:uid="{00000000-0005-0000-0000-000082030000}"/>
    <cellStyle name="Prozent 8 3 2 2 2" xfId="893" xr:uid="{00000000-0005-0000-0000-000083030000}"/>
    <cellStyle name="Prozent 8 3 2 3" xfId="894" xr:uid="{00000000-0005-0000-0000-000084030000}"/>
    <cellStyle name="Prozent 8 3 2 4" xfId="895" xr:uid="{00000000-0005-0000-0000-000085030000}"/>
    <cellStyle name="Prozent 8 3 2 5" xfId="896" xr:uid="{00000000-0005-0000-0000-000086030000}"/>
    <cellStyle name="Prozent 8 3 3" xfId="897" xr:uid="{00000000-0005-0000-0000-000087030000}"/>
    <cellStyle name="Prozent 8 3 3 2" xfId="898" xr:uid="{00000000-0005-0000-0000-000088030000}"/>
    <cellStyle name="Prozent 8 3 3 3" xfId="899" xr:uid="{00000000-0005-0000-0000-000089030000}"/>
    <cellStyle name="Prozent 8 3 4" xfId="900" xr:uid="{00000000-0005-0000-0000-00008A030000}"/>
    <cellStyle name="Prozent 8 3 5" xfId="901" xr:uid="{00000000-0005-0000-0000-00008B030000}"/>
    <cellStyle name="Prozent 8 3 6" xfId="902" xr:uid="{00000000-0005-0000-0000-00008C030000}"/>
    <cellStyle name="Prozent 9" xfId="903" xr:uid="{00000000-0005-0000-0000-00008D030000}"/>
    <cellStyle name="Prozent 9 2" xfId="904" xr:uid="{00000000-0005-0000-0000-00008E030000}"/>
    <cellStyle name="Prozent 9 3" xfId="905" xr:uid="{00000000-0005-0000-0000-00008F030000}"/>
    <cellStyle name="Prozent 9 4" xfId="906" xr:uid="{00000000-0005-0000-0000-000090030000}"/>
    <cellStyle name="Schlecht 2" xfId="908" xr:uid="{00000000-0005-0000-0000-000091030000}"/>
    <cellStyle name="Schlecht 3" xfId="909" xr:uid="{00000000-0005-0000-0000-000092030000}"/>
    <cellStyle name="Standard 2" xfId="910" xr:uid="{00000000-0005-0000-0000-000094030000}"/>
    <cellStyle name="Standard 2 2" xfId="911" xr:uid="{00000000-0005-0000-0000-000095030000}"/>
    <cellStyle name="Standard 2 2 2" xfId="912" xr:uid="{00000000-0005-0000-0000-000096030000}"/>
    <cellStyle name="Standard 2 2 3" xfId="913" xr:uid="{00000000-0005-0000-0000-000097030000}"/>
    <cellStyle name="Standard 2 3" xfId="914" xr:uid="{00000000-0005-0000-0000-000098030000}"/>
    <cellStyle name="Standard 2 4" xfId="915" xr:uid="{00000000-0005-0000-0000-000099030000}"/>
    <cellStyle name="Standard 2 5" xfId="916" xr:uid="{00000000-0005-0000-0000-00009A030000}"/>
    <cellStyle name="Standard 2 6" xfId="917" xr:uid="{00000000-0005-0000-0000-00009B030000}"/>
    <cellStyle name="Standard 3" xfId="918" xr:uid="{00000000-0005-0000-0000-00009C030000}"/>
    <cellStyle name="Standard 3 2" xfId="919" xr:uid="{00000000-0005-0000-0000-00009D030000}"/>
    <cellStyle name="Standard 3 2 2" xfId="920" xr:uid="{00000000-0005-0000-0000-00009E030000}"/>
    <cellStyle name="Standard 3 2 2 2" xfId="921" xr:uid="{00000000-0005-0000-0000-00009F030000}"/>
    <cellStyle name="Standard 3 2 2 2 2" xfId="922" xr:uid="{00000000-0005-0000-0000-0000A0030000}"/>
    <cellStyle name="Standard 3 2 2 2 2 2" xfId="923" xr:uid="{00000000-0005-0000-0000-0000A1030000}"/>
    <cellStyle name="Standard 3 2 2 2 2 3" xfId="924" xr:uid="{00000000-0005-0000-0000-0000A2030000}"/>
    <cellStyle name="Standard 3 2 2 2 2 4" xfId="925" xr:uid="{00000000-0005-0000-0000-0000A3030000}"/>
    <cellStyle name="Standard 3 2 2 2 3" xfId="926" xr:uid="{00000000-0005-0000-0000-0000A4030000}"/>
    <cellStyle name="Standard 3 2 2 2 4" xfId="927" xr:uid="{00000000-0005-0000-0000-0000A5030000}"/>
    <cellStyle name="Standard 3 2 2 2 5" xfId="928" xr:uid="{00000000-0005-0000-0000-0000A6030000}"/>
    <cellStyle name="Standard 3 2 2 3" xfId="929" xr:uid="{00000000-0005-0000-0000-0000A7030000}"/>
    <cellStyle name="Standard 3 2 2 3 2" xfId="930" xr:uid="{00000000-0005-0000-0000-0000A8030000}"/>
    <cellStyle name="Standard 3 2 2 3 3" xfId="931" xr:uid="{00000000-0005-0000-0000-0000A9030000}"/>
    <cellStyle name="Standard 3 2 2 3 4" xfId="932" xr:uid="{00000000-0005-0000-0000-0000AA030000}"/>
    <cellStyle name="Standard 3 2 2 4" xfId="933" xr:uid="{00000000-0005-0000-0000-0000AB030000}"/>
    <cellStyle name="Standard 3 2 2 5" xfId="934" xr:uid="{00000000-0005-0000-0000-0000AC030000}"/>
    <cellStyle name="Standard 3 2 2 6" xfId="935" xr:uid="{00000000-0005-0000-0000-0000AD030000}"/>
    <cellStyle name="Standard 3 2 3" xfId="936" xr:uid="{00000000-0005-0000-0000-0000AE030000}"/>
    <cellStyle name="Standard 3 2 3 2" xfId="937" xr:uid="{00000000-0005-0000-0000-0000AF030000}"/>
    <cellStyle name="Standard 3 2 3 2 2" xfId="938" xr:uid="{00000000-0005-0000-0000-0000B0030000}"/>
    <cellStyle name="Standard 3 2 3 2 3" xfId="939" xr:uid="{00000000-0005-0000-0000-0000B1030000}"/>
    <cellStyle name="Standard 3 2 3 2 4" xfId="940" xr:uid="{00000000-0005-0000-0000-0000B2030000}"/>
    <cellStyle name="Standard 3 2 3 3" xfId="941" xr:uid="{00000000-0005-0000-0000-0000B3030000}"/>
    <cellStyle name="Standard 3 2 3 4" xfId="942" xr:uid="{00000000-0005-0000-0000-0000B4030000}"/>
    <cellStyle name="Standard 3 2 3 5" xfId="943" xr:uid="{00000000-0005-0000-0000-0000B5030000}"/>
    <cellStyle name="Standard 3 2 4" xfId="944" xr:uid="{00000000-0005-0000-0000-0000B6030000}"/>
    <cellStyle name="Standard 3 2 4 2" xfId="945" xr:uid="{00000000-0005-0000-0000-0000B7030000}"/>
    <cellStyle name="Standard 3 2 4 3" xfId="946" xr:uid="{00000000-0005-0000-0000-0000B8030000}"/>
    <cellStyle name="Standard 3 2 4 4" xfId="947" xr:uid="{00000000-0005-0000-0000-0000B9030000}"/>
    <cellStyle name="Standard 3 2 4 5" xfId="948" xr:uid="{00000000-0005-0000-0000-0000BA030000}"/>
    <cellStyle name="Standard 3 2 5" xfId="949" xr:uid="{00000000-0005-0000-0000-0000BB030000}"/>
    <cellStyle name="Standard 3 2 6" xfId="950" xr:uid="{00000000-0005-0000-0000-0000BC030000}"/>
    <cellStyle name="Standard 3 3" xfId="951" xr:uid="{00000000-0005-0000-0000-0000BD030000}"/>
    <cellStyle name="Standard 3 3 2" xfId="952" xr:uid="{00000000-0005-0000-0000-0000BE030000}"/>
    <cellStyle name="Standard 3 3 2 2" xfId="953" xr:uid="{00000000-0005-0000-0000-0000BF030000}"/>
    <cellStyle name="Standard 3 3 2 2 2" xfId="954" xr:uid="{00000000-0005-0000-0000-0000C0030000}"/>
    <cellStyle name="Standard 3 3 2 2 3" xfId="955" xr:uid="{00000000-0005-0000-0000-0000C1030000}"/>
    <cellStyle name="Standard 3 3 2 2 4" xfId="956" xr:uid="{00000000-0005-0000-0000-0000C2030000}"/>
    <cellStyle name="Standard 3 3 2 3" xfId="957" xr:uid="{00000000-0005-0000-0000-0000C3030000}"/>
    <cellStyle name="Standard 3 3 2 4" xfId="958" xr:uid="{00000000-0005-0000-0000-0000C4030000}"/>
    <cellStyle name="Standard 3 3 2 5" xfId="959" xr:uid="{00000000-0005-0000-0000-0000C5030000}"/>
    <cellStyle name="Standard 3 3 3" xfId="960" xr:uid="{00000000-0005-0000-0000-0000C6030000}"/>
    <cellStyle name="Standard 3 3 3 2" xfId="961" xr:uid="{00000000-0005-0000-0000-0000C7030000}"/>
    <cellStyle name="Standard 3 3 3 3" xfId="962" xr:uid="{00000000-0005-0000-0000-0000C8030000}"/>
    <cellStyle name="Standard 3 3 3 4" xfId="963" xr:uid="{00000000-0005-0000-0000-0000C9030000}"/>
    <cellStyle name="Standard 3 3 4" xfId="964" xr:uid="{00000000-0005-0000-0000-0000CA030000}"/>
    <cellStyle name="Standard 3 3 5" xfId="965" xr:uid="{00000000-0005-0000-0000-0000CB030000}"/>
    <cellStyle name="Standard 3 3 6" xfId="966" xr:uid="{00000000-0005-0000-0000-0000CC030000}"/>
    <cellStyle name="Standard 3 4" xfId="967" xr:uid="{00000000-0005-0000-0000-0000CD030000}"/>
    <cellStyle name="Standard 3 4 2" xfId="968" xr:uid="{00000000-0005-0000-0000-0000CE030000}"/>
    <cellStyle name="Standard 3 4 2 2" xfId="969" xr:uid="{00000000-0005-0000-0000-0000CF030000}"/>
    <cellStyle name="Standard 3 4 2 3" xfId="970" xr:uid="{00000000-0005-0000-0000-0000D0030000}"/>
    <cellStyle name="Standard 3 4 2 4" xfId="971" xr:uid="{00000000-0005-0000-0000-0000D1030000}"/>
    <cellStyle name="Standard 3 4 3" xfId="972" xr:uid="{00000000-0005-0000-0000-0000D2030000}"/>
    <cellStyle name="Standard 3 4 4" xfId="973" xr:uid="{00000000-0005-0000-0000-0000D3030000}"/>
    <cellStyle name="Standard 3 4 5" xfId="974" xr:uid="{00000000-0005-0000-0000-0000D4030000}"/>
    <cellStyle name="Standard 3 5" xfId="975" xr:uid="{00000000-0005-0000-0000-0000D5030000}"/>
    <cellStyle name="Standard 3 5 2" xfId="976" xr:uid="{00000000-0005-0000-0000-0000D6030000}"/>
    <cellStyle name="Standard 3 5 3" xfId="977" xr:uid="{00000000-0005-0000-0000-0000D7030000}"/>
    <cellStyle name="Standard 3 5 4" xfId="978" xr:uid="{00000000-0005-0000-0000-0000D8030000}"/>
    <cellStyle name="Standard 3 6" xfId="979" xr:uid="{00000000-0005-0000-0000-0000D9030000}"/>
    <cellStyle name="Standard 3 6 2" xfId="980" xr:uid="{00000000-0005-0000-0000-0000DA030000}"/>
    <cellStyle name="Standard 3 7" xfId="981" xr:uid="{00000000-0005-0000-0000-0000DB030000}"/>
    <cellStyle name="Standard 3 8" xfId="982" xr:uid="{00000000-0005-0000-0000-0000DC030000}"/>
    <cellStyle name="Standard 4" xfId="983" xr:uid="{00000000-0005-0000-0000-0000DD030000}"/>
    <cellStyle name="Standard 5" xfId="984" xr:uid="{00000000-0005-0000-0000-0000DE030000}"/>
    <cellStyle name="Standard 5 2" xfId="985" xr:uid="{00000000-0005-0000-0000-0000DF030000}"/>
    <cellStyle name="Standard_Werte" xfId="986" xr:uid="{00000000-0005-0000-0000-0000E0030000}"/>
    <cellStyle name="Title" xfId="993" xr:uid="{00000000-0005-0000-0000-0000E1030000}"/>
    <cellStyle name="Title 2" xfId="987" xr:uid="{00000000-0005-0000-0000-0000E2030000}"/>
    <cellStyle name="Title 2 2" xfId="988" xr:uid="{00000000-0005-0000-0000-0000E3030000}"/>
    <cellStyle name="Title 2 3" xfId="989" xr:uid="{00000000-0005-0000-0000-0000E4030000}"/>
    <cellStyle name="Title 3" xfId="990" xr:uid="{00000000-0005-0000-0000-0000E5030000}"/>
    <cellStyle name="Title 4" xfId="991" xr:uid="{00000000-0005-0000-0000-0000E6030000}"/>
    <cellStyle name="Total 2" xfId="992" xr:uid="{00000000-0005-0000-0000-0000E7030000}"/>
    <cellStyle name="Überschrift 1 2" xfId="995" xr:uid="{00000000-0005-0000-0000-0000E8030000}"/>
    <cellStyle name="Überschrift 1 3" xfId="996" xr:uid="{00000000-0005-0000-0000-0000E9030000}"/>
    <cellStyle name="Überschrift 1 4" xfId="997" xr:uid="{00000000-0005-0000-0000-0000EA030000}"/>
    <cellStyle name="Überschrift 2 2" xfId="999" xr:uid="{00000000-0005-0000-0000-0000EB030000}"/>
    <cellStyle name="Überschrift 2 3" xfId="1000" xr:uid="{00000000-0005-0000-0000-0000EC030000}"/>
    <cellStyle name="Überschrift 2 4" xfId="1001" xr:uid="{00000000-0005-0000-0000-0000ED030000}"/>
    <cellStyle name="Überschrift 3 2" xfId="1003" xr:uid="{00000000-0005-0000-0000-0000EE030000}"/>
    <cellStyle name="Überschrift 3 3" xfId="1004" xr:uid="{00000000-0005-0000-0000-0000EF030000}"/>
    <cellStyle name="Überschrift 3 4" xfId="1005" xr:uid="{00000000-0005-0000-0000-0000F0030000}"/>
    <cellStyle name="Überschrift 4 2" xfId="1007" xr:uid="{00000000-0005-0000-0000-0000F1030000}"/>
    <cellStyle name="Überschrift 4 3" xfId="1008" xr:uid="{00000000-0005-0000-0000-0000F2030000}"/>
    <cellStyle name="Überschrift 4 4" xfId="1009" xr:uid="{00000000-0005-0000-0000-0000F3030000}"/>
    <cellStyle name="Überschrift 5" xfId="1010" xr:uid="{00000000-0005-0000-0000-0000F4030000}"/>
    <cellStyle name="Überschrift 6" xfId="1011" xr:uid="{00000000-0005-0000-0000-0000F5030000}"/>
    <cellStyle name="Überschrift 7" xfId="1012" xr:uid="{00000000-0005-0000-0000-0000F6030000}"/>
    <cellStyle name="Verknüpfte Zelle 2" xfId="1014" xr:uid="{00000000-0005-0000-0000-0000F7030000}"/>
    <cellStyle name="Verknüpfte Zelle 3" xfId="1015" xr:uid="{00000000-0005-0000-0000-0000F8030000}"/>
    <cellStyle name="Warnender Text 2" xfId="1016" xr:uid="{00000000-0005-0000-0000-0000F9030000}"/>
    <cellStyle name="Warnender Text 2 2" xfId="1017" xr:uid="{00000000-0005-0000-0000-0000FA030000}"/>
    <cellStyle name="Warnender Text 2 3" xfId="1018" xr:uid="{00000000-0005-0000-0000-0000FB030000}"/>
    <cellStyle name="Warnender Text 2 3 2" xfId="1019" xr:uid="{00000000-0005-0000-0000-0000FC030000}"/>
    <cellStyle name="Warnender Text 3" xfId="1020" xr:uid="{00000000-0005-0000-0000-0000FD030000}"/>
    <cellStyle name="Warnender Text 4" xfId="1021" xr:uid="{00000000-0005-0000-0000-0000FE030000}"/>
    <cellStyle name="Warnender Text 5" xfId="1022" xr:uid="{00000000-0005-0000-0000-0000FF030000}"/>
    <cellStyle name="Warnender Text 6" xfId="1023" xr:uid="{00000000-0005-0000-0000-000000040000}"/>
    <cellStyle name="Zelle überprüfen 2" xfId="1025" xr:uid="{00000000-0005-0000-0000-000001040000}"/>
    <cellStyle name="Zelle überprüfen 2 2" xfId="1026" xr:uid="{00000000-0005-0000-0000-000002040000}"/>
    <cellStyle name="Zelle überprüfen 2 3" xfId="1027" xr:uid="{00000000-0005-0000-0000-000003040000}"/>
    <cellStyle name="Zelle überprüfen 3" xfId="1028" xr:uid="{00000000-0005-0000-0000-000004040000}"/>
    <cellStyle name="Zelle überprüfen 3 2" xfId="1029" xr:uid="{00000000-0005-0000-0000-000005040000}"/>
  </cellStyles>
  <dxfs count="148">
    <dxf>
      <fill>
        <patternFill>
          <bgColor theme="4" tint="0.79998168889431442"/>
        </patternFill>
      </fill>
    </dxf>
    <dxf>
      <fill>
        <patternFill>
          <bgColor theme="0" tint="-0.24994659260841701"/>
        </patternFill>
      </fill>
    </dxf>
    <dxf>
      <fill>
        <patternFill>
          <bgColor rgb="FF99FF66"/>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99FF66"/>
        </patternFill>
      </fill>
    </dxf>
    <dxf>
      <fill>
        <patternFill>
          <bgColor rgb="FFCCFFCC"/>
        </patternFill>
      </fill>
    </dxf>
    <dxf>
      <fill>
        <patternFill>
          <bgColor rgb="FFFF7C80"/>
        </patternFill>
      </fill>
    </dxf>
    <dxf>
      <fill>
        <patternFill>
          <bgColor rgb="FF99FF66"/>
        </patternFill>
      </fill>
    </dxf>
    <dxf>
      <fill>
        <patternFill>
          <bgColor rgb="FFCCFFCC"/>
        </patternFill>
      </fill>
    </dxf>
    <dxf>
      <fill>
        <patternFill>
          <bgColor rgb="FF99FF66"/>
        </patternFill>
      </fill>
    </dxf>
    <dxf>
      <fill>
        <patternFill>
          <bgColor rgb="FFCCFFCC"/>
        </patternFill>
      </fill>
    </dxf>
    <dxf>
      <fill>
        <patternFill>
          <bgColor rgb="FFFFFF99"/>
        </patternFill>
      </fill>
    </dxf>
    <dxf>
      <fill>
        <patternFill>
          <bgColor rgb="FFCCFFCC"/>
        </patternFill>
      </fill>
    </dxf>
    <dxf>
      <fill>
        <patternFill>
          <bgColor rgb="FFFF7C80"/>
        </patternFill>
      </fill>
    </dxf>
    <dxf>
      <fill>
        <patternFill>
          <bgColor rgb="FFCCFFCC"/>
        </patternFill>
      </fill>
    </dxf>
    <dxf>
      <fill>
        <patternFill>
          <bgColor rgb="FF99FF66"/>
        </patternFill>
      </fill>
    </dxf>
    <dxf>
      <fill>
        <patternFill>
          <bgColor rgb="FFFF7C80"/>
        </patternFill>
      </fill>
    </dxf>
    <dxf>
      <fill>
        <patternFill>
          <bgColor rgb="FFFFFF99"/>
        </patternFill>
      </fill>
    </dxf>
    <dxf>
      <fill>
        <patternFill>
          <bgColor rgb="FFCCFFCC"/>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7C80"/>
        </patternFill>
      </fill>
    </dxf>
    <dxf>
      <fill>
        <patternFill>
          <bgColor rgb="FFBFBFBF"/>
        </patternFill>
      </fill>
    </dxf>
    <dxf>
      <fill>
        <patternFill>
          <bgColor theme="4" tint="0.79998168889431442"/>
        </patternFill>
      </fill>
    </dxf>
    <dxf>
      <fill>
        <patternFill>
          <bgColor rgb="FFFF7C80"/>
        </patternFill>
      </fill>
    </dxf>
    <dxf>
      <fill>
        <patternFill>
          <bgColor rgb="FFFFFF99"/>
        </patternFill>
      </fill>
    </dxf>
    <dxf>
      <fill>
        <patternFill>
          <bgColor rgb="FFCCFFCC"/>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1" tint="0.499984740745262"/>
        </patternFill>
      </fill>
    </dxf>
    <dxf>
      <fill>
        <patternFill>
          <bgColor theme="0" tint="-0.24994659260841701"/>
        </patternFill>
      </fill>
    </dxf>
    <dxf>
      <fill>
        <patternFill>
          <bgColor theme="1" tint="0.499984740745262"/>
        </patternFill>
      </fill>
    </dxf>
    <dxf>
      <fill>
        <patternFill>
          <bgColor theme="0" tint="-0.24994659260841701"/>
        </patternFill>
      </fill>
    </dxf>
    <dxf>
      <fill>
        <patternFill>
          <bgColor theme="1" tint="0.499984740745262"/>
        </patternFill>
      </fill>
    </dxf>
    <dxf>
      <fill>
        <patternFill>
          <bgColor theme="0" tint="-0.24994659260841701"/>
        </patternFill>
      </fill>
    </dxf>
    <dxf>
      <fill>
        <patternFill>
          <bgColor theme="1" tint="0.499984740745262"/>
        </patternFill>
      </fill>
    </dxf>
    <dxf>
      <fill>
        <patternFill>
          <bgColor theme="0" tint="-0.24994659260841701"/>
        </patternFill>
      </fill>
    </dxf>
    <dxf>
      <fill>
        <patternFill>
          <bgColor theme="1" tint="0.499984740745262"/>
        </patternFill>
      </fill>
    </dxf>
    <dxf>
      <fill>
        <patternFill>
          <bgColor theme="0" tint="-0.24994659260841701"/>
        </patternFill>
      </fill>
    </dxf>
    <dxf>
      <fill>
        <patternFill>
          <bgColor theme="1" tint="0.499984740745262"/>
        </patternFill>
      </fill>
    </dxf>
    <dxf>
      <fill>
        <patternFill>
          <bgColor rgb="FFFF7C80"/>
        </patternFill>
      </fill>
    </dxf>
    <dxf>
      <fill>
        <patternFill>
          <bgColor rgb="FFFF7C80"/>
        </patternFill>
      </fill>
    </dxf>
    <dxf>
      <fill>
        <patternFill>
          <bgColor rgb="FFCCFFCC"/>
        </patternFill>
      </fill>
      <border>
        <left style="thin">
          <color indexed="64"/>
        </left>
        <right style="thin">
          <color indexed="64"/>
        </right>
        <top style="thin">
          <color indexed="64"/>
        </top>
        <bottom style="thin">
          <color indexed="64"/>
        </bottom>
      </border>
    </dxf>
    <dxf>
      <fill>
        <patternFill>
          <bgColor rgb="FFCCFFCC"/>
        </patternFill>
      </fill>
      <border>
        <left style="thin">
          <color auto="1"/>
        </left>
        <right style="thin">
          <color auto="1"/>
        </right>
        <top style="thin">
          <color auto="1"/>
        </top>
        <bottom style="thin">
          <color auto="1"/>
        </bottom>
        <vertical/>
        <horizontal/>
      </border>
    </dxf>
    <dxf>
      <fill>
        <patternFill>
          <bgColor rgb="FFFFFF99"/>
        </patternFill>
      </fill>
      <border>
        <left style="thin">
          <color indexed="64"/>
        </left>
        <right style="thin">
          <color indexed="64"/>
        </right>
        <top style="thin">
          <color indexed="64"/>
        </top>
        <bottom style="thin">
          <color indexed="64"/>
        </bottom>
      </border>
    </dxf>
    <dxf>
      <fill>
        <patternFill>
          <bgColor rgb="FFFF7C80"/>
        </patternFill>
      </fill>
      <border>
        <left style="thin">
          <color indexed="64"/>
        </left>
        <right style="thin">
          <color indexed="64"/>
        </right>
        <top style="thin">
          <color indexed="64"/>
        </top>
        <bottom style="thin">
          <color indexed="64"/>
        </bottom>
      </border>
    </dxf>
    <dxf>
      <border>
        <left/>
        <right/>
        <top/>
        <bottom/>
      </border>
    </dxf>
    <dxf>
      <border>
        <left style="thin">
          <color indexed="64"/>
        </left>
        <right style="thin">
          <color indexed="64"/>
        </right>
        <top style="thin">
          <color indexed="64"/>
        </top>
        <bottom style="thin">
          <color indexed="64"/>
        </bottom>
      </border>
    </dxf>
    <dxf>
      <fill>
        <patternFill>
          <bgColor rgb="FFCCFFCC"/>
        </patternFill>
      </fill>
    </dxf>
    <dxf>
      <fill>
        <patternFill>
          <bgColor rgb="FFFFFF99"/>
        </patternFill>
      </fill>
    </dxf>
    <dxf>
      <fill>
        <patternFill>
          <bgColor rgb="FFFF776D"/>
        </patternFill>
      </fill>
    </dxf>
    <dxf>
      <fill>
        <patternFill>
          <bgColor rgb="FFFF776D"/>
        </patternFill>
      </fill>
    </dxf>
    <dxf>
      <fill>
        <patternFill>
          <bgColor rgb="FFCCFFCC"/>
        </patternFill>
      </fill>
    </dxf>
    <dxf>
      <fill>
        <patternFill>
          <bgColor rgb="FFFFFF99"/>
        </patternFill>
      </fill>
    </dxf>
    <dxf>
      <fill>
        <patternFill>
          <bgColor rgb="FFFF776D"/>
        </patternFill>
      </fill>
    </dxf>
    <dxf>
      <fill>
        <patternFill>
          <bgColor rgb="FFFF776D"/>
        </patternFill>
      </fill>
    </dxf>
    <dxf>
      <fill>
        <patternFill>
          <bgColor rgb="FFDCE6F1"/>
        </patternFill>
      </fill>
    </dxf>
    <dxf>
      <fill>
        <patternFill>
          <bgColor rgb="FFDCE6F1"/>
        </patternFill>
      </fill>
    </dxf>
    <dxf>
      <fill>
        <patternFill>
          <bgColor rgb="FFDCE6F1"/>
        </patternFill>
      </fill>
    </dxf>
    <dxf>
      <fill>
        <patternFill>
          <bgColor rgb="FFDCE6F1"/>
        </patternFill>
      </fill>
    </dxf>
    <dxf>
      <fill>
        <patternFill>
          <bgColor rgb="FFFFFF99"/>
        </patternFill>
      </fill>
    </dxf>
    <dxf>
      <fill>
        <patternFill>
          <bgColor rgb="FFDCE6F1"/>
        </patternFill>
      </fill>
    </dxf>
    <dxf>
      <fill>
        <patternFill>
          <bgColor rgb="FFDCE6F1"/>
        </patternFill>
      </fill>
    </dxf>
    <dxf>
      <fill>
        <patternFill>
          <bgColor rgb="FFC0C0C0"/>
        </patternFill>
      </fill>
    </dxf>
    <dxf>
      <font>
        <color rgb="FF9C0006"/>
      </font>
      <fill>
        <patternFill>
          <bgColor rgb="FFFFC7CE"/>
        </patternFill>
      </fill>
    </dxf>
    <dxf>
      <fill>
        <patternFill>
          <bgColor rgb="FFC0C0C0"/>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theme="0" tint="-0.24994659260841701"/>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theme="0" tint="-0.24994659260841701"/>
        </patternFill>
      </fill>
    </dxf>
    <dxf>
      <fill>
        <patternFill>
          <bgColor rgb="FFBFBFBF"/>
        </patternFill>
      </fill>
    </dxf>
    <dxf>
      <fill>
        <patternFill>
          <bgColor rgb="FFBFBFBF"/>
        </patternFill>
      </fill>
    </dxf>
    <dxf>
      <fill>
        <patternFill>
          <bgColor rgb="FFBFBFBF"/>
        </patternFill>
      </fill>
    </dxf>
    <dxf>
      <fill>
        <patternFill>
          <bgColor theme="0" tint="-0.24994659260841701"/>
        </patternFill>
      </fill>
    </dxf>
    <dxf>
      <fill>
        <patternFill patternType="lightUp">
          <fgColor auto="1"/>
        </patternFill>
      </fill>
    </dxf>
    <dxf>
      <fill>
        <patternFill patternType="lightUp">
          <fgColor auto="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b val="0"/>
        <i val="0"/>
        <strike val="0"/>
        <condense val="0"/>
        <extend val="0"/>
        <outline val="0"/>
        <shadow val="0"/>
        <u val="none"/>
        <vertAlign val="baseline"/>
        <sz val="8"/>
        <color indexed="8"/>
        <name val="Arial"/>
        <scheme val="none"/>
      </font>
      <alignment horizontal="general" vertical="center" textRotation="0" wrapText="0" indent="0" justifyLastLine="0" shrinkToFit="0" readingOrder="0"/>
    </dxf>
    <dxf>
      <font>
        <b val="0"/>
        <i val="0"/>
        <strike val="0"/>
        <condense val="0"/>
        <extend val="0"/>
        <outline val="0"/>
        <shadow val="0"/>
        <u val="none"/>
        <vertAlign val="baseline"/>
        <sz val="8"/>
        <color indexed="8"/>
        <name val="Arial"/>
        <scheme val="none"/>
      </font>
      <alignment horizontal="general" vertical="center" textRotation="0" wrapText="0" indent="0" justifyLastLine="0" shrinkToFit="0" readingOrder="0"/>
    </dxf>
    <dxf>
      <font>
        <b val="0"/>
        <i val="0"/>
        <strike val="0"/>
        <condense val="0"/>
        <extend val="0"/>
        <outline val="0"/>
        <shadow val="0"/>
        <u val="none"/>
        <vertAlign val="baseline"/>
        <sz val="8"/>
        <color indexed="8"/>
        <name val="Arial"/>
        <scheme val="none"/>
      </font>
      <alignment horizontal="general" vertical="center" textRotation="0" wrapText="0" indent="0" justifyLastLine="0" shrinkToFit="0" readingOrder="0"/>
    </dxf>
    <dxf>
      <font>
        <b val="0"/>
        <i val="0"/>
        <strike val="0"/>
        <condense val="0"/>
        <extend val="0"/>
        <outline val="0"/>
        <shadow val="0"/>
        <u val="none"/>
        <vertAlign val="baseline"/>
        <sz val="8"/>
        <color indexed="8"/>
        <name val="Arial"/>
        <scheme val="none"/>
      </font>
      <alignment horizontal="general" vertical="center" textRotation="0" wrapText="0" indent="0" justifyLastLine="0" shrinkToFit="0" readingOrder="0"/>
    </dxf>
    <dxf>
      <font>
        <b val="0"/>
        <i val="0"/>
        <strike val="0"/>
        <condense val="0"/>
        <extend val="0"/>
        <outline val="0"/>
        <shadow val="0"/>
        <u val="none"/>
        <vertAlign val="baseline"/>
        <sz val="8"/>
        <color indexed="8"/>
        <name val="Arial"/>
        <scheme val="none"/>
      </font>
      <alignment horizontal="general" vertical="center" textRotation="0" wrapText="0" indent="0" justifyLastLine="0" shrinkToFit="0" readingOrder="0"/>
    </dxf>
    <dxf>
      <font>
        <b val="0"/>
        <i val="0"/>
        <strike val="0"/>
        <condense val="0"/>
        <extend val="0"/>
        <outline val="0"/>
        <shadow val="0"/>
        <u val="none"/>
        <vertAlign val="baseline"/>
        <sz val="8"/>
        <color indexed="8"/>
        <name val="Arial"/>
        <scheme val="none"/>
      </font>
      <alignment horizontal="general" vertical="center" textRotation="0" wrapText="0" indent="0" justifyLastLine="0" shrinkToFit="0" readingOrder="0"/>
    </dxf>
    <dxf>
      <font>
        <b val="0"/>
        <i val="0"/>
        <strike val="0"/>
        <condense val="0"/>
        <extend val="0"/>
        <outline val="0"/>
        <shadow val="0"/>
        <u val="none"/>
        <vertAlign val="baseline"/>
        <sz val="8"/>
        <color indexed="8"/>
        <name val="Arial"/>
        <scheme val="none"/>
      </font>
      <alignment horizontal="general" vertical="center" textRotation="0" wrapText="0" indent="0" justifyLastLine="0" shrinkToFit="0" readingOrder="0"/>
    </dxf>
    <dxf>
      <font>
        <b val="0"/>
        <i val="0"/>
        <strike val="0"/>
        <condense val="0"/>
        <extend val="0"/>
        <outline val="0"/>
        <shadow val="0"/>
        <u val="none"/>
        <vertAlign val="baseline"/>
        <sz val="8"/>
        <color indexed="8"/>
        <name val="Arial"/>
        <scheme val="none"/>
      </font>
      <alignment horizontal="general" vertical="center" textRotation="0" wrapText="0" indent="0" justifyLastLine="0" shrinkToFit="0" readingOrder="0"/>
    </dxf>
    <dxf>
      <font>
        <b val="0"/>
        <i val="0"/>
        <strike val="0"/>
        <condense val="0"/>
        <extend val="0"/>
        <outline val="0"/>
        <shadow val="0"/>
        <u val="none"/>
        <vertAlign val="baseline"/>
        <sz val="8"/>
        <color indexed="8"/>
        <name val="Arial"/>
        <scheme val="none"/>
      </font>
      <alignment horizontal="general" vertical="center" textRotation="0" wrapText="0" indent="0" justifyLastLine="0" shrinkToFit="0" readingOrder="0"/>
    </dxf>
    <dxf>
      <font>
        <b val="0"/>
        <i val="0"/>
        <strike val="0"/>
        <condense val="0"/>
        <extend val="0"/>
        <outline val="0"/>
        <shadow val="0"/>
        <u val="none"/>
        <vertAlign val="baseline"/>
        <sz val="8"/>
        <color indexed="8"/>
        <name val="Arial"/>
        <scheme val="none"/>
      </font>
      <alignment horizontal="general" vertical="center" textRotation="0" wrapText="0" indent="0" justifyLastLine="0" shrinkToFit="0" readingOrder="0"/>
    </dxf>
    <dxf>
      <font>
        <b val="0"/>
        <i val="0"/>
        <strike val="0"/>
        <condense val="0"/>
        <extend val="0"/>
        <outline val="0"/>
        <shadow val="0"/>
        <u val="none"/>
        <vertAlign val="baseline"/>
        <sz val="8"/>
        <color indexed="8"/>
        <name val="Arial"/>
        <scheme val="none"/>
      </font>
      <alignment horizontal="general" vertical="center" textRotation="0" wrapText="0" indent="0" justifyLastLine="0" shrinkToFit="0" readingOrder="0"/>
    </dxf>
    <dxf>
      <font>
        <b val="0"/>
        <i val="0"/>
        <strike val="0"/>
        <condense val="0"/>
        <extend val="0"/>
        <outline val="0"/>
        <shadow val="0"/>
        <u val="none"/>
        <vertAlign val="baseline"/>
        <sz val="8"/>
        <color indexed="8"/>
        <name val="Arial"/>
        <scheme val="none"/>
      </font>
      <alignment horizontal="general" vertical="center" textRotation="0" wrapText="0" indent="0" justifyLastLine="0" shrinkToFit="0" readingOrder="0"/>
    </dxf>
    <dxf>
      <font>
        <b val="0"/>
        <i val="0"/>
        <strike val="0"/>
        <condense val="0"/>
        <extend val="0"/>
        <outline val="0"/>
        <shadow val="0"/>
        <u val="none"/>
        <vertAlign val="baseline"/>
        <sz val="8"/>
        <color indexed="8"/>
        <name val="Arial"/>
        <scheme val="none"/>
      </font>
      <alignment horizontal="general" vertical="center" textRotation="0" wrapText="0" indent="0" justifyLastLine="0" shrinkToFit="0" readingOrder="0"/>
    </dxf>
    <dxf>
      <font>
        <b val="0"/>
        <i val="0"/>
        <strike val="0"/>
        <condense val="0"/>
        <extend val="0"/>
        <outline val="0"/>
        <shadow val="0"/>
        <u val="none"/>
        <vertAlign val="baseline"/>
        <sz val="8"/>
        <color indexed="8"/>
        <name val="Arial"/>
        <scheme val="none"/>
      </font>
      <alignment horizontal="general" vertical="center" textRotation="0" wrapText="0" indent="0" justifyLastLine="0" shrinkToFit="0" readingOrder="0"/>
    </dxf>
    <dxf>
      <font>
        <b val="0"/>
        <i val="0"/>
        <strike val="0"/>
        <condense val="0"/>
        <extend val="0"/>
        <outline val="0"/>
        <shadow val="0"/>
        <u val="none"/>
        <vertAlign val="baseline"/>
        <sz val="8"/>
        <color auto="1"/>
        <name val="Arial"/>
        <scheme val="none"/>
      </font>
      <alignment horizontal="general" vertical="center" textRotation="0" wrapText="0" indent="0" justifyLastLine="0" shrinkToFit="0" readingOrder="0"/>
    </dxf>
    <dxf>
      <font>
        <b val="0"/>
        <i val="0"/>
        <strike val="0"/>
        <condense val="0"/>
        <extend val="0"/>
        <outline val="0"/>
        <shadow val="0"/>
        <u val="none"/>
        <vertAlign val="baseline"/>
        <sz val="8"/>
        <color indexed="8"/>
        <name val="Arial"/>
        <scheme val="none"/>
      </font>
      <alignment horizontal="center" vertical="center" textRotation="0" wrapText="0" indent="0" justifyLastLine="0" shrinkToFit="0" readingOrder="0"/>
    </dxf>
    <dxf>
      <font>
        <b val="0"/>
        <i val="0"/>
        <strike val="0"/>
        <condense val="0"/>
        <extend val="0"/>
        <outline val="0"/>
        <shadow val="0"/>
        <u val="none"/>
        <vertAlign val="baseline"/>
        <sz val="8"/>
        <color auto="1"/>
        <name val="Arial"/>
        <scheme val="none"/>
      </font>
      <alignment horizontal="general" vertical="center" textRotation="0" wrapText="0" indent="0" justifyLastLine="0" shrinkToFit="0" readingOrder="0"/>
    </dxf>
    <dxf>
      <font>
        <b val="0"/>
        <i val="0"/>
        <strike val="0"/>
        <condense val="0"/>
        <extend val="0"/>
        <outline val="0"/>
        <shadow val="0"/>
        <u val="none"/>
        <vertAlign val="baseline"/>
        <sz val="8"/>
        <color auto="1"/>
        <name val="Arial"/>
        <scheme val="none"/>
      </font>
      <alignment horizontal="general" vertical="center" textRotation="0" wrapText="1" indent="0" justifyLastLine="0" shrinkToFit="0" readingOrder="0"/>
    </dxf>
    <dxf>
      <font>
        <b val="0"/>
        <i val="0"/>
        <strike val="0"/>
        <condense val="0"/>
        <extend val="0"/>
        <outline val="0"/>
        <shadow val="0"/>
        <u val="none"/>
        <vertAlign val="baseline"/>
        <sz val="8"/>
        <color auto="1"/>
        <name val="Arial"/>
        <scheme val="none"/>
      </font>
      <alignment horizontal="general" vertical="center" textRotation="0" wrapText="0" indent="0" justifyLastLine="0" shrinkToFit="0" readingOrder="0"/>
    </dxf>
    <dxf>
      <font>
        <b val="0"/>
        <i val="0"/>
        <strike val="0"/>
        <condense val="0"/>
        <extend val="0"/>
        <outline val="0"/>
        <shadow val="0"/>
        <u val="none"/>
        <vertAlign val="baseline"/>
        <sz val="8"/>
        <color indexed="8"/>
        <name val="Arial"/>
        <scheme val="none"/>
      </font>
      <alignment horizontal="general" vertical="center" textRotation="0" wrapText="0" indent="0" justifyLastLine="0" shrinkToFit="0" readingOrder="0"/>
    </dxf>
    <dxf>
      <font>
        <b val="0"/>
        <i val="0"/>
        <strike val="0"/>
        <condense val="0"/>
        <extend val="0"/>
        <outline val="0"/>
        <shadow val="0"/>
        <u val="none"/>
        <vertAlign val="baseline"/>
        <sz val="8"/>
        <color auto="1"/>
        <name val="Arial"/>
        <scheme val="none"/>
      </font>
      <alignment horizontal="general" vertical="center" textRotation="0" wrapText="0" indent="0" justifyLastLine="0" shrinkToFit="0" readingOrder="0"/>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99FF66"/>
      <rgbColor rgb="000000FF"/>
      <rgbColor rgb="00FFFF00"/>
      <rgbColor rgb="00FF7C80"/>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DCE6F1"/>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808080"/>
    </indexedColors>
    <mruColors>
      <color rgb="FFDCE6F1"/>
      <color rgb="FFBFBFBF"/>
      <color rgb="FF99FF66"/>
      <color rgb="FF66FF33"/>
      <color rgb="FFCCFFCC"/>
      <color rgb="FF808080"/>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5.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6.png"/></Relationships>
</file>

<file path=xl/drawings/_rels/drawing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4.png"/></Relationships>
</file>

<file path=xl/drawings/_rels/drawing8.xml.rels><?xml version="1.0" encoding="UTF-8" standalone="yes"?>
<Relationships xmlns="http://schemas.openxmlformats.org/package/2006/relationships"><Relationship Id="rId2" Type="http://schemas.openxmlformats.org/officeDocument/2006/relationships/image" Target="../media/image7.png"/><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11</xdr:col>
      <xdr:colOff>476250</xdr:colOff>
      <xdr:row>13</xdr:row>
      <xdr:rowOff>9525</xdr:rowOff>
    </xdr:from>
    <xdr:to>
      <xdr:col>12</xdr:col>
      <xdr:colOff>0</xdr:colOff>
      <xdr:row>13</xdr:row>
      <xdr:rowOff>114300</xdr:rowOff>
    </xdr:to>
    <xdr:pic>
      <xdr:nvPicPr>
        <xdr:cNvPr id="119565" name="Grafik 15">
          <a:extLst>
            <a:ext uri="{FF2B5EF4-FFF2-40B4-BE49-F238E27FC236}">
              <a16:creationId xmlns:a16="http://schemas.microsoft.com/office/drawing/2014/main" id="{00000000-0008-0000-0000-00000DD3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858000" y="22955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457200</xdr:colOff>
      <xdr:row>5</xdr:row>
      <xdr:rowOff>9525</xdr:rowOff>
    </xdr:from>
    <xdr:to>
      <xdr:col>5</xdr:col>
      <xdr:colOff>0</xdr:colOff>
      <xdr:row>5</xdr:row>
      <xdr:rowOff>114300</xdr:rowOff>
    </xdr:to>
    <xdr:pic>
      <xdr:nvPicPr>
        <xdr:cNvPr id="119566" name="Grafik 15">
          <a:extLst>
            <a:ext uri="{FF2B5EF4-FFF2-40B4-BE49-F238E27FC236}">
              <a16:creationId xmlns:a16="http://schemas.microsoft.com/office/drawing/2014/main" id="{00000000-0008-0000-0000-00000ED3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81325" y="9620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476250</xdr:colOff>
      <xdr:row>11</xdr:row>
      <xdr:rowOff>9525</xdr:rowOff>
    </xdr:from>
    <xdr:to>
      <xdr:col>12</xdr:col>
      <xdr:colOff>0</xdr:colOff>
      <xdr:row>11</xdr:row>
      <xdr:rowOff>114300</xdr:rowOff>
    </xdr:to>
    <xdr:pic>
      <xdr:nvPicPr>
        <xdr:cNvPr id="119568" name="Grafik 15">
          <a:extLst>
            <a:ext uri="{FF2B5EF4-FFF2-40B4-BE49-F238E27FC236}">
              <a16:creationId xmlns:a16="http://schemas.microsoft.com/office/drawing/2014/main" id="{00000000-0008-0000-0000-000010D3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858000" y="19621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476250</xdr:colOff>
      <xdr:row>23</xdr:row>
      <xdr:rowOff>9525</xdr:rowOff>
    </xdr:from>
    <xdr:to>
      <xdr:col>12</xdr:col>
      <xdr:colOff>0</xdr:colOff>
      <xdr:row>23</xdr:row>
      <xdr:rowOff>114300</xdr:rowOff>
    </xdr:to>
    <xdr:pic>
      <xdr:nvPicPr>
        <xdr:cNvPr id="119570" name="Grafik 15">
          <a:extLst>
            <a:ext uri="{FF2B5EF4-FFF2-40B4-BE49-F238E27FC236}">
              <a16:creationId xmlns:a16="http://schemas.microsoft.com/office/drawing/2014/main" id="{00000000-0008-0000-0000-000012D3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858000" y="43434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933450</xdr:colOff>
      <xdr:row>27</xdr:row>
      <xdr:rowOff>9525</xdr:rowOff>
    </xdr:from>
    <xdr:to>
      <xdr:col>4</xdr:col>
      <xdr:colOff>0</xdr:colOff>
      <xdr:row>27</xdr:row>
      <xdr:rowOff>114300</xdr:rowOff>
    </xdr:to>
    <xdr:pic>
      <xdr:nvPicPr>
        <xdr:cNvPr id="119571" name="Grafik 15">
          <a:extLst>
            <a:ext uri="{FF2B5EF4-FFF2-40B4-BE49-F238E27FC236}">
              <a16:creationId xmlns:a16="http://schemas.microsoft.com/office/drawing/2014/main" id="{00000000-0008-0000-0000-000013D3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6025" y="51149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466725</xdr:colOff>
      <xdr:row>42</xdr:row>
      <xdr:rowOff>9525</xdr:rowOff>
    </xdr:from>
    <xdr:to>
      <xdr:col>11</xdr:col>
      <xdr:colOff>571500</xdr:colOff>
      <xdr:row>42</xdr:row>
      <xdr:rowOff>114300</xdr:rowOff>
    </xdr:to>
    <xdr:pic>
      <xdr:nvPicPr>
        <xdr:cNvPr id="119572" name="Grafik 15">
          <a:extLst>
            <a:ext uri="{FF2B5EF4-FFF2-40B4-BE49-F238E27FC236}">
              <a16:creationId xmlns:a16="http://schemas.microsoft.com/office/drawing/2014/main" id="{00000000-0008-0000-0000-000014D3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848475" y="77152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466725</xdr:colOff>
      <xdr:row>29</xdr:row>
      <xdr:rowOff>9525</xdr:rowOff>
    </xdr:from>
    <xdr:to>
      <xdr:col>11</xdr:col>
      <xdr:colOff>571500</xdr:colOff>
      <xdr:row>29</xdr:row>
      <xdr:rowOff>114300</xdr:rowOff>
    </xdr:to>
    <xdr:pic>
      <xdr:nvPicPr>
        <xdr:cNvPr id="119573" name="Grafik 15">
          <a:extLst>
            <a:ext uri="{FF2B5EF4-FFF2-40B4-BE49-F238E27FC236}">
              <a16:creationId xmlns:a16="http://schemas.microsoft.com/office/drawing/2014/main" id="{00000000-0008-0000-0000-000015D3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848475" y="62960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476250</xdr:colOff>
      <xdr:row>33</xdr:row>
      <xdr:rowOff>9525</xdr:rowOff>
    </xdr:from>
    <xdr:to>
      <xdr:col>12</xdr:col>
      <xdr:colOff>0</xdr:colOff>
      <xdr:row>33</xdr:row>
      <xdr:rowOff>114300</xdr:rowOff>
    </xdr:to>
    <xdr:pic>
      <xdr:nvPicPr>
        <xdr:cNvPr id="119574" name="Grafik 15">
          <a:extLst>
            <a:ext uri="{FF2B5EF4-FFF2-40B4-BE49-F238E27FC236}">
              <a16:creationId xmlns:a16="http://schemas.microsoft.com/office/drawing/2014/main" id="{00000000-0008-0000-0000-000016D3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791325" y="71913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466725</xdr:colOff>
      <xdr:row>30</xdr:row>
      <xdr:rowOff>9525</xdr:rowOff>
    </xdr:from>
    <xdr:to>
      <xdr:col>11</xdr:col>
      <xdr:colOff>571500</xdr:colOff>
      <xdr:row>30</xdr:row>
      <xdr:rowOff>114300</xdr:rowOff>
    </xdr:to>
    <xdr:pic>
      <xdr:nvPicPr>
        <xdr:cNvPr id="119579" name="Grafik 15">
          <a:extLst>
            <a:ext uri="{FF2B5EF4-FFF2-40B4-BE49-F238E27FC236}">
              <a16:creationId xmlns:a16="http://schemas.microsoft.com/office/drawing/2014/main" id="{00000000-0008-0000-0000-00001BD3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848475" y="66198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457200</xdr:colOff>
      <xdr:row>15</xdr:row>
      <xdr:rowOff>9525</xdr:rowOff>
    </xdr:from>
    <xdr:to>
      <xdr:col>5</xdr:col>
      <xdr:colOff>0</xdr:colOff>
      <xdr:row>15</xdr:row>
      <xdr:rowOff>114300</xdr:rowOff>
    </xdr:to>
    <xdr:pic>
      <xdr:nvPicPr>
        <xdr:cNvPr id="119580" name="Grafik 15">
          <a:extLst>
            <a:ext uri="{FF2B5EF4-FFF2-40B4-BE49-F238E27FC236}">
              <a16:creationId xmlns:a16="http://schemas.microsoft.com/office/drawing/2014/main" id="{00000000-0008-0000-0000-00001CD3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48000" y="19621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466725</xdr:colOff>
      <xdr:row>31</xdr:row>
      <xdr:rowOff>9525</xdr:rowOff>
    </xdr:from>
    <xdr:to>
      <xdr:col>11</xdr:col>
      <xdr:colOff>571500</xdr:colOff>
      <xdr:row>31</xdr:row>
      <xdr:rowOff>114300</xdr:rowOff>
    </xdr:to>
    <xdr:pic>
      <xdr:nvPicPr>
        <xdr:cNvPr id="23" name="Grafik 15">
          <a:extLst>
            <a:ext uri="{FF2B5EF4-FFF2-40B4-BE49-F238E27FC236}">
              <a16:creationId xmlns:a16="http://schemas.microsoft.com/office/drawing/2014/main" id="{00000000-0008-0000-0000-000017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848475" y="71342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457200</xdr:colOff>
      <xdr:row>29</xdr:row>
      <xdr:rowOff>9525</xdr:rowOff>
    </xdr:from>
    <xdr:to>
      <xdr:col>8</xdr:col>
      <xdr:colOff>0</xdr:colOff>
      <xdr:row>29</xdr:row>
      <xdr:rowOff>114300</xdr:rowOff>
    </xdr:to>
    <xdr:pic>
      <xdr:nvPicPr>
        <xdr:cNvPr id="24" name="Grafik 15">
          <a:extLst>
            <a:ext uri="{FF2B5EF4-FFF2-40B4-BE49-F238E27FC236}">
              <a16:creationId xmlns:a16="http://schemas.microsoft.com/office/drawing/2014/main" id="{00000000-0008-0000-0000-000018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33925" y="64865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466725</xdr:colOff>
      <xdr:row>40</xdr:row>
      <xdr:rowOff>9525</xdr:rowOff>
    </xdr:from>
    <xdr:to>
      <xdr:col>11</xdr:col>
      <xdr:colOff>571500</xdr:colOff>
      <xdr:row>40</xdr:row>
      <xdr:rowOff>114300</xdr:rowOff>
    </xdr:to>
    <xdr:pic>
      <xdr:nvPicPr>
        <xdr:cNvPr id="41" name="Grafik 15">
          <a:extLst>
            <a:ext uri="{FF2B5EF4-FFF2-40B4-BE49-F238E27FC236}">
              <a16:creationId xmlns:a16="http://schemas.microsoft.com/office/drawing/2014/main" id="{00000000-0008-0000-0000-000029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781800" y="79152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466725</xdr:colOff>
      <xdr:row>44</xdr:row>
      <xdr:rowOff>9525</xdr:rowOff>
    </xdr:from>
    <xdr:to>
      <xdr:col>11</xdr:col>
      <xdr:colOff>571500</xdr:colOff>
      <xdr:row>44</xdr:row>
      <xdr:rowOff>114300</xdr:rowOff>
    </xdr:to>
    <xdr:pic>
      <xdr:nvPicPr>
        <xdr:cNvPr id="40" name="Grafik 15">
          <a:extLst>
            <a:ext uri="{FF2B5EF4-FFF2-40B4-BE49-F238E27FC236}">
              <a16:creationId xmlns:a16="http://schemas.microsoft.com/office/drawing/2014/main" id="{00000000-0008-0000-0000-000028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781800" y="90678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466725</xdr:colOff>
      <xdr:row>45</xdr:row>
      <xdr:rowOff>9525</xdr:rowOff>
    </xdr:from>
    <xdr:to>
      <xdr:col>11</xdr:col>
      <xdr:colOff>571500</xdr:colOff>
      <xdr:row>45</xdr:row>
      <xdr:rowOff>114300</xdr:rowOff>
    </xdr:to>
    <xdr:pic>
      <xdr:nvPicPr>
        <xdr:cNvPr id="42" name="Grafik 15">
          <a:extLst>
            <a:ext uri="{FF2B5EF4-FFF2-40B4-BE49-F238E27FC236}">
              <a16:creationId xmlns:a16="http://schemas.microsoft.com/office/drawing/2014/main" id="{00000000-0008-0000-0000-00002A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781800" y="94392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476250</xdr:colOff>
      <xdr:row>35</xdr:row>
      <xdr:rowOff>9525</xdr:rowOff>
    </xdr:from>
    <xdr:to>
      <xdr:col>12</xdr:col>
      <xdr:colOff>0</xdr:colOff>
      <xdr:row>35</xdr:row>
      <xdr:rowOff>114300</xdr:rowOff>
    </xdr:to>
    <xdr:pic>
      <xdr:nvPicPr>
        <xdr:cNvPr id="43" name="Grafik 15">
          <a:extLst>
            <a:ext uri="{FF2B5EF4-FFF2-40B4-BE49-F238E27FC236}">
              <a16:creationId xmlns:a16="http://schemas.microsoft.com/office/drawing/2014/main" id="{FC47A602-A28C-4B03-83AB-873D306F92A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791325" y="79152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476250</xdr:colOff>
      <xdr:row>36</xdr:row>
      <xdr:rowOff>9525</xdr:rowOff>
    </xdr:from>
    <xdr:to>
      <xdr:col>12</xdr:col>
      <xdr:colOff>0</xdr:colOff>
      <xdr:row>36</xdr:row>
      <xdr:rowOff>114300</xdr:rowOff>
    </xdr:to>
    <xdr:pic>
      <xdr:nvPicPr>
        <xdr:cNvPr id="44" name="Grafik 15">
          <a:extLst>
            <a:ext uri="{FF2B5EF4-FFF2-40B4-BE49-F238E27FC236}">
              <a16:creationId xmlns:a16="http://schemas.microsoft.com/office/drawing/2014/main" id="{10696177-323E-4628-81CB-E898DACC39B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791325" y="82772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933450</xdr:colOff>
      <xdr:row>27</xdr:row>
      <xdr:rowOff>9525</xdr:rowOff>
    </xdr:from>
    <xdr:to>
      <xdr:col>4</xdr:col>
      <xdr:colOff>0</xdr:colOff>
      <xdr:row>27</xdr:row>
      <xdr:rowOff>114300</xdr:rowOff>
    </xdr:to>
    <xdr:pic>
      <xdr:nvPicPr>
        <xdr:cNvPr id="45" name="Grafik 15">
          <a:extLst>
            <a:ext uri="{FF2B5EF4-FFF2-40B4-BE49-F238E27FC236}">
              <a16:creationId xmlns:a16="http://schemas.microsoft.com/office/drawing/2014/main" id="{FE9D5E38-230D-4529-9CFC-1B8883B3FB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57450" y="4794885"/>
          <a:ext cx="1333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198120</xdr:colOff>
      <xdr:row>0</xdr:row>
      <xdr:rowOff>91440</xdr:rowOff>
    </xdr:from>
    <xdr:to>
      <xdr:col>11</xdr:col>
      <xdr:colOff>560070</xdr:colOff>
      <xdr:row>3</xdr:row>
      <xdr:rowOff>202667</xdr:rowOff>
    </xdr:to>
    <xdr:pic>
      <xdr:nvPicPr>
        <xdr:cNvPr id="76" name="Grafik 1">
          <a:extLst>
            <a:ext uri="{FF2B5EF4-FFF2-40B4-BE49-F238E27FC236}">
              <a16:creationId xmlns:a16="http://schemas.microsoft.com/office/drawing/2014/main" id="{16041758-2372-414A-BAE6-93B9E9F91984}"/>
            </a:ext>
          </a:extLst>
        </xdr:cNvPr>
        <xdr:cNvPicPr>
          <a:picLocks noChangeAspect="1"/>
        </xdr:cNvPicPr>
      </xdr:nvPicPr>
      <xdr:blipFill>
        <a:blip xmlns:r="http://schemas.openxmlformats.org/officeDocument/2006/relationships" r:embed="rId2"/>
        <a:stretch>
          <a:fillRect/>
        </a:stretch>
      </xdr:blipFill>
      <xdr:spPr>
        <a:xfrm>
          <a:off x="5631180" y="91440"/>
          <a:ext cx="1464945" cy="606527"/>
        </a:xfrm>
        <a:prstGeom prst="rect">
          <a:avLst/>
        </a:prstGeom>
      </xdr:spPr>
    </xdr:pic>
    <xdr:clientData/>
  </xdr:twoCellAnchor>
  <xdr:oneCellAnchor>
    <xdr:from>
      <xdr:col>11</xdr:col>
      <xdr:colOff>476250</xdr:colOff>
      <xdr:row>37</xdr:row>
      <xdr:rowOff>9525</xdr:rowOff>
    </xdr:from>
    <xdr:ext cx="104775" cy="104775"/>
    <xdr:pic>
      <xdr:nvPicPr>
        <xdr:cNvPr id="2" name="Grafik 15">
          <a:extLst>
            <a:ext uri="{FF2B5EF4-FFF2-40B4-BE49-F238E27FC236}">
              <a16:creationId xmlns:a16="http://schemas.microsoft.com/office/drawing/2014/main" id="{1BB1E659-572E-4F2C-B958-DB73BA36775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791325" y="86391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476250</xdr:colOff>
      <xdr:row>39</xdr:row>
      <xdr:rowOff>9525</xdr:rowOff>
    </xdr:from>
    <xdr:ext cx="104775" cy="104775"/>
    <xdr:pic>
      <xdr:nvPicPr>
        <xdr:cNvPr id="3" name="Grafik 15">
          <a:extLst>
            <a:ext uri="{FF2B5EF4-FFF2-40B4-BE49-F238E27FC236}">
              <a16:creationId xmlns:a16="http://schemas.microsoft.com/office/drawing/2014/main" id="{1BA8275F-56EA-4883-BF01-7197899114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791325" y="93630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11</xdr:col>
      <xdr:colOff>466725</xdr:colOff>
      <xdr:row>41</xdr:row>
      <xdr:rowOff>0</xdr:rowOff>
    </xdr:from>
    <xdr:to>
      <xdr:col>11</xdr:col>
      <xdr:colOff>571500</xdr:colOff>
      <xdr:row>41</xdr:row>
      <xdr:rowOff>104775</xdr:rowOff>
    </xdr:to>
    <xdr:pic>
      <xdr:nvPicPr>
        <xdr:cNvPr id="4" name="Grafik 15">
          <a:extLst>
            <a:ext uri="{FF2B5EF4-FFF2-40B4-BE49-F238E27FC236}">
              <a16:creationId xmlns:a16="http://schemas.microsoft.com/office/drawing/2014/main" id="{130A0784-E07F-439F-BA65-262ED0684BC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781800" y="100774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457200</xdr:colOff>
      <xdr:row>11</xdr:row>
      <xdr:rowOff>0</xdr:rowOff>
    </xdr:from>
    <xdr:to>
      <xdr:col>5</xdr:col>
      <xdr:colOff>0</xdr:colOff>
      <xdr:row>11</xdr:row>
      <xdr:rowOff>104775</xdr:rowOff>
    </xdr:to>
    <xdr:pic>
      <xdr:nvPicPr>
        <xdr:cNvPr id="5" name="Grafik 15">
          <a:extLst>
            <a:ext uri="{FF2B5EF4-FFF2-40B4-BE49-F238E27FC236}">
              <a16:creationId xmlns:a16="http://schemas.microsoft.com/office/drawing/2014/main" id="{E0F3AFB3-06C5-465D-9FF3-4148F689EE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57550" y="19526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457200</xdr:colOff>
      <xdr:row>13</xdr:row>
      <xdr:rowOff>9525</xdr:rowOff>
    </xdr:from>
    <xdr:to>
      <xdr:col>5</xdr:col>
      <xdr:colOff>0</xdr:colOff>
      <xdr:row>13</xdr:row>
      <xdr:rowOff>114300</xdr:rowOff>
    </xdr:to>
    <xdr:pic>
      <xdr:nvPicPr>
        <xdr:cNvPr id="6" name="Grafik 15">
          <a:extLst>
            <a:ext uri="{FF2B5EF4-FFF2-40B4-BE49-F238E27FC236}">
              <a16:creationId xmlns:a16="http://schemas.microsoft.com/office/drawing/2014/main" id="{09432687-C563-4F13-B0C7-00FCFFA5D74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57550" y="23050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8</xdr:col>
      <xdr:colOff>419100</xdr:colOff>
      <xdr:row>29</xdr:row>
      <xdr:rowOff>0</xdr:rowOff>
    </xdr:from>
    <xdr:ext cx="104775" cy="104775"/>
    <xdr:pic>
      <xdr:nvPicPr>
        <xdr:cNvPr id="7" name="Grafik 15">
          <a:extLst>
            <a:ext uri="{FF2B5EF4-FFF2-40B4-BE49-F238E27FC236}">
              <a16:creationId xmlns:a16="http://schemas.microsoft.com/office/drawing/2014/main" id="{37D5AD25-B01F-4E8B-8FF0-43507C2648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67350" y="52482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457200</xdr:colOff>
      <xdr:row>29</xdr:row>
      <xdr:rowOff>9525</xdr:rowOff>
    </xdr:from>
    <xdr:ext cx="104775" cy="104775"/>
    <xdr:pic>
      <xdr:nvPicPr>
        <xdr:cNvPr id="8" name="Grafik 15">
          <a:extLst>
            <a:ext uri="{FF2B5EF4-FFF2-40B4-BE49-F238E27FC236}">
              <a16:creationId xmlns:a16="http://schemas.microsoft.com/office/drawing/2014/main" id="{1AE597B2-F95F-41E7-BEAA-AD14382B50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943475" y="52578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457200</xdr:colOff>
      <xdr:row>29</xdr:row>
      <xdr:rowOff>9525</xdr:rowOff>
    </xdr:from>
    <xdr:ext cx="104775" cy="104775"/>
    <xdr:pic>
      <xdr:nvPicPr>
        <xdr:cNvPr id="9" name="Grafik 15">
          <a:extLst>
            <a:ext uri="{FF2B5EF4-FFF2-40B4-BE49-F238E27FC236}">
              <a16:creationId xmlns:a16="http://schemas.microsoft.com/office/drawing/2014/main" id="{4801D56F-03C6-4828-82E5-2922FF6554A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05450" y="52578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409575</xdr:colOff>
      <xdr:row>29</xdr:row>
      <xdr:rowOff>0</xdr:rowOff>
    </xdr:from>
    <xdr:ext cx="104775" cy="104775"/>
    <xdr:pic>
      <xdr:nvPicPr>
        <xdr:cNvPr id="10" name="Grafik 15">
          <a:extLst>
            <a:ext uri="{FF2B5EF4-FFF2-40B4-BE49-F238E27FC236}">
              <a16:creationId xmlns:a16="http://schemas.microsoft.com/office/drawing/2014/main" id="{7ADA4859-F48C-434B-B426-3F47DA5A1BA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524625" y="52482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457200</xdr:colOff>
      <xdr:row>30</xdr:row>
      <xdr:rowOff>9525</xdr:rowOff>
    </xdr:from>
    <xdr:ext cx="104775" cy="104775"/>
    <xdr:pic>
      <xdr:nvPicPr>
        <xdr:cNvPr id="14" name="Grafik 15">
          <a:extLst>
            <a:ext uri="{FF2B5EF4-FFF2-40B4-BE49-F238E27FC236}">
              <a16:creationId xmlns:a16="http://schemas.microsoft.com/office/drawing/2014/main" id="{33945B23-1124-4E7B-B4DF-DC3D4C44126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943475" y="52578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8</xdr:col>
      <xdr:colOff>409575</xdr:colOff>
      <xdr:row>30</xdr:row>
      <xdr:rowOff>0</xdr:rowOff>
    </xdr:from>
    <xdr:ext cx="104775" cy="104775"/>
    <xdr:pic>
      <xdr:nvPicPr>
        <xdr:cNvPr id="15" name="Grafik 15">
          <a:extLst>
            <a:ext uri="{FF2B5EF4-FFF2-40B4-BE49-F238E27FC236}">
              <a16:creationId xmlns:a16="http://schemas.microsoft.com/office/drawing/2014/main" id="{48599AA5-087A-47F1-8877-31373C64A0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57825" y="55721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9</xdr:col>
      <xdr:colOff>457200</xdr:colOff>
      <xdr:row>30</xdr:row>
      <xdr:rowOff>9525</xdr:rowOff>
    </xdr:from>
    <xdr:ext cx="104775" cy="104775"/>
    <xdr:pic>
      <xdr:nvPicPr>
        <xdr:cNvPr id="16" name="Grafik 15">
          <a:extLst>
            <a:ext uri="{FF2B5EF4-FFF2-40B4-BE49-F238E27FC236}">
              <a16:creationId xmlns:a16="http://schemas.microsoft.com/office/drawing/2014/main" id="{F32D7871-A93A-4E04-A25E-A290112748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943475" y="52578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409575</xdr:colOff>
      <xdr:row>30</xdr:row>
      <xdr:rowOff>0</xdr:rowOff>
    </xdr:from>
    <xdr:ext cx="104775" cy="104775"/>
    <xdr:pic>
      <xdr:nvPicPr>
        <xdr:cNvPr id="17" name="Grafik 15">
          <a:extLst>
            <a:ext uri="{FF2B5EF4-FFF2-40B4-BE49-F238E27FC236}">
              <a16:creationId xmlns:a16="http://schemas.microsoft.com/office/drawing/2014/main" id="{B1224ED5-E4B3-4830-B2E9-93E014ECB6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524625" y="55721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5</xdr:col>
      <xdr:colOff>2409825</xdr:colOff>
      <xdr:row>0</xdr:row>
      <xdr:rowOff>57150</xdr:rowOff>
    </xdr:from>
    <xdr:to>
      <xdr:col>5</xdr:col>
      <xdr:colOff>3806190</xdr:colOff>
      <xdr:row>3</xdr:row>
      <xdr:rowOff>142875</xdr:rowOff>
    </xdr:to>
    <xdr:pic>
      <xdr:nvPicPr>
        <xdr:cNvPr id="2" name="Grafik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772775" y="57150"/>
          <a:ext cx="139636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1314450</xdr:colOff>
      <xdr:row>4</xdr:row>
      <xdr:rowOff>0</xdr:rowOff>
    </xdr:from>
    <xdr:to>
      <xdr:col>5</xdr:col>
      <xdr:colOff>0</xdr:colOff>
      <xdr:row>4</xdr:row>
      <xdr:rowOff>104775</xdr:rowOff>
    </xdr:to>
    <xdr:pic>
      <xdr:nvPicPr>
        <xdr:cNvPr id="2" name="Grafik 15">
          <a:extLst>
            <a:ext uri="{FF2B5EF4-FFF2-40B4-BE49-F238E27FC236}">
              <a16:creationId xmlns:a16="http://schemas.microsoft.com/office/drawing/2014/main" id="{F62DAF6C-0CCF-4553-BCE3-A0B63AFB350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315575" y="6858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1314450</xdr:colOff>
      <xdr:row>9</xdr:row>
      <xdr:rowOff>9525</xdr:rowOff>
    </xdr:from>
    <xdr:to>
      <xdr:col>4</xdr:col>
      <xdr:colOff>0</xdr:colOff>
      <xdr:row>9</xdr:row>
      <xdr:rowOff>114300</xdr:rowOff>
    </xdr:to>
    <xdr:pic>
      <xdr:nvPicPr>
        <xdr:cNvPr id="3" name="Grafik 15">
          <a:extLst>
            <a:ext uri="{FF2B5EF4-FFF2-40B4-BE49-F238E27FC236}">
              <a16:creationId xmlns:a16="http://schemas.microsoft.com/office/drawing/2014/main" id="{C1B77BF5-52F2-496C-8F41-28500CF575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96350" y="19050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1314450</xdr:colOff>
      <xdr:row>9</xdr:row>
      <xdr:rowOff>9525</xdr:rowOff>
    </xdr:from>
    <xdr:to>
      <xdr:col>5</xdr:col>
      <xdr:colOff>0</xdr:colOff>
      <xdr:row>9</xdr:row>
      <xdr:rowOff>114300</xdr:rowOff>
    </xdr:to>
    <xdr:pic>
      <xdr:nvPicPr>
        <xdr:cNvPr id="4" name="Grafik 15">
          <a:extLst>
            <a:ext uri="{FF2B5EF4-FFF2-40B4-BE49-F238E27FC236}">
              <a16:creationId xmlns:a16="http://schemas.microsoft.com/office/drawing/2014/main" id="{6B7D0846-DA1E-4034-A94B-9345FBD85D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315575" y="19050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3019425</xdr:colOff>
      <xdr:row>8</xdr:row>
      <xdr:rowOff>0</xdr:rowOff>
    </xdr:from>
    <xdr:to>
      <xdr:col>1</xdr:col>
      <xdr:colOff>9525</xdr:colOff>
      <xdr:row>8</xdr:row>
      <xdr:rowOff>104775</xdr:rowOff>
    </xdr:to>
    <xdr:pic>
      <xdr:nvPicPr>
        <xdr:cNvPr id="5" name="Grafik 15">
          <a:extLst>
            <a:ext uri="{FF2B5EF4-FFF2-40B4-BE49-F238E27FC236}">
              <a16:creationId xmlns:a16="http://schemas.microsoft.com/office/drawing/2014/main" id="{46D7E681-6FCD-4C2A-B509-1B0A4D0ECA1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19425" y="16573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1343025</xdr:colOff>
      <xdr:row>0</xdr:row>
      <xdr:rowOff>19050</xdr:rowOff>
    </xdr:from>
    <xdr:to>
      <xdr:col>4</xdr:col>
      <xdr:colOff>1362075</xdr:colOff>
      <xdr:row>3</xdr:row>
      <xdr:rowOff>151867</xdr:rowOff>
    </xdr:to>
    <xdr:pic>
      <xdr:nvPicPr>
        <xdr:cNvPr id="6" name="Grafik 1">
          <a:extLst>
            <a:ext uri="{FF2B5EF4-FFF2-40B4-BE49-F238E27FC236}">
              <a16:creationId xmlns:a16="http://schemas.microsoft.com/office/drawing/2014/main" id="{8B13F204-57AA-49BB-AD84-262774FB209E}"/>
            </a:ext>
          </a:extLst>
        </xdr:cNvPr>
        <xdr:cNvPicPr>
          <a:picLocks noChangeAspect="1"/>
        </xdr:cNvPicPr>
      </xdr:nvPicPr>
      <xdr:blipFill>
        <a:blip xmlns:r="http://schemas.openxmlformats.org/officeDocument/2006/relationships" r:embed="rId2"/>
        <a:stretch>
          <a:fillRect/>
        </a:stretch>
      </xdr:blipFill>
      <xdr:spPr>
        <a:xfrm>
          <a:off x="8924925" y="19050"/>
          <a:ext cx="1438275" cy="61859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2876550</xdr:colOff>
      <xdr:row>5</xdr:row>
      <xdr:rowOff>0</xdr:rowOff>
    </xdr:from>
    <xdr:to>
      <xdr:col>3</xdr:col>
      <xdr:colOff>0</xdr:colOff>
      <xdr:row>5</xdr:row>
      <xdr:rowOff>95250</xdr:rowOff>
    </xdr:to>
    <xdr:pic>
      <xdr:nvPicPr>
        <xdr:cNvPr id="3" name="Grafik 18">
          <a:extLst>
            <a:ext uri="{FF2B5EF4-FFF2-40B4-BE49-F238E27FC236}">
              <a16:creationId xmlns:a16="http://schemas.microsoft.com/office/drawing/2014/main" id="{B6FA3275-3829-4E60-A55F-DEED0D5E46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62700" y="80962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914400</xdr:colOff>
      <xdr:row>5</xdr:row>
      <xdr:rowOff>9525</xdr:rowOff>
    </xdr:from>
    <xdr:to>
      <xdr:col>4</xdr:col>
      <xdr:colOff>19050</xdr:colOff>
      <xdr:row>5</xdr:row>
      <xdr:rowOff>104775</xdr:rowOff>
    </xdr:to>
    <xdr:pic>
      <xdr:nvPicPr>
        <xdr:cNvPr id="4" name="Grafik 18">
          <a:extLst>
            <a:ext uri="{FF2B5EF4-FFF2-40B4-BE49-F238E27FC236}">
              <a16:creationId xmlns:a16="http://schemas.microsoft.com/office/drawing/2014/main" id="{5ADD1080-6A9A-4CE0-81A3-D65BB8825A3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867650" y="81915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1390650</xdr:colOff>
      <xdr:row>22</xdr:row>
      <xdr:rowOff>9525</xdr:rowOff>
    </xdr:from>
    <xdr:to>
      <xdr:col>5</xdr:col>
      <xdr:colOff>9525</xdr:colOff>
      <xdr:row>22</xdr:row>
      <xdr:rowOff>104775</xdr:rowOff>
    </xdr:to>
    <xdr:pic>
      <xdr:nvPicPr>
        <xdr:cNvPr id="6" name="Grafik 18">
          <a:extLst>
            <a:ext uri="{FF2B5EF4-FFF2-40B4-BE49-F238E27FC236}">
              <a16:creationId xmlns:a16="http://schemas.microsoft.com/office/drawing/2014/main" id="{44F5ACB9-8F37-42DE-884C-316BC07368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344025" y="662940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1552575</xdr:colOff>
      <xdr:row>0</xdr:row>
      <xdr:rowOff>57150</xdr:rowOff>
    </xdr:from>
    <xdr:to>
      <xdr:col>5</xdr:col>
      <xdr:colOff>2981325</xdr:colOff>
      <xdr:row>3</xdr:row>
      <xdr:rowOff>174092</xdr:rowOff>
    </xdr:to>
    <xdr:pic>
      <xdr:nvPicPr>
        <xdr:cNvPr id="7" name="Grafik 1">
          <a:extLst>
            <a:ext uri="{FF2B5EF4-FFF2-40B4-BE49-F238E27FC236}">
              <a16:creationId xmlns:a16="http://schemas.microsoft.com/office/drawing/2014/main" id="{B85AC015-AFCC-4197-920A-5B374CE6848D}"/>
            </a:ext>
          </a:extLst>
        </xdr:cNvPr>
        <xdr:cNvPicPr>
          <a:picLocks noChangeAspect="1"/>
        </xdr:cNvPicPr>
      </xdr:nvPicPr>
      <xdr:blipFill>
        <a:blip xmlns:r="http://schemas.openxmlformats.org/officeDocument/2006/relationships" r:embed="rId2"/>
        <a:stretch>
          <a:fillRect/>
        </a:stretch>
      </xdr:blipFill>
      <xdr:spPr>
        <a:xfrm>
          <a:off x="10182225" y="57150"/>
          <a:ext cx="1428750" cy="612242"/>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16</xdr:col>
      <xdr:colOff>426720</xdr:colOff>
      <xdr:row>4</xdr:row>
      <xdr:rowOff>9525</xdr:rowOff>
    </xdr:from>
    <xdr:to>
      <xdr:col>17</xdr:col>
      <xdr:colOff>0</xdr:colOff>
      <xdr:row>4</xdr:row>
      <xdr:rowOff>114300</xdr:rowOff>
    </xdr:to>
    <xdr:pic>
      <xdr:nvPicPr>
        <xdr:cNvPr id="118540" name="Grafik 3">
          <a:extLst>
            <a:ext uri="{FF2B5EF4-FFF2-40B4-BE49-F238E27FC236}">
              <a16:creationId xmlns:a16="http://schemas.microsoft.com/office/drawing/2014/main" id="{00000000-0008-0000-0500-00000CCF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475470" y="1162050"/>
          <a:ext cx="9715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18</xdr:col>
      <xdr:colOff>4829175</xdr:colOff>
      <xdr:row>7</xdr:row>
      <xdr:rowOff>9525</xdr:rowOff>
    </xdr:from>
    <xdr:to>
      <xdr:col>19</xdr:col>
      <xdr:colOff>0</xdr:colOff>
      <xdr:row>7</xdr:row>
      <xdr:rowOff>104775</xdr:rowOff>
    </xdr:to>
    <xdr:pic>
      <xdr:nvPicPr>
        <xdr:cNvPr id="118542" name="Grafik 6">
          <a:extLst>
            <a:ext uri="{FF2B5EF4-FFF2-40B4-BE49-F238E27FC236}">
              <a16:creationId xmlns:a16="http://schemas.microsoft.com/office/drawing/2014/main" id="{00000000-0008-0000-0500-00000ECF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411325" y="3819525"/>
          <a:ext cx="11430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409575</xdr:colOff>
      <xdr:row>36</xdr:row>
      <xdr:rowOff>9525</xdr:rowOff>
    </xdr:from>
    <xdr:to>
      <xdr:col>16</xdr:col>
      <xdr:colOff>514350</xdr:colOff>
      <xdr:row>36</xdr:row>
      <xdr:rowOff>114300</xdr:rowOff>
    </xdr:to>
    <xdr:pic>
      <xdr:nvPicPr>
        <xdr:cNvPr id="118543" name="Grafik 12">
          <a:extLst>
            <a:ext uri="{FF2B5EF4-FFF2-40B4-BE49-F238E27FC236}">
              <a16:creationId xmlns:a16="http://schemas.microsoft.com/office/drawing/2014/main" id="{00000000-0008-0000-0500-00000FCF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39200" y="93345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424815</xdr:colOff>
      <xdr:row>6</xdr:row>
      <xdr:rowOff>9525</xdr:rowOff>
    </xdr:from>
    <xdr:to>
      <xdr:col>16</xdr:col>
      <xdr:colOff>520065</xdr:colOff>
      <xdr:row>6</xdr:row>
      <xdr:rowOff>114300</xdr:rowOff>
    </xdr:to>
    <xdr:pic>
      <xdr:nvPicPr>
        <xdr:cNvPr id="118545" name="Grafik 12">
          <a:extLst>
            <a:ext uri="{FF2B5EF4-FFF2-40B4-BE49-F238E27FC236}">
              <a16:creationId xmlns:a16="http://schemas.microsoft.com/office/drawing/2014/main" id="{00000000-0008-0000-0500-000011CF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477375" y="15335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228600</xdr:colOff>
      <xdr:row>6</xdr:row>
      <xdr:rowOff>9525</xdr:rowOff>
    </xdr:from>
    <xdr:to>
      <xdr:col>3</xdr:col>
      <xdr:colOff>342900</xdr:colOff>
      <xdr:row>6</xdr:row>
      <xdr:rowOff>114300</xdr:rowOff>
    </xdr:to>
    <xdr:pic>
      <xdr:nvPicPr>
        <xdr:cNvPr id="118546" name="Grafik 5">
          <a:extLst>
            <a:ext uri="{FF2B5EF4-FFF2-40B4-BE49-F238E27FC236}">
              <a16:creationId xmlns:a16="http://schemas.microsoft.com/office/drawing/2014/main" id="{00000000-0008-0000-0500-000012CF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356235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409575</xdr:colOff>
      <xdr:row>8</xdr:row>
      <xdr:rowOff>9525</xdr:rowOff>
    </xdr:from>
    <xdr:to>
      <xdr:col>16</xdr:col>
      <xdr:colOff>514350</xdr:colOff>
      <xdr:row>8</xdr:row>
      <xdr:rowOff>114300</xdr:rowOff>
    </xdr:to>
    <xdr:pic>
      <xdr:nvPicPr>
        <xdr:cNvPr id="118547" name="Grafik 12">
          <a:extLst>
            <a:ext uri="{FF2B5EF4-FFF2-40B4-BE49-F238E27FC236}">
              <a16:creationId xmlns:a16="http://schemas.microsoft.com/office/drawing/2014/main" id="{00000000-0008-0000-0500-000013CF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39200" y="41243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409575</xdr:colOff>
      <xdr:row>15</xdr:row>
      <xdr:rowOff>9525</xdr:rowOff>
    </xdr:from>
    <xdr:to>
      <xdr:col>16</xdr:col>
      <xdr:colOff>514350</xdr:colOff>
      <xdr:row>15</xdr:row>
      <xdr:rowOff>114300</xdr:rowOff>
    </xdr:to>
    <xdr:pic>
      <xdr:nvPicPr>
        <xdr:cNvPr id="118548" name="Grafik 12">
          <a:extLst>
            <a:ext uri="{FF2B5EF4-FFF2-40B4-BE49-F238E27FC236}">
              <a16:creationId xmlns:a16="http://schemas.microsoft.com/office/drawing/2014/main" id="{00000000-0008-0000-0500-000014CF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391650" y="38957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419100</xdr:colOff>
      <xdr:row>48</xdr:row>
      <xdr:rowOff>9525</xdr:rowOff>
    </xdr:from>
    <xdr:to>
      <xdr:col>17</xdr:col>
      <xdr:colOff>0</xdr:colOff>
      <xdr:row>48</xdr:row>
      <xdr:rowOff>114300</xdr:rowOff>
    </xdr:to>
    <xdr:pic>
      <xdr:nvPicPr>
        <xdr:cNvPr id="118549" name="Grafik 12">
          <a:extLst>
            <a:ext uri="{FF2B5EF4-FFF2-40B4-BE49-F238E27FC236}">
              <a16:creationId xmlns:a16="http://schemas.microsoft.com/office/drawing/2014/main" id="{00000000-0008-0000-0500-000015CF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48725" y="138874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409575</xdr:colOff>
      <xdr:row>27</xdr:row>
      <xdr:rowOff>9525</xdr:rowOff>
    </xdr:from>
    <xdr:to>
      <xdr:col>16</xdr:col>
      <xdr:colOff>514350</xdr:colOff>
      <xdr:row>27</xdr:row>
      <xdr:rowOff>114300</xdr:rowOff>
    </xdr:to>
    <xdr:pic>
      <xdr:nvPicPr>
        <xdr:cNvPr id="118551" name="Grafik 12">
          <a:extLst>
            <a:ext uri="{FF2B5EF4-FFF2-40B4-BE49-F238E27FC236}">
              <a16:creationId xmlns:a16="http://schemas.microsoft.com/office/drawing/2014/main" id="{00000000-0008-0000-0500-000017CF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39200" y="83629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409575</xdr:colOff>
      <xdr:row>45</xdr:row>
      <xdr:rowOff>9525</xdr:rowOff>
    </xdr:from>
    <xdr:to>
      <xdr:col>16</xdr:col>
      <xdr:colOff>514350</xdr:colOff>
      <xdr:row>45</xdr:row>
      <xdr:rowOff>114300</xdr:rowOff>
    </xdr:to>
    <xdr:pic>
      <xdr:nvPicPr>
        <xdr:cNvPr id="118552" name="Grafik 12">
          <a:extLst>
            <a:ext uri="{FF2B5EF4-FFF2-40B4-BE49-F238E27FC236}">
              <a16:creationId xmlns:a16="http://schemas.microsoft.com/office/drawing/2014/main" id="{00000000-0008-0000-0500-000018CF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39200" y="125920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409575</xdr:colOff>
      <xdr:row>42</xdr:row>
      <xdr:rowOff>9525</xdr:rowOff>
    </xdr:from>
    <xdr:to>
      <xdr:col>16</xdr:col>
      <xdr:colOff>514350</xdr:colOff>
      <xdr:row>42</xdr:row>
      <xdr:rowOff>114300</xdr:rowOff>
    </xdr:to>
    <xdr:pic>
      <xdr:nvPicPr>
        <xdr:cNvPr id="118553" name="Grafik 12">
          <a:extLst>
            <a:ext uri="{FF2B5EF4-FFF2-40B4-BE49-F238E27FC236}">
              <a16:creationId xmlns:a16="http://schemas.microsoft.com/office/drawing/2014/main" id="{00000000-0008-0000-0500-000019CF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39200" y="115062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409575</xdr:colOff>
      <xdr:row>24</xdr:row>
      <xdr:rowOff>9525</xdr:rowOff>
    </xdr:from>
    <xdr:to>
      <xdr:col>16</xdr:col>
      <xdr:colOff>514350</xdr:colOff>
      <xdr:row>24</xdr:row>
      <xdr:rowOff>114300</xdr:rowOff>
    </xdr:to>
    <xdr:pic>
      <xdr:nvPicPr>
        <xdr:cNvPr id="118554" name="Grafik 12">
          <a:extLst>
            <a:ext uri="{FF2B5EF4-FFF2-40B4-BE49-F238E27FC236}">
              <a16:creationId xmlns:a16="http://schemas.microsoft.com/office/drawing/2014/main" id="{00000000-0008-0000-0500-00001ACF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39200" y="73914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123825</xdr:colOff>
      <xdr:row>6</xdr:row>
      <xdr:rowOff>0</xdr:rowOff>
    </xdr:from>
    <xdr:to>
      <xdr:col>2</xdr:col>
      <xdr:colOff>238125</xdr:colOff>
      <xdr:row>6</xdr:row>
      <xdr:rowOff>104775</xdr:rowOff>
    </xdr:to>
    <xdr:pic>
      <xdr:nvPicPr>
        <xdr:cNvPr id="118555" name="Grafik 5">
          <a:extLst>
            <a:ext uri="{FF2B5EF4-FFF2-40B4-BE49-F238E27FC236}">
              <a16:creationId xmlns:a16="http://schemas.microsoft.com/office/drawing/2014/main" id="{00000000-0008-0000-0500-00001BCF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2900" y="382905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419100</xdr:colOff>
      <xdr:row>26</xdr:row>
      <xdr:rowOff>9525</xdr:rowOff>
    </xdr:from>
    <xdr:to>
      <xdr:col>16</xdr:col>
      <xdr:colOff>514350</xdr:colOff>
      <xdr:row>26</xdr:row>
      <xdr:rowOff>114300</xdr:rowOff>
    </xdr:to>
    <xdr:pic>
      <xdr:nvPicPr>
        <xdr:cNvPr id="20" name="Grafik 29">
          <a:extLst>
            <a:ext uri="{FF2B5EF4-FFF2-40B4-BE49-F238E27FC236}">
              <a16:creationId xmlns:a16="http://schemas.microsoft.com/office/drawing/2014/main" id="{00000000-0008-0000-0500-00001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848725" y="80391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16</xdr:col>
      <xdr:colOff>409575</xdr:colOff>
      <xdr:row>29</xdr:row>
      <xdr:rowOff>9525</xdr:rowOff>
    </xdr:from>
    <xdr:ext cx="104775" cy="104775"/>
    <xdr:pic>
      <xdr:nvPicPr>
        <xdr:cNvPr id="21" name="Grafik 12">
          <a:extLst>
            <a:ext uri="{FF2B5EF4-FFF2-40B4-BE49-F238E27FC236}">
              <a16:creationId xmlns:a16="http://schemas.microsoft.com/office/drawing/2014/main" id="{00000000-0008-0000-0500-000015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048750" y="42767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16</xdr:col>
      <xdr:colOff>409575</xdr:colOff>
      <xdr:row>32</xdr:row>
      <xdr:rowOff>9525</xdr:rowOff>
    </xdr:from>
    <xdr:ext cx="104775" cy="104775"/>
    <xdr:pic>
      <xdr:nvPicPr>
        <xdr:cNvPr id="22" name="Grafik 12">
          <a:extLst>
            <a:ext uri="{FF2B5EF4-FFF2-40B4-BE49-F238E27FC236}">
              <a16:creationId xmlns:a16="http://schemas.microsoft.com/office/drawing/2014/main" id="{00000000-0008-0000-0500-000016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048750" y="91630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16</xdr:col>
      <xdr:colOff>409575</xdr:colOff>
      <xdr:row>69</xdr:row>
      <xdr:rowOff>9525</xdr:rowOff>
    </xdr:from>
    <xdr:to>
      <xdr:col>16</xdr:col>
      <xdr:colOff>514350</xdr:colOff>
      <xdr:row>69</xdr:row>
      <xdr:rowOff>114300</xdr:rowOff>
    </xdr:to>
    <xdr:pic>
      <xdr:nvPicPr>
        <xdr:cNvPr id="23" name="Grafik 12">
          <a:extLst>
            <a:ext uri="{FF2B5EF4-FFF2-40B4-BE49-F238E27FC236}">
              <a16:creationId xmlns:a16="http://schemas.microsoft.com/office/drawing/2014/main" id="{2DADC6B7-CAA1-43F9-BE0A-319DE15FA51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048750" y="262032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409575</xdr:colOff>
      <xdr:row>72</xdr:row>
      <xdr:rowOff>9525</xdr:rowOff>
    </xdr:from>
    <xdr:to>
      <xdr:col>16</xdr:col>
      <xdr:colOff>514350</xdr:colOff>
      <xdr:row>72</xdr:row>
      <xdr:rowOff>114300</xdr:rowOff>
    </xdr:to>
    <xdr:pic>
      <xdr:nvPicPr>
        <xdr:cNvPr id="24" name="Grafik 12">
          <a:extLst>
            <a:ext uri="{FF2B5EF4-FFF2-40B4-BE49-F238E27FC236}">
              <a16:creationId xmlns:a16="http://schemas.microsoft.com/office/drawing/2014/main" id="{682AEC37-B6FE-4529-B233-04A5CCE534B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048750" y="284607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409575</xdr:colOff>
      <xdr:row>21</xdr:row>
      <xdr:rowOff>9525</xdr:rowOff>
    </xdr:from>
    <xdr:to>
      <xdr:col>16</xdr:col>
      <xdr:colOff>514350</xdr:colOff>
      <xdr:row>21</xdr:row>
      <xdr:rowOff>114300</xdr:rowOff>
    </xdr:to>
    <xdr:pic>
      <xdr:nvPicPr>
        <xdr:cNvPr id="26" name="Grafik 12">
          <a:extLst>
            <a:ext uri="{FF2B5EF4-FFF2-40B4-BE49-F238E27FC236}">
              <a16:creationId xmlns:a16="http://schemas.microsoft.com/office/drawing/2014/main" id="{10AEB07E-0551-42D3-A398-FA5331FB67D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620125" y="77152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781050</xdr:colOff>
      <xdr:row>4</xdr:row>
      <xdr:rowOff>9525</xdr:rowOff>
    </xdr:from>
    <xdr:to>
      <xdr:col>6</xdr:col>
      <xdr:colOff>0</xdr:colOff>
      <xdr:row>4</xdr:row>
      <xdr:rowOff>114300</xdr:rowOff>
    </xdr:to>
    <xdr:pic>
      <xdr:nvPicPr>
        <xdr:cNvPr id="27" name="Grafik 4">
          <a:extLst>
            <a:ext uri="{FF2B5EF4-FFF2-40B4-BE49-F238E27FC236}">
              <a16:creationId xmlns:a16="http://schemas.microsoft.com/office/drawing/2014/main" id="{86C27359-D8BD-442F-A995-EEE6DCCC983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57500" y="116205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18</xdr:col>
      <xdr:colOff>4829175</xdr:colOff>
      <xdr:row>7</xdr:row>
      <xdr:rowOff>9525</xdr:rowOff>
    </xdr:from>
    <xdr:to>
      <xdr:col>19</xdr:col>
      <xdr:colOff>0</xdr:colOff>
      <xdr:row>7</xdr:row>
      <xdr:rowOff>104775</xdr:rowOff>
    </xdr:to>
    <xdr:pic>
      <xdr:nvPicPr>
        <xdr:cNvPr id="29" name="Grafik 6">
          <a:extLst>
            <a:ext uri="{FF2B5EF4-FFF2-40B4-BE49-F238E27FC236}">
              <a16:creationId xmlns:a16="http://schemas.microsoft.com/office/drawing/2014/main" id="{547FFF17-040E-4896-9FB7-6E3DA95F2F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445615" y="4070985"/>
          <a:ext cx="25336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409575</xdr:colOff>
      <xdr:row>36</xdr:row>
      <xdr:rowOff>9525</xdr:rowOff>
    </xdr:from>
    <xdr:to>
      <xdr:col>16</xdr:col>
      <xdr:colOff>514350</xdr:colOff>
      <xdr:row>36</xdr:row>
      <xdr:rowOff>114300</xdr:rowOff>
    </xdr:to>
    <xdr:pic>
      <xdr:nvPicPr>
        <xdr:cNvPr id="30" name="Grafik 12">
          <a:extLst>
            <a:ext uri="{FF2B5EF4-FFF2-40B4-BE49-F238E27FC236}">
              <a16:creationId xmlns:a16="http://schemas.microsoft.com/office/drawing/2014/main" id="{3376760C-DBEA-4618-A77C-F0D17DC38A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37295" y="1255966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228600</xdr:colOff>
      <xdr:row>6</xdr:row>
      <xdr:rowOff>9525</xdr:rowOff>
    </xdr:from>
    <xdr:to>
      <xdr:col>3</xdr:col>
      <xdr:colOff>342900</xdr:colOff>
      <xdr:row>6</xdr:row>
      <xdr:rowOff>114300</xdr:rowOff>
    </xdr:to>
    <xdr:pic>
      <xdr:nvPicPr>
        <xdr:cNvPr id="32" name="Grafik 5">
          <a:extLst>
            <a:ext uri="{FF2B5EF4-FFF2-40B4-BE49-F238E27FC236}">
              <a16:creationId xmlns:a16="http://schemas.microsoft.com/office/drawing/2014/main" id="{C7F83547-9264-4A07-B2ED-F69AF58363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1040" y="38195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409575</xdr:colOff>
      <xdr:row>8</xdr:row>
      <xdr:rowOff>9525</xdr:rowOff>
    </xdr:from>
    <xdr:to>
      <xdr:col>16</xdr:col>
      <xdr:colOff>514350</xdr:colOff>
      <xdr:row>8</xdr:row>
      <xdr:rowOff>114300</xdr:rowOff>
    </xdr:to>
    <xdr:pic>
      <xdr:nvPicPr>
        <xdr:cNvPr id="33" name="Grafik 12">
          <a:extLst>
            <a:ext uri="{FF2B5EF4-FFF2-40B4-BE49-F238E27FC236}">
              <a16:creationId xmlns:a16="http://schemas.microsoft.com/office/drawing/2014/main" id="{8591038A-A06C-446A-957A-8A6AA9A7C9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37295" y="437578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419100</xdr:colOff>
      <xdr:row>48</xdr:row>
      <xdr:rowOff>9525</xdr:rowOff>
    </xdr:from>
    <xdr:to>
      <xdr:col>17</xdr:col>
      <xdr:colOff>0</xdr:colOff>
      <xdr:row>48</xdr:row>
      <xdr:rowOff>114300</xdr:rowOff>
    </xdr:to>
    <xdr:pic>
      <xdr:nvPicPr>
        <xdr:cNvPr id="35" name="Grafik 12">
          <a:extLst>
            <a:ext uri="{FF2B5EF4-FFF2-40B4-BE49-F238E27FC236}">
              <a16:creationId xmlns:a16="http://schemas.microsoft.com/office/drawing/2014/main" id="{BE224744-18D3-4822-A388-1AFD504759C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46820" y="17261205"/>
          <a:ext cx="12192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409575</xdr:colOff>
      <xdr:row>27</xdr:row>
      <xdr:rowOff>9525</xdr:rowOff>
    </xdr:from>
    <xdr:to>
      <xdr:col>16</xdr:col>
      <xdr:colOff>514350</xdr:colOff>
      <xdr:row>27</xdr:row>
      <xdr:rowOff>114300</xdr:rowOff>
    </xdr:to>
    <xdr:pic>
      <xdr:nvPicPr>
        <xdr:cNvPr id="36" name="Grafik 12">
          <a:extLst>
            <a:ext uri="{FF2B5EF4-FFF2-40B4-BE49-F238E27FC236}">
              <a16:creationId xmlns:a16="http://schemas.microsoft.com/office/drawing/2014/main" id="{BC08AFB6-B2B7-4689-8A0A-60049CC2A10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37295" y="967930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409575</xdr:colOff>
      <xdr:row>45</xdr:row>
      <xdr:rowOff>9525</xdr:rowOff>
    </xdr:from>
    <xdr:to>
      <xdr:col>16</xdr:col>
      <xdr:colOff>514350</xdr:colOff>
      <xdr:row>45</xdr:row>
      <xdr:rowOff>114300</xdr:rowOff>
    </xdr:to>
    <xdr:pic>
      <xdr:nvPicPr>
        <xdr:cNvPr id="37" name="Grafik 12">
          <a:extLst>
            <a:ext uri="{FF2B5EF4-FFF2-40B4-BE49-F238E27FC236}">
              <a16:creationId xmlns:a16="http://schemas.microsoft.com/office/drawing/2014/main" id="{30C1494B-D778-49A7-AF7E-EB5FC6866F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37295" y="1580578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409575</xdr:colOff>
      <xdr:row>42</xdr:row>
      <xdr:rowOff>9525</xdr:rowOff>
    </xdr:from>
    <xdr:to>
      <xdr:col>16</xdr:col>
      <xdr:colOff>514350</xdr:colOff>
      <xdr:row>42</xdr:row>
      <xdr:rowOff>114300</xdr:rowOff>
    </xdr:to>
    <xdr:pic>
      <xdr:nvPicPr>
        <xdr:cNvPr id="38" name="Grafik 12">
          <a:extLst>
            <a:ext uri="{FF2B5EF4-FFF2-40B4-BE49-F238E27FC236}">
              <a16:creationId xmlns:a16="http://schemas.microsoft.com/office/drawing/2014/main" id="{DA08C27A-AEE6-4559-9421-0FAEE33803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37295" y="1472374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409575</xdr:colOff>
      <xdr:row>24</xdr:row>
      <xdr:rowOff>9525</xdr:rowOff>
    </xdr:from>
    <xdr:to>
      <xdr:col>16</xdr:col>
      <xdr:colOff>514350</xdr:colOff>
      <xdr:row>24</xdr:row>
      <xdr:rowOff>114300</xdr:rowOff>
    </xdr:to>
    <xdr:pic>
      <xdr:nvPicPr>
        <xdr:cNvPr id="39" name="Grafik 12">
          <a:extLst>
            <a:ext uri="{FF2B5EF4-FFF2-40B4-BE49-F238E27FC236}">
              <a16:creationId xmlns:a16="http://schemas.microsoft.com/office/drawing/2014/main" id="{C12FC666-D392-4858-9664-9EC94BF8636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37295" y="867346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123825</xdr:colOff>
      <xdr:row>6</xdr:row>
      <xdr:rowOff>0</xdr:rowOff>
    </xdr:from>
    <xdr:to>
      <xdr:col>2</xdr:col>
      <xdr:colOff>238125</xdr:colOff>
      <xdr:row>6</xdr:row>
      <xdr:rowOff>104775</xdr:rowOff>
    </xdr:to>
    <xdr:pic>
      <xdr:nvPicPr>
        <xdr:cNvPr id="40" name="Grafik 5">
          <a:extLst>
            <a:ext uri="{FF2B5EF4-FFF2-40B4-BE49-F238E27FC236}">
              <a16:creationId xmlns:a16="http://schemas.microsoft.com/office/drawing/2014/main" id="{E40B830F-B7CA-4D57-8D68-F123E7BB04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4805" y="38100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419100</xdr:colOff>
      <xdr:row>26</xdr:row>
      <xdr:rowOff>9525</xdr:rowOff>
    </xdr:from>
    <xdr:to>
      <xdr:col>16</xdr:col>
      <xdr:colOff>514350</xdr:colOff>
      <xdr:row>26</xdr:row>
      <xdr:rowOff>114300</xdr:rowOff>
    </xdr:to>
    <xdr:pic>
      <xdr:nvPicPr>
        <xdr:cNvPr id="41" name="Grafik 29">
          <a:extLst>
            <a:ext uri="{FF2B5EF4-FFF2-40B4-BE49-F238E27FC236}">
              <a16:creationId xmlns:a16="http://schemas.microsoft.com/office/drawing/2014/main" id="{DF9B6B56-5E77-4895-B2F0-825B67DBEE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846820" y="935926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16</xdr:col>
      <xdr:colOff>409575</xdr:colOff>
      <xdr:row>29</xdr:row>
      <xdr:rowOff>9525</xdr:rowOff>
    </xdr:from>
    <xdr:ext cx="104775" cy="104775"/>
    <xdr:pic>
      <xdr:nvPicPr>
        <xdr:cNvPr id="42" name="Grafik 12">
          <a:extLst>
            <a:ext uri="{FF2B5EF4-FFF2-40B4-BE49-F238E27FC236}">
              <a16:creationId xmlns:a16="http://schemas.microsoft.com/office/drawing/2014/main" id="{80AA92AF-7292-4E98-8F73-972381CD30F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37295" y="1031938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16</xdr:col>
      <xdr:colOff>409575</xdr:colOff>
      <xdr:row>32</xdr:row>
      <xdr:rowOff>9525</xdr:rowOff>
    </xdr:from>
    <xdr:ext cx="104775" cy="104775"/>
    <xdr:pic>
      <xdr:nvPicPr>
        <xdr:cNvPr id="43" name="Grafik 12">
          <a:extLst>
            <a:ext uri="{FF2B5EF4-FFF2-40B4-BE49-F238E27FC236}">
              <a16:creationId xmlns:a16="http://schemas.microsoft.com/office/drawing/2014/main" id="{5667F8F0-8133-4308-A063-531DD2FA51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37295" y="1127950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16</xdr:col>
      <xdr:colOff>409575</xdr:colOff>
      <xdr:row>69</xdr:row>
      <xdr:rowOff>9525</xdr:rowOff>
    </xdr:from>
    <xdr:to>
      <xdr:col>16</xdr:col>
      <xdr:colOff>514350</xdr:colOff>
      <xdr:row>69</xdr:row>
      <xdr:rowOff>114300</xdr:rowOff>
    </xdr:to>
    <xdr:pic>
      <xdr:nvPicPr>
        <xdr:cNvPr id="44" name="Grafik 12">
          <a:extLst>
            <a:ext uri="{FF2B5EF4-FFF2-40B4-BE49-F238E27FC236}">
              <a16:creationId xmlns:a16="http://schemas.microsoft.com/office/drawing/2014/main" id="{5B991BC3-60D2-4658-BD51-A8BC677E007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37295" y="2776918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409575</xdr:colOff>
      <xdr:row>72</xdr:row>
      <xdr:rowOff>9525</xdr:rowOff>
    </xdr:from>
    <xdr:to>
      <xdr:col>16</xdr:col>
      <xdr:colOff>514350</xdr:colOff>
      <xdr:row>72</xdr:row>
      <xdr:rowOff>114300</xdr:rowOff>
    </xdr:to>
    <xdr:pic>
      <xdr:nvPicPr>
        <xdr:cNvPr id="45" name="Grafik 12">
          <a:extLst>
            <a:ext uri="{FF2B5EF4-FFF2-40B4-BE49-F238E27FC236}">
              <a16:creationId xmlns:a16="http://schemas.microsoft.com/office/drawing/2014/main" id="{A2351B3E-E476-40E2-B135-972D0907CFA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37295" y="2882074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409575</xdr:colOff>
      <xdr:row>21</xdr:row>
      <xdr:rowOff>9525</xdr:rowOff>
    </xdr:from>
    <xdr:to>
      <xdr:col>16</xdr:col>
      <xdr:colOff>514350</xdr:colOff>
      <xdr:row>21</xdr:row>
      <xdr:rowOff>114300</xdr:rowOff>
    </xdr:to>
    <xdr:pic>
      <xdr:nvPicPr>
        <xdr:cNvPr id="46" name="Grafik 12">
          <a:extLst>
            <a:ext uri="{FF2B5EF4-FFF2-40B4-BE49-F238E27FC236}">
              <a16:creationId xmlns:a16="http://schemas.microsoft.com/office/drawing/2014/main" id="{C620D04E-4FE3-4F8E-B8AC-1A6C26B25FF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37295" y="764476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457200</xdr:colOff>
      <xdr:row>0</xdr:row>
      <xdr:rowOff>0</xdr:rowOff>
    </xdr:from>
    <xdr:to>
      <xdr:col>18</xdr:col>
      <xdr:colOff>80010</xdr:colOff>
      <xdr:row>3</xdr:row>
      <xdr:rowOff>40742</xdr:rowOff>
    </xdr:to>
    <xdr:pic>
      <xdr:nvPicPr>
        <xdr:cNvPr id="47" name="Grafik 1">
          <a:extLst>
            <a:ext uri="{FF2B5EF4-FFF2-40B4-BE49-F238E27FC236}">
              <a16:creationId xmlns:a16="http://schemas.microsoft.com/office/drawing/2014/main" id="{227175E5-CD96-4D47-B0E8-C8C4E227F21B}"/>
            </a:ext>
          </a:extLst>
        </xdr:cNvPr>
        <xdr:cNvPicPr>
          <a:picLocks noChangeAspect="1"/>
        </xdr:cNvPicPr>
      </xdr:nvPicPr>
      <xdr:blipFill>
        <a:blip xmlns:r="http://schemas.openxmlformats.org/officeDocument/2006/relationships" r:embed="rId3"/>
        <a:stretch>
          <a:fillRect/>
        </a:stretch>
      </xdr:blipFill>
      <xdr:spPr>
        <a:xfrm>
          <a:off x="8791575" y="0"/>
          <a:ext cx="1423035" cy="612242"/>
        </a:xfrm>
        <a:prstGeom prst="rect">
          <a:avLst/>
        </a:prstGeom>
      </xdr:spPr>
    </xdr:pic>
    <xdr:clientData/>
  </xdr:twoCellAnchor>
  <xdr:twoCellAnchor editAs="oneCell">
    <xdr:from>
      <xdr:col>16</xdr:col>
      <xdr:colOff>419100</xdr:colOff>
      <xdr:row>18</xdr:row>
      <xdr:rowOff>9525</xdr:rowOff>
    </xdr:from>
    <xdr:to>
      <xdr:col>17</xdr:col>
      <xdr:colOff>0</xdr:colOff>
      <xdr:row>18</xdr:row>
      <xdr:rowOff>114300</xdr:rowOff>
    </xdr:to>
    <xdr:pic>
      <xdr:nvPicPr>
        <xdr:cNvPr id="2" name="Grafik 12">
          <a:extLst>
            <a:ext uri="{FF2B5EF4-FFF2-40B4-BE49-F238E27FC236}">
              <a16:creationId xmlns:a16="http://schemas.microsoft.com/office/drawing/2014/main" id="{10A9DEF7-C0BA-45FB-AD11-E1AE8DCD8F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410700" y="54006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1085850</xdr:colOff>
      <xdr:row>20</xdr:row>
      <xdr:rowOff>9525</xdr:rowOff>
    </xdr:from>
    <xdr:to>
      <xdr:col>4</xdr:col>
      <xdr:colOff>1190625</xdr:colOff>
      <xdr:row>20</xdr:row>
      <xdr:rowOff>114300</xdr:rowOff>
    </xdr:to>
    <xdr:pic>
      <xdr:nvPicPr>
        <xdr:cNvPr id="3" name="Grafik 12">
          <a:extLst>
            <a:ext uri="{FF2B5EF4-FFF2-40B4-BE49-F238E27FC236}">
              <a16:creationId xmlns:a16="http://schemas.microsoft.com/office/drawing/2014/main" id="{B28AD19D-69E7-4413-8CBE-376A62A88C8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00" y="60483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752475</xdr:colOff>
      <xdr:row>20</xdr:row>
      <xdr:rowOff>9525</xdr:rowOff>
    </xdr:from>
    <xdr:to>
      <xdr:col>8</xdr:col>
      <xdr:colOff>857250</xdr:colOff>
      <xdr:row>20</xdr:row>
      <xdr:rowOff>114300</xdr:rowOff>
    </xdr:to>
    <xdr:pic>
      <xdr:nvPicPr>
        <xdr:cNvPr id="4" name="Grafik 12">
          <a:extLst>
            <a:ext uri="{FF2B5EF4-FFF2-40B4-BE49-F238E27FC236}">
              <a16:creationId xmlns:a16="http://schemas.microsoft.com/office/drawing/2014/main" id="{225A047E-BD20-40CA-B815-6C7968B4F7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3050" y="60483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1076325</xdr:colOff>
      <xdr:row>14</xdr:row>
      <xdr:rowOff>0</xdr:rowOff>
    </xdr:from>
    <xdr:to>
      <xdr:col>4</xdr:col>
      <xdr:colOff>1190625</xdr:colOff>
      <xdr:row>14</xdr:row>
      <xdr:rowOff>104775</xdr:rowOff>
    </xdr:to>
    <xdr:pic>
      <xdr:nvPicPr>
        <xdr:cNvPr id="6" name="Grafik 5">
          <a:extLst>
            <a:ext uri="{FF2B5EF4-FFF2-40B4-BE49-F238E27FC236}">
              <a16:creationId xmlns:a16="http://schemas.microsoft.com/office/drawing/2014/main" id="{EF4E99F7-3B6B-45EB-B4AF-0325D5C818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52625" y="356235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4</xdr:col>
      <xdr:colOff>1076325</xdr:colOff>
      <xdr:row>41</xdr:row>
      <xdr:rowOff>0</xdr:rowOff>
    </xdr:from>
    <xdr:ext cx="114300" cy="104775"/>
    <xdr:pic>
      <xdr:nvPicPr>
        <xdr:cNvPr id="17" name="Grafik 5">
          <a:extLst>
            <a:ext uri="{FF2B5EF4-FFF2-40B4-BE49-F238E27FC236}">
              <a16:creationId xmlns:a16="http://schemas.microsoft.com/office/drawing/2014/main" id="{C71CA4D2-2563-46D1-A9EF-A17A3FAF8F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52625" y="356235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1076325</xdr:colOff>
      <xdr:row>44</xdr:row>
      <xdr:rowOff>0</xdr:rowOff>
    </xdr:from>
    <xdr:ext cx="114300" cy="104775"/>
    <xdr:pic>
      <xdr:nvPicPr>
        <xdr:cNvPr id="18" name="Grafik 5">
          <a:extLst>
            <a:ext uri="{FF2B5EF4-FFF2-40B4-BE49-F238E27FC236}">
              <a16:creationId xmlns:a16="http://schemas.microsoft.com/office/drawing/2014/main" id="{8BFAA3A2-C61C-4826-96BA-574CD67E2C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52625" y="356235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1076325</xdr:colOff>
      <xdr:row>47</xdr:row>
      <xdr:rowOff>0</xdr:rowOff>
    </xdr:from>
    <xdr:ext cx="114300" cy="104775"/>
    <xdr:pic>
      <xdr:nvPicPr>
        <xdr:cNvPr id="19" name="Grafik 5">
          <a:extLst>
            <a:ext uri="{FF2B5EF4-FFF2-40B4-BE49-F238E27FC236}">
              <a16:creationId xmlns:a16="http://schemas.microsoft.com/office/drawing/2014/main" id="{B0BC975B-4859-4F7D-B429-E7AFA3AB63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52625" y="356235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1076325</xdr:colOff>
      <xdr:row>50</xdr:row>
      <xdr:rowOff>0</xdr:rowOff>
    </xdr:from>
    <xdr:ext cx="114300" cy="104775"/>
    <xdr:pic>
      <xdr:nvPicPr>
        <xdr:cNvPr id="25" name="Grafik 5">
          <a:extLst>
            <a:ext uri="{FF2B5EF4-FFF2-40B4-BE49-F238E27FC236}">
              <a16:creationId xmlns:a16="http://schemas.microsoft.com/office/drawing/2014/main" id="{41A725C6-B537-4B3A-BFAD-9617DA04A2B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52625" y="356235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1076325</xdr:colOff>
      <xdr:row>53</xdr:row>
      <xdr:rowOff>0</xdr:rowOff>
    </xdr:from>
    <xdr:ext cx="114300" cy="104775"/>
    <xdr:pic>
      <xdr:nvPicPr>
        <xdr:cNvPr id="28" name="Grafik 5">
          <a:extLst>
            <a:ext uri="{FF2B5EF4-FFF2-40B4-BE49-F238E27FC236}">
              <a16:creationId xmlns:a16="http://schemas.microsoft.com/office/drawing/2014/main" id="{6D981746-EC22-4918-A5CC-AB8BE651C7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52625" y="356235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1076325</xdr:colOff>
      <xdr:row>56</xdr:row>
      <xdr:rowOff>0</xdr:rowOff>
    </xdr:from>
    <xdr:ext cx="114300" cy="104775"/>
    <xdr:pic>
      <xdr:nvPicPr>
        <xdr:cNvPr id="31" name="Grafik 5">
          <a:extLst>
            <a:ext uri="{FF2B5EF4-FFF2-40B4-BE49-F238E27FC236}">
              <a16:creationId xmlns:a16="http://schemas.microsoft.com/office/drawing/2014/main" id="{5ADF571C-4177-42DF-86D2-1AEDC256A1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52625" y="356235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1076325</xdr:colOff>
      <xdr:row>59</xdr:row>
      <xdr:rowOff>0</xdr:rowOff>
    </xdr:from>
    <xdr:ext cx="114300" cy="104775"/>
    <xdr:pic>
      <xdr:nvPicPr>
        <xdr:cNvPr id="34" name="Grafik 5">
          <a:extLst>
            <a:ext uri="{FF2B5EF4-FFF2-40B4-BE49-F238E27FC236}">
              <a16:creationId xmlns:a16="http://schemas.microsoft.com/office/drawing/2014/main" id="{8FC2800B-7C8F-4281-967B-510C890A91F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52625" y="356235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1076325</xdr:colOff>
      <xdr:row>68</xdr:row>
      <xdr:rowOff>0</xdr:rowOff>
    </xdr:from>
    <xdr:ext cx="114300" cy="104775"/>
    <xdr:pic>
      <xdr:nvPicPr>
        <xdr:cNvPr id="48" name="Grafik 5">
          <a:extLst>
            <a:ext uri="{FF2B5EF4-FFF2-40B4-BE49-F238E27FC236}">
              <a16:creationId xmlns:a16="http://schemas.microsoft.com/office/drawing/2014/main" id="{F0C4E0E2-A185-4118-98E3-9E799A4EBD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52625" y="356235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1076325</xdr:colOff>
      <xdr:row>74</xdr:row>
      <xdr:rowOff>0</xdr:rowOff>
    </xdr:from>
    <xdr:ext cx="114300" cy="104775"/>
    <xdr:pic>
      <xdr:nvPicPr>
        <xdr:cNvPr id="49" name="Grafik 5">
          <a:extLst>
            <a:ext uri="{FF2B5EF4-FFF2-40B4-BE49-F238E27FC236}">
              <a16:creationId xmlns:a16="http://schemas.microsoft.com/office/drawing/2014/main" id="{B8C4849C-11C1-440D-AB2D-007C7223EB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52625" y="356235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1076325</xdr:colOff>
      <xdr:row>95</xdr:row>
      <xdr:rowOff>0</xdr:rowOff>
    </xdr:from>
    <xdr:ext cx="114300" cy="104775"/>
    <xdr:pic>
      <xdr:nvPicPr>
        <xdr:cNvPr id="50" name="Grafik 5">
          <a:extLst>
            <a:ext uri="{FF2B5EF4-FFF2-40B4-BE49-F238E27FC236}">
              <a16:creationId xmlns:a16="http://schemas.microsoft.com/office/drawing/2014/main" id="{454752A9-0337-4409-B1BD-229D5204075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52625" y="356235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16</xdr:col>
      <xdr:colOff>409575</xdr:colOff>
      <xdr:row>87</xdr:row>
      <xdr:rowOff>9525</xdr:rowOff>
    </xdr:from>
    <xdr:to>
      <xdr:col>16</xdr:col>
      <xdr:colOff>512611</xdr:colOff>
      <xdr:row>87</xdr:row>
      <xdr:rowOff>114300</xdr:rowOff>
    </xdr:to>
    <xdr:pic>
      <xdr:nvPicPr>
        <xdr:cNvPr id="51" name="Grafik 12">
          <a:extLst>
            <a:ext uri="{FF2B5EF4-FFF2-40B4-BE49-F238E27FC236}">
              <a16:creationId xmlns:a16="http://schemas.microsoft.com/office/drawing/2014/main" id="{03C59556-68DA-4EF0-BE11-97293EF4DA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34475" y="36537900"/>
          <a:ext cx="103036"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409575</xdr:colOff>
      <xdr:row>90</xdr:row>
      <xdr:rowOff>9525</xdr:rowOff>
    </xdr:from>
    <xdr:to>
      <xdr:col>16</xdr:col>
      <xdr:colOff>512611</xdr:colOff>
      <xdr:row>90</xdr:row>
      <xdr:rowOff>114300</xdr:rowOff>
    </xdr:to>
    <xdr:pic>
      <xdr:nvPicPr>
        <xdr:cNvPr id="52" name="Grafik 12">
          <a:extLst>
            <a:ext uri="{FF2B5EF4-FFF2-40B4-BE49-F238E27FC236}">
              <a16:creationId xmlns:a16="http://schemas.microsoft.com/office/drawing/2014/main" id="{7F15B456-69EC-448B-8537-595515C5F93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34475" y="37538025"/>
          <a:ext cx="103036"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16</xdr:col>
      <xdr:colOff>409575</xdr:colOff>
      <xdr:row>93</xdr:row>
      <xdr:rowOff>9525</xdr:rowOff>
    </xdr:from>
    <xdr:ext cx="103036" cy="104775"/>
    <xdr:pic>
      <xdr:nvPicPr>
        <xdr:cNvPr id="53" name="Grafik 12">
          <a:extLst>
            <a:ext uri="{FF2B5EF4-FFF2-40B4-BE49-F238E27FC236}">
              <a16:creationId xmlns:a16="http://schemas.microsoft.com/office/drawing/2014/main" id="{73ABBB0D-6528-4A5E-B831-D38DD065FE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391650" y="37671375"/>
          <a:ext cx="103036"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16</xdr:col>
      <xdr:colOff>409575</xdr:colOff>
      <xdr:row>102</xdr:row>
      <xdr:rowOff>9525</xdr:rowOff>
    </xdr:from>
    <xdr:ext cx="103036" cy="104775"/>
    <xdr:pic>
      <xdr:nvPicPr>
        <xdr:cNvPr id="54" name="Grafik 12">
          <a:extLst>
            <a:ext uri="{FF2B5EF4-FFF2-40B4-BE49-F238E27FC236}">
              <a16:creationId xmlns:a16="http://schemas.microsoft.com/office/drawing/2014/main" id="{0BD0A641-B52C-4F10-9F1F-302D2FD2BFA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391650" y="38728650"/>
          <a:ext cx="103036"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6.xml><?xml version="1.0" encoding="utf-8"?>
<xdr:wsDr xmlns:xdr="http://schemas.openxmlformats.org/drawingml/2006/spreadsheetDrawing" xmlns:a="http://schemas.openxmlformats.org/drawingml/2006/main">
  <xdr:twoCellAnchor editAs="oneCell">
    <xdr:from>
      <xdr:col>11</xdr:col>
      <xdr:colOff>1247775</xdr:colOff>
      <xdr:row>1</xdr:row>
      <xdr:rowOff>123825</xdr:rowOff>
    </xdr:from>
    <xdr:to>
      <xdr:col>12</xdr:col>
      <xdr:colOff>28575</xdr:colOff>
      <xdr:row>2</xdr:row>
      <xdr:rowOff>133350</xdr:rowOff>
    </xdr:to>
    <xdr:pic>
      <xdr:nvPicPr>
        <xdr:cNvPr id="111412" name="Grafik 1">
          <a:extLst>
            <a:ext uri="{FF2B5EF4-FFF2-40B4-BE49-F238E27FC236}">
              <a16:creationId xmlns:a16="http://schemas.microsoft.com/office/drawing/2014/main" id="{00000000-0008-0000-0800-000034B301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086850" y="123825"/>
          <a:ext cx="14287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2543175</xdr:colOff>
      <xdr:row>5</xdr:row>
      <xdr:rowOff>9525</xdr:rowOff>
    </xdr:from>
    <xdr:to>
      <xdr:col>11</xdr:col>
      <xdr:colOff>0</xdr:colOff>
      <xdr:row>5</xdr:row>
      <xdr:rowOff>114300</xdr:rowOff>
    </xdr:to>
    <xdr:pic>
      <xdr:nvPicPr>
        <xdr:cNvPr id="111413" name="Grafik 12">
          <a:extLst>
            <a:ext uri="{FF2B5EF4-FFF2-40B4-BE49-F238E27FC236}">
              <a16:creationId xmlns:a16="http://schemas.microsoft.com/office/drawing/2014/main" id="{00000000-0008-0000-0800-000035B3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734300" y="7239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371475</xdr:colOff>
      <xdr:row>7</xdr:row>
      <xdr:rowOff>9525</xdr:rowOff>
    </xdr:from>
    <xdr:to>
      <xdr:col>6</xdr:col>
      <xdr:colOff>0</xdr:colOff>
      <xdr:row>7</xdr:row>
      <xdr:rowOff>114300</xdr:rowOff>
    </xdr:to>
    <xdr:pic>
      <xdr:nvPicPr>
        <xdr:cNvPr id="111414" name="Grafik 12">
          <a:extLst>
            <a:ext uri="{FF2B5EF4-FFF2-40B4-BE49-F238E27FC236}">
              <a16:creationId xmlns:a16="http://schemas.microsoft.com/office/drawing/2014/main" id="{00000000-0008-0000-0800-000036B3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9900" y="10001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2543175</xdr:colOff>
      <xdr:row>7</xdr:row>
      <xdr:rowOff>9525</xdr:rowOff>
    </xdr:from>
    <xdr:to>
      <xdr:col>11</xdr:col>
      <xdr:colOff>0</xdr:colOff>
      <xdr:row>7</xdr:row>
      <xdr:rowOff>114300</xdr:rowOff>
    </xdr:to>
    <xdr:pic>
      <xdr:nvPicPr>
        <xdr:cNvPr id="111415" name="Grafik 12">
          <a:extLst>
            <a:ext uri="{FF2B5EF4-FFF2-40B4-BE49-F238E27FC236}">
              <a16:creationId xmlns:a16="http://schemas.microsoft.com/office/drawing/2014/main" id="{00000000-0008-0000-0800-000037B3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734300" y="10001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15</xdr:col>
      <xdr:colOff>390525</xdr:colOff>
      <xdr:row>0</xdr:row>
      <xdr:rowOff>66675</xdr:rowOff>
    </xdr:from>
    <xdr:to>
      <xdr:col>18</xdr:col>
      <xdr:colOff>9525</xdr:colOff>
      <xdr:row>3</xdr:row>
      <xdr:rowOff>85725</xdr:rowOff>
    </xdr:to>
    <xdr:pic>
      <xdr:nvPicPr>
        <xdr:cNvPr id="112436" name="Grafik 1">
          <a:extLst>
            <a:ext uri="{FF2B5EF4-FFF2-40B4-BE49-F238E27FC236}">
              <a16:creationId xmlns:a16="http://schemas.microsoft.com/office/drawing/2014/main" id="{00000000-0008-0000-0A00-000034B701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315325" y="66675"/>
          <a:ext cx="127635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13</xdr:col>
      <xdr:colOff>466725</xdr:colOff>
      <xdr:row>5</xdr:row>
      <xdr:rowOff>9525</xdr:rowOff>
    </xdr:from>
    <xdr:to>
      <xdr:col>14</xdr:col>
      <xdr:colOff>0</xdr:colOff>
      <xdr:row>5</xdr:row>
      <xdr:rowOff>104775</xdr:rowOff>
    </xdr:to>
    <xdr:pic>
      <xdr:nvPicPr>
        <xdr:cNvPr id="112437" name="Grafik 2">
          <a:extLst>
            <a:ext uri="{FF2B5EF4-FFF2-40B4-BE49-F238E27FC236}">
              <a16:creationId xmlns:a16="http://schemas.microsoft.com/office/drawing/2014/main" id="{00000000-0008-0000-0A00-000035B7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229475" y="781050"/>
          <a:ext cx="11430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13</xdr:col>
      <xdr:colOff>466725</xdr:colOff>
      <xdr:row>7</xdr:row>
      <xdr:rowOff>9525</xdr:rowOff>
    </xdr:from>
    <xdr:to>
      <xdr:col>14</xdr:col>
      <xdr:colOff>0</xdr:colOff>
      <xdr:row>7</xdr:row>
      <xdr:rowOff>104775</xdr:rowOff>
    </xdr:to>
    <xdr:pic>
      <xdr:nvPicPr>
        <xdr:cNvPr id="112438" name="Grafik 3">
          <a:extLst>
            <a:ext uri="{FF2B5EF4-FFF2-40B4-BE49-F238E27FC236}">
              <a16:creationId xmlns:a16="http://schemas.microsoft.com/office/drawing/2014/main" id="{00000000-0008-0000-0A00-000036B7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229475" y="1057275"/>
          <a:ext cx="11430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476250</xdr:colOff>
      <xdr:row>7</xdr:row>
      <xdr:rowOff>9525</xdr:rowOff>
    </xdr:from>
    <xdr:to>
      <xdr:col>5</xdr:col>
      <xdr:colOff>0</xdr:colOff>
      <xdr:row>7</xdr:row>
      <xdr:rowOff>104775</xdr:rowOff>
    </xdr:to>
    <xdr:pic>
      <xdr:nvPicPr>
        <xdr:cNvPr id="112439" name="Grafik 4">
          <a:extLst>
            <a:ext uri="{FF2B5EF4-FFF2-40B4-BE49-F238E27FC236}">
              <a16:creationId xmlns:a16="http://schemas.microsoft.com/office/drawing/2014/main" id="{00000000-0008-0000-0A00-000037B7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114550" y="105727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2</xdr:col>
      <xdr:colOff>1304925</xdr:colOff>
      <xdr:row>7</xdr:row>
      <xdr:rowOff>9525</xdr:rowOff>
    </xdr:from>
    <xdr:to>
      <xdr:col>3</xdr:col>
      <xdr:colOff>0</xdr:colOff>
      <xdr:row>7</xdr:row>
      <xdr:rowOff>104775</xdr:rowOff>
    </xdr:to>
    <xdr:pic>
      <xdr:nvPicPr>
        <xdr:cNvPr id="119809" name="Grafik 5">
          <a:extLst>
            <a:ext uri="{FF2B5EF4-FFF2-40B4-BE49-F238E27FC236}">
              <a16:creationId xmlns:a16="http://schemas.microsoft.com/office/drawing/2014/main" id="{00000000-0008-0000-0E00-000001D4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62200" y="1152525"/>
          <a:ext cx="9525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1295400</xdr:colOff>
      <xdr:row>14</xdr:row>
      <xdr:rowOff>9525</xdr:rowOff>
    </xdr:from>
    <xdr:to>
      <xdr:col>3</xdr:col>
      <xdr:colOff>0</xdr:colOff>
      <xdr:row>14</xdr:row>
      <xdr:rowOff>104775</xdr:rowOff>
    </xdr:to>
    <xdr:pic>
      <xdr:nvPicPr>
        <xdr:cNvPr id="119810" name="Grafik 4">
          <a:extLst>
            <a:ext uri="{FF2B5EF4-FFF2-40B4-BE49-F238E27FC236}">
              <a16:creationId xmlns:a16="http://schemas.microsoft.com/office/drawing/2014/main" id="{00000000-0008-0000-0E00-000002D4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52675" y="228600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1304925</xdr:colOff>
      <xdr:row>5</xdr:row>
      <xdr:rowOff>9525</xdr:rowOff>
    </xdr:from>
    <xdr:to>
      <xdr:col>7</xdr:col>
      <xdr:colOff>0</xdr:colOff>
      <xdr:row>5</xdr:row>
      <xdr:rowOff>104775</xdr:rowOff>
    </xdr:to>
    <xdr:pic>
      <xdr:nvPicPr>
        <xdr:cNvPr id="119811" name="Grafik 5">
          <a:extLst>
            <a:ext uri="{FF2B5EF4-FFF2-40B4-BE49-F238E27FC236}">
              <a16:creationId xmlns:a16="http://schemas.microsoft.com/office/drawing/2014/main" id="{00000000-0008-0000-0E00-000003D4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962900" y="876300"/>
          <a:ext cx="9525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1304925</xdr:colOff>
      <xdr:row>7</xdr:row>
      <xdr:rowOff>9525</xdr:rowOff>
    </xdr:from>
    <xdr:to>
      <xdr:col>7</xdr:col>
      <xdr:colOff>0</xdr:colOff>
      <xdr:row>7</xdr:row>
      <xdr:rowOff>104775</xdr:rowOff>
    </xdr:to>
    <xdr:pic>
      <xdr:nvPicPr>
        <xdr:cNvPr id="119812" name="Grafik 5">
          <a:extLst>
            <a:ext uri="{FF2B5EF4-FFF2-40B4-BE49-F238E27FC236}">
              <a16:creationId xmlns:a16="http://schemas.microsoft.com/office/drawing/2014/main" id="{00000000-0008-0000-0E00-000004D4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962900" y="1152525"/>
          <a:ext cx="9525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1343025</xdr:colOff>
      <xdr:row>1</xdr:row>
      <xdr:rowOff>19050</xdr:rowOff>
    </xdr:from>
    <xdr:to>
      <xdr:col>6</xdr:col>
      <xdr:colOff>1381125</xdr:colOff>
      <xdr:row>2</xdr:row>
      <xdr:rowOff>142875</xdr:rowOff>
    </xdr:to>
    <xdr:pic>
      <xdr:nvPicPr>
        <xdr:cNvPr id="119813" name="Grafik 1">
          <a:extLst>
            <a:ext uri="{FF2B5EF4-FFF2-40B4-BE49-F238E27FC236}">
              <a16:creationId xmlns:a16="http://schemas.microsoft.com/office/drawing/2014/main" id="{00000000-0008-0000-0E00-000005D401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600825" y="142875"/>
          <a:ext cx="14382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6_daten/09_excel-kennzahlenb&#246;gen/14_excel-kb%20auditjahr%202025/organe/gyn/eb_gz-J1-1_daten_24081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enquelle"/>
      <sheetName val="Basisdaten"/>
      <sheetName val="HilfstabelleSD"/>
      <sheetName val="HilfstabelleB"/>
      <sheetName val="Studien"/>
      <sheetName val="HilfstabelleStudien"/>
      <sheetName val="Kennzahlenbogen_(KB)"/>
      <sheetName val="HilfstabelleKB"/>
      <sheetName val="Berechnung1"/>
      <sheetName val="Datendefizite_KB"/>
      <sheetName val="Hilfstabelle Datendef_KB"/>
    </sheetNames>
    <sheetDataSet>
      <sheetData sheetId="0">
        <row r="65">
          <cell r="A65" t="str">
            <v>Baden-Württemberg</v>
          </cell>
          <cell r="B65" t="str">
            <v>Bayern</v>
          </cell>
          <cell r="C65" t="str">
            <v>Berlin</v>
          </cell>
          <cell r="D65" t="str">
            <v>Brandenburg</v>
          </cell>
          <cell r="E65" t="str">
            <v>Bremen</v>
          </cell>
          <cell r="F65" t="str">
            <v>Hamburg</v>
          </cell>
          <cell r="G65" t="str">
            <v>Hessen</v>
          </cell>
          <cell r="H65" t="str">
            <v>Mecklenburg-Vorpommern</v>
          </cell>
          <cell r="I65" t="str">
            <v>Niedersachsen</v>
          </cell>
          <cell r="J65" t="str">
            <v>Nordrhein-Westfalen</v>
          </cell>
          <cell r="K65" t="str">
            <v>Rheinland-Pfalz</v>
          </cell>
          <cell r="L65" t="str">
            <v>Saarland</v>
          </cell>
          <cell r="M65" t="str">
            <v>Sachsen</v>
          </cell>
          <cell r="N65" t="str">
            <v>Sachsen-Anhalt</v>
          </cell>
          <cell r="O65" t="str">
            <v>Schleswig-Holstein</v>
          </cell>
          <cell r="P65" t="str">
            <v>Thüringen</v>
          </cell>
          <cell r="Q65" t="str">
            <v>Schweiz</v>
          </cell>
          <cell r="R65" t="str">
            <v>Österreich</v>
          </cell>
          <cell r="S65" t="str">
            <v>Italien</v>
          </cell>
        </row>
        <row r="66">
          <cell r="A66" t="str">
            <v>Comprehensive Cancer Center Freiburg</v>
          </cell>
          <cell r="B66" t="str">
            <v>Bevölkerungsbezogenes Krebsregister Bayern</v>
          </cell>
          <cell r="C66" t="str">
            <v>Charité Comprehensive Cancer Center</v>
          </cell>
          <cell r="D66" t="str">
            <v>Gemeinsames Krebsregister Berlin-Brandenburg</v>
          </cell>
          <cell r="E66" t="str">
            <v>Krebsregister des Landes Bremen</v>
          </cell>
          <cell r="F66" t="str">
            <v>Hamburgisches Krebsregister</v>
          </cell>
          <cell r="G66" t="str">
            <v>Hessisches Krebsregister</v>
          </cell>
          <cell r="H66" t="str">
            <v>Tumorzentrum Neubrandenburg</v>
          </cell>
          <cell r="I66" t="str">
            <v>Epidemiologisches Krebsregister Niedersachsen</v>
          </cell>
          <cell r="J66" t="str">
            <v>Westdeutsches Tumorzentrum Essen</v>
          </cell>
          <cell r="K66" t="str">
            <v>Krebsregister Rheinland-Pfalz</v>
          </cell>
          <cell r="L66" t="str">
            <v>Epidemiologisches Krebsregister Saarland</v>
          </cell>
          <cell r="M66" t="str">
            <v>Tumorzentrum Chemnitz</v>
          </cell>
          <cell r="N66" t="str">
            <v>Tumorzentrum Anhalt</v>
          </cell>
          <cell r="O66" t="str">
            <v>klinisches Krebsregister Schleswig Holstein/Lübeck</v>
          </cell>
          <cell r="P66" t="str">
            <v>Tumorzentrum Altenburg</v>
          </cell>
          <cell r="Q66" t="str">
            <v>Krebsregister Schweiz</v>
          </cell>
          <cell r="R66" t="str">
            <v>Krebsregister Österreich</v>
          </cell>
          <cell r="S66" t="str">
            <v>Krebsregister Italien</v>
          </cell>
        </row>
        <row r="67">
          <cell r="A67" t="str">
            <v>Comprehensive Cancer Center Tübingen</v>
          </cell>
          <cell r="B67" t="str">
            <v>Tumorzentrum Augsburg</v>
          </cell>
          <cell r="C67" t="str">
            <v>Gemeinsames Krebsregister Berlin-Brandenburg</v>
          </cell>
          <cell r="D67" t="str">
            <v>Tumorzentrum Land Brandenburg</v>
          </cell>
          <cell r="E67" t="str">
            <v>Keine Anbindung an Klinisches Krebsregister</v>
          </cell>
          <cell r="F67" t="str">
            <v>Keine Anbindung an Klinisches Krebsregister</v>
          </cell>
          <cell r="G67" t="str">
            <v>Krebsregister Hessen</v>
          </cell>
          <cell r="H67" t="str">
            <v>Tumorzentrum Rostock</v>
          </cell>
          <cell r="I67" t="str">
            <v>Kassenärztliche Vereinigung Niedersachsen</v>
          </cell>
          <cell r="J67" t="str">
            <v>Comprehensive Cancer Center Münster</v>
          </cell>
          <cell r="K67" t="str">
            <v>Tumorzentrum Koblenz</v>
          </cell>
          <cell r="L67" t="str">
            <v>Tumorzentrum Homburg</v>
          </cell>
          <cell r="M67" t="str">
            <v>Tumorzentrum Dresden</v>
          </cell>
          <cell r="N67" t="str">
            <v>Tumorzentrum Halle</v>
          </cell>
          <cell r="O67" t="str">
            <v>Krebsregister Schleswig-Holstein</v>
          </cell>
          <cell r="P67" t="str">
            <v>Tumorzentrum Erfurt</v>
          </cell>
          <cell r="Q67" t="str">
            <v>Nicht gelistet</v>
          </cell>
          <cell r="R67" t="str">
            <v>Nicht gelistet</v>
          </cell>
          <cell r="S67" t="str">
            <v>Nicht gelistet</v>
          </cell>
        </row>
        <row r="68">
          <cell r="A68" t="str">
            <v>Comprehensive Cancer Center Ulm</v>
          </cell>
          <cell r="B68" t="str">
            <v>Tumorzentrum Erlangen-Nürnberg</v>
          </cell>
          <cell r="C68" t="str">
            <v>Tumorzentrum Berlin-Buch</v>
          </cell>
          <cell r="D68" t="str">
            <v>GKR (Gemeinsames Krebsregister der Länder)</v>
          </cell>
          <cell r="E68" t="str">
            <v>Nicht gelistet</v>
          </cell>
          <cell r="F68" t="str">
            <v>Nicht gelistet</v>
          </cell>
          <cell r="G68" t="str">
            <v>Onkologischer Schwerpunkt Wiesbaden</v>
          </cell>
          <cell r="H68" t="str">
            <v>Tumorzentrum Schwerin</v>
          </cell>
          <cell r="I68" t="str">
            <v>Krebsregister Niedersachsen</v>
          </cell>
          <cell r="J68" t="str">
            <v xml:space="preserve">Epidemiologisches Krebsregister Münster </v>
          </cell>
          <cell r="K68" t="str">
            <v>Tumorzentrum Rheinland-Pfalz</v>
          </cell>
          <cell r="L68" t="str">
            <v>Keine Anbindung an Klinisches Krebsregister</v>
          </cell>
          <cell r="M68" t="str">
            <v>Tumorzentrum Leipzig</v>
          </cell>
          <cell r="N68" t="str">
            <v>Tumorzentrum Magdeburg</v>
          </cell>
          <cell r="O68" t="str">
            <v>Tumorzentrum Kiel</v>
          </cell>
          <cell r="P68" t="str">
            <v>Tumorzentrum Gera</v>
          </cell>
        </row>
        <row r="69">
          <cell r="A69" t="str">
            <v>Epidemiologisches Krebsregister Baden-Württemberg</v>
          </cell>
          <cell r="B69" t="str">
            <v>Tumorzentrum München</v>
          </cell>
          <cell r="C69" t="str">
            <v>Tumorzentrum für Klinik &amp; Praxis in Berlin</v>
          </cell>
          <cell r="D69" t="str">
            <v>Keine Anbindung an Klinisches Krebsregister</v>
          </cell>
          <cell r="E69" t="str">
            <v>Unbekannt</v>
          </cell>
          <cell r="F69" t="str">
            <v>Unbekannt</v>
          </cell>
          <cell r="G69" t="str">
            <v>Tumorzentrum Kassel</v>
          </cell>
          <cell r="H69" t="str">
            <v>Tumorzentrum Vorpommern</v>
          </cell>
          <cell r="I69" t="str">
            <v>Tumorzentrum Göttingen</v>
          </cell>
          <cell r="J69" t="str">
            <v>Epidemiologisches Krebsregister NRW</v>
          </cell>
          <cell r="K69" t="str">
            <v>Keine Anbindung an Klinisches Krebsregister</v>
          </cell>
          <cell r="L69" t="str">
            <v>Nicht gelistet</v>
          </cell>
          <cell r="M69" t="str">
            <v>Tumorzentrum Ostsachsen</v>
          </cell>
          <cell r="N69" t="str">
            <v>GKR (Gemeinsames Krebsregister der Länder)</v>
          </cell>
          <cell r="O69" t="str">
            <v>Keine Anbindung an Klinisches Krebsregister</v>
          </cell>
          <cell r="P69" t="str">
            <v>Tumorzentrum Jena</v>
          </cell>
        </row>
        <row r="70">
          <cell r="A70" t="str">
            <v>Krebsregister Baden-Württemberg</v>
          </cell>
          <cell r="B70" t="str">
            <v>Tumorzentrum Oberfranken</v>
          </cell>
          <cell r="C70" t="str">
            <v>Tumorzentrum Spandau</v>
          </cell>
          <cell r="D70" t="str">
            <v>Nicht gelistet</v>
          </cell>
          <cell r="G70" t="str">
            <v>Tumorzentrum Marburg</v>
          </cell>
          <cell r="H70" t="str">
            <v>GKR (Gemeinsames Krebsregister der Länder)</v>
          </cell>
          <cell r="I70" t="str">
            <v>Tumorzentrum Hannover</v>
          </cell>
          <cell r="J70" t="str">
            <v>Krebsregister NRW</v>
          </cell>
          <cell r="K70" t="str">
            <v>Nicht gelistet</v>
          </cell>
          <cell r="L70" t="str">
            <v>Unbekannt</v>
          </cell>
          <cell r="M70" t="str">
            <v>Tumorzentrum Zwickau</v>
          </cell>
          <cell r="N70" t="str">
            <v>Keine Anbindung an Klinisches Krebsregister</v>
          </cell>
          <cell r="O70" t="str">
            <v>Nicht gelistet</v>
          </cell>
          <cell r="P70" t="str">
            <v>Tumorzentrum Suhl</v>
          </cell>
        </row>
        <row r="71">
          <cell r="A71" t="str">
            <v>NCT Heidelberg</v>
          </cell>
          <cell r="B71" t="str">
            <v>Tumorzentrum Regensburg</v>
          </cell>
          <cell r="C71" t="str">
            <v>Tumorzentrum Vivantes</v>
          </cell>
          <cell r="D71" t="str">
            <v>Unbekannt</v>
          </cell>
          <cell r="G71" t="str">
            <v>Keine Anbindung an Klinisches Krebsregister</v>
          </cell>
          <cell r="H71" t="str">
            <v>Keine Anbindung an Klinisches Krebsregister</v>
          </cell>
          <cell r="I71" t="str">
            <v>Tumorzentrum Weser-Ems</v>
          </cell>
          <cell r="J71" t="str">
            <v>Onkologischer Schwerpunkt Hamm</v>
          </cell>
          <cell r="K71" t="str">
            <v>Unbekannt</v>
          </cell>
          <cell r="M71" t="str">
            <v>GKR (Gemeinsames Krebsregister der Länder)</v>
          </cell>
          <cell r="N71" t="str">
            <v>Nicht gelistet</v>
          </cell>
          <cell r="O71" t="str">
            <v>Unbekannt</v>
          </cell>
          <cell r="P71" t="str">
            <v>Tumorzentrum Südharz</v>
          </cell>
        </row>
        <row r="72">
          <cell r="A72" t="str">
            <v>Onkol. Schwerpunkt Lörrach-Rheinfelden</v>
          </cell>
          <cell r="B72" t="str">
            <v>Tumorzentrum Würzburg</v>
          </cell>
          <cell r="C72" t="str">
            <v>GKR (Gemeinsames Krebsregister der Länder)</v>
          </cell>
          <cell r="G72" t="str">
            <v>Nicht gelistet</v>
          </cell>
          <cell r="H72" t="str">
            <v>Nicht gelistet</v>
          </cell>
          <cell r="I72" t="str">
            <v>Keine Anbindung an Klinisches Krebsregister</v>
          </cell>
          <cell r="J72" t="str">
            <v>Keine Anbindung an Klinisches Krebsregister</v>
          </cell>
          <cell r="M72" t="str">
            <v>Keine Anbindung an Klinisches Krebsregister</v>
          </cell>
          <cell r="N72" t="str">
            <v>Unbekannt</v>
          </cell>
          <cell r="P72" t="str">
            <v>GKR (Gemeinsames Krebsregister der Länder)</v>
          </cell>
        </row>
        <row r="73">
          <cell r="A73" t="str">
            <v>Onkol. Schwerpunkt Ludwigsburg-Bietigheim</v>
          </cell>
          <cell r="B73" t="str">
            <v>Keine Anbindung an Klinisches Krebsregister</v>
          </cell>
          <cell r="C73" t="str">
            <v>Keine Anbindung an Klinisches Krebsregister</v>
          </cell>
          <cell r="G73" t="str">
            <v>Unbekannt</v>
          </cell>
          <cell r="H73" t="str">
            <v>Unbekannt</v>
          </cell>
          <cell r="I73" t="str">
            <v>Nicht gelistet</v>
          </cell>
          <cell r="J73" t="str">
            <v>Nicht gelistet</v>
          </cell>
          <cell r="M73" t="str">
            <v>Nicht gelistet</v>
          </cell>
          <cell r="P73" t="str">
            <v>Keine Anbindung an Klinisches Krebsregister</v>
          </cell>
        </row>
        <row r="74">
          <cell r="A74" t="str">
            <v>Onkol. Schwerpunkt Villingen-Schwenningen</v>
          </cell>
          <cell r="B74" t="str">
            <v>Nicht gelistet</v>
          </cell>
          <cell r="C74" t="str">
            <v>Nicht gelistet</v>
          </cell>
          <cell r="I74" t="str">
            <v>Unbekannt</v>
          </cell>
          <cell r="J74" t="str">
            <v>Unbekannt</v>
          </cell>
          <cell r="M74" t="str">
            <v>Unbekannt</v>
          </cell>
          <cell r="P74" t="str">
            <v>Nicht gelistet</v>
          </cell>
        </row>
        <row r="75">
          <cell r="A75" t="str">
            <v>Onkologischer Schwerpunkt Göppingen</v>
          </cell>
          <cell r="B75" t="str">
            <v>Unbekannt</v>
          </cell>
          <cell r="C75" t="str">
            <v>Unbekannt</v>
          </cell>
          <cell r="P75" t="str">
            <v>Unbekannt</v>
          </cell>
        </row>
        <row r="76">
          <cell r="A76" t="str">
            <v>Onkologischer Schwerpunkt Heilbronn</v>
          </cell>
        </row>
        <row r="77">
          <cell r="A77" t="str">
            <v>Onkologischer Schwerpunkt Karlsruhe</v>
          </cell>
        </row>
        <row r="78">
          <cell r="A78" t="str">
            <v>Onkologischer Schwerpunkt Konstanz-Singen</v>
          </cell>
        </row>
        <row r="79">
          <cell r="A79" t="str">
            <v>Onkologischer Schwerpunkt Oberschwaben</v>
          </cell>
        </row>
        <row r="80">
          <cell r="A80" t="str">
            <v>Onkologischer Schwerpunkt Ortenaukreis</v>
          </cell>
        </row>
        <row r="81">
          <cell r="A81" t="str">
            <v>Onkologischer Schwerpunkt Ostwürttemberg</v>
          </cell>
        </row>
        <row r="82">
          <cell r="A82" t="str">
            <v>Onkologischer Schwerpunkt Reutlingen</v>
          </cell>
        </row>
        <row r="83">
          <cell r="A83" t="str">
            <v>Onkologischer Schwerpunkt Stuttgart</v>
          </cell>
        </row>
        <row r="84">
          <cell r="A84" t="str">
            <v>Keine Anbindung an Klinisches Krebsregister</v>
          </cell>
        </row>
        <row r="85">
          <cell r="A85" t="str">
            <v>Nicht gelistet</v>
          </cell>
        </row>
        <row r="86">
          <cell r="A86" t="str">
            <v>Unbekannt</v>
          </cell>
        </row>
        <row r="98">
          <cell r="E98" t="str">
            <v/>
          </cell>
        </row>
        <row r="101">
          <cell r="A101" t="str">
            <v>FAG-Z-001-BG</v>
          </cell>
        </row>
        <row r="102">
          <cell r="A102" t="str">
            <v>FAG-Z-002-BG</v>
          </cell>
        </row>
        <row r="103">
          <cell r="A103" t="str">
            <v>FAG-Z-003-BG</v>
          </cell>
        </row>
        <row r="104">
          <cell r="A104" t="str">
            <v>FAG-Z-004-BG</v>
          </cell>
        </row>
        <row r="105">
          <cell r="A105" t="str">
            <v>FAG-Z-005-BG</v>
          </cell>
        </row>
        <row r="106">
          <cell r="A106" t="str">
            <v>FAG-Z-006</v>
          </cell>
        </row>
        <row r="107">
          <cell r="A107" t="str">
            <v>FAG-Z-007-BG</v>
          </cell>
        </row>
        <row r="108">
          <cell r="A108" t="str">
            <v>FAG-Z-008-BG</v>
          </cell>
        </row>
        <row r="109">
          <cell r="A109" t="str">
            <v>FAG-Z-009-BG</v>
          </cell>
        </row>
        <row r="110">
          <cell r="A110" t="str">
            <v>FAG-Z-010-BG</v>
          </cell>
        </row>
        <row r="111">
          <cell r="A111" t="str">
            <v>FAG-Z-011-BG</v>
          </cell>
        </row>
        <row r="112">
          <cell r="A112" t="str">
            <v>FAG-Z-012-BG</v>
          </cell>
        </row>
        <row r="113">
          <cell r="A113" t="str">
            <v>FAG-Z-013-BG</v>
          </cell>
        </row>
        <row r="114">
          <cell r="A114" t="str">
            <v>FAG-Z-014-BG</v>
          </cell>
        </row>
        <row r="115">
          <cell r="A115" t="str">
            <v>FAG-Z-015</v>
          </cell>
        </row>
        <row r="116">
          <cell r="A116" t="str">
            <v>FAG-Z-016-BG</v>
          </cell>
        </row>
        <row r="117">
          <cell r="A117" t="str">
            <v>FAG-Z-017-BG</v>
          </cell>
        </row>
        <row r="118">
          <cell r="A118" t="str">
            <v>FAG-Z-018-BG</v>
          </cell>
        </row>
        <row r="119">
          <cell r="A119" t="str">
            <v>FAG-Z-020-BG</v>
          </cell>
        </row>
        <row r="120">
          <cell r="A120" t="str">
            <v>FAG-Z-021-BG</v>
          </cell>
        </row>
        <row r="121">
          <cell r="A121" t="str">
            <v>FAG-Z-022-BG</v>
          </cell>
        </row>
        <row r="122">
          <cell r="A122" t="str">
            <v>FAG-Z-023-BG</v>
          </cell>
        </row>
        <row r="123">
          <cell r="A123" t="str">
            <v>FAG-Z-024-BG</v>
          </cell>
        </row>
        <row r="124">
          <cell r="A124" t="str">
            <v>FAG-Z-025-BG</v>
          </cell>
        </row>
        <row r="125">
          <cell r="A125" t="str">
            <v>FAG-Z-026-BG</v>
          </cell>
        </row>
        <row r="126">
          <cell r="A126" t="str">
            <v>FAG-Z-027-BG</v>
          </cell>
        </row>
        <row r="127">
          <cell r="A127" t="str">
            <v>FAG-Z-028-BG</v>
          </cell>
        </row>
        <row r="128">
          <cell r="A128" t="str">
            <v>FAG-Z-030-BG</v>
          </cell>
        </row>
        <row r="129">
          <cell r="A129" t="str">
            <v>FAG-Z-031-BG</v>
          </cell>
        </row>
        <row r="130">
          <cell r="A130" t="str">
            <v>FAG-Z-032-BG</v>
          </cell>
        </row>
        <row r="131">
          <cell r="A131" t="str">
            <v>FAG-Z-033-BG</v>
          </cell>
        </row>
        <row r="132">
          <cell r="A132" t="str">
            <v>FAG-Z-034-BG</v>
          </cell>
        </row>
        <row r="133">
          <cell r="A133" t="str">
            <v>FAG-Z-035-BG</v>
          </cell>
        </row>
        <row r="134">
          <cell r="A134" t="str">
            <v>FAG-Z-036-BG</v>
          </cell>
        </row>
        <row r="135">
          <cell r="A135" t="str">
            <v>FAG-Z-037-BG</v>
          </cell>
        </row>
        <row r="136">
          <cell r="A136" t="str">
            <v>FAG-Z-038-BG</v>
          </cell>
        </row>
        <row r="137">
          <cell r="A137" t="str">
            <v>FAG-Z-039-BG</v>
          </cell>
        </row>
        <row r="138">
          <cell r="A138" t="str">
            <v>FAG-Z-040-BG</v>
          </cell>
        </row>
        <row r="139">
          <cell r="A139" t="str">
            <v>FAG-Z-042-BG</v>
          </cell>
        </row>
        <row r="140">
          <cell r="A140" t="str">
            <v>FAG-Z-043-BG</v>
          </cell>
        </row>
        <row r="141">
          <cell r="A141" t="str">
            <v>FAG-Z-044-BG</v>
          </cell>
        </row>
        <row r="142">
          <cell r="A142" t="str">
            <v>FAG-Z-045-BG</v>
          </cell>
        </row>
        <row r="143">
          <cell r="A143" t="str">
            <v>FAG-Z-046-BG</v>
          </cell>
        </row>
        <row r="144">
          <cell r="A144" t="str">
            <v>FAG-Z-047-BG</v>
          </cell>
        </row>
        <row r="145">
          <cell r="A145" t="str">
            <v>FAG-Z-048-BG</v>
          </cell>
        </row>
        <row r="146">
          <cell r="A146" t="str">
            <v>FAG-Z-049-BG</v>
          </cell>
        </row>
        <row r="147">
          <cell r="A147" t="str">
            <v>FAG-Z-050-BG</v>
          </cell>
        </row>
        <row r="148">
          <cell r="A148" t="str">
            <v>FAG-Z-051-BG</v>
          </cell>
        </row>
        <row r="149">
          <cell r="A149" t="str">
            <v>FAG-Z-052-BG</v>
          </cell>
        </row>
        <row r="150">
          <cell r="A150" t="str">
            <v>FAG-Z-053-BG</v>
          </cell>
        </row>
        <row r="151">
          <cell r="A151" t="str">
            <v>FAG-Z-054-BG</v>
          </cell>
        </row>
        <row r="152">
          <cell r="A152" t="str">
            <v>FAG-Z-055</v>
          </cell>
        </row>
        <row r="153">
          <cell r="A153" t="str">
            <v>FAG-Z-056-BG</v>
          </cell>
        </row>
        <row r="154">
          <cell r="A154" t="str">
            <v>FAG-Z-057-BG</v>
          </cell>
        </row>
        <row r="155">
          <cell r="A155" t="str">
            <v>FAG-Z-058-BG</v>
          </cell>
        </row>
        <row r="156">
          <cell r="A156" t="str">
            <v>FAG-Z-059</v>
          </cell>
        </row>
        <row r="157">
          <cell r="A157" t="str">
            <v>FAG-Z-060-BG</v>
          </cell>
        </row>
        <row r="158">
          <cell r="A158" t="str">
            <v>FAG-Z-061-BG</v>
          </cell>
        </row>
        <row r="159">
          <cell r="A159" t="str">
            <v>FAG-Z-062</v>
          </cell>
        </row>
        <row r="160">
          <cell r="A160" t="str">
            <v>FAG-Z-063</v>
          </cell>
        </row>
        <row r="161">
          <cell r="A161" t="str">
            <v>FAG-Z-064-BG</v>
          </cell>
        </row>
        <row r="162">
          <cell r="A162" t="str">
            <v>FAG-Z-065-BG</v>
          </cell>
        </row>
        <row r="163">
          <cell r="A163" t="str">
            <v>FAG-Z-067-BG</v>
          </cell>
        </row>
        <row r="164">
          <cell r="A164" t="str">
            <v>FAG-Z-068-BG</v>
          </cell>
        </row>
        <row r="165">
          <cell r="A165" t="str">
            <v>FAG-Z-069-BG</v>
          </cell>
        </row>
        <row r="166">
          <cell r="A166" t="str">
            <v>FAG-Z-070-BG</v>
          </cell>
        </row>
        <row r="167">
          <cell r="A167" t="str">
            <v>FAG-Z-071-BG</v>
          </cell>
        </row>
        <row r="168">
          <cell r="A168" t="str">
            <v>FAG-Z-072-BG</v>
          </cell>
        </row>
        <row r="169">
          <cell r="A169" t="str">
            <v>FAG-Z-073-BG</v>
          </cell>
        </row>
        <row r="170">
          <cell r="A170" t="str">
            <v>FAG-Z-074-BG</v>
          </cell>
        </row>
        <row r="171">
          <cell r="A171" t="str">
            <v>FAG-Z-076-BG</v>
          </cell>
        </row>
        <row r="172">
          <cell r="A172" t="str">
            <v>FAG-Z-078</v>
          </cell>
        </row>
        <row r="173">
          <cell r="A173" t="str">
            <v>FAG-Z-079</v>
          </cell>
        </row>
        <row r="174">
          <cell r="A174" t="str">
            <v>FAG-Z-080</v>
          </cell>
        </row>
        <row r="175">
          <cell r="A175" t="str">
            <v>FAG-Z-081-BG</v>
          </cell>
        </row>
        <row r="176">
          <cell r="A176" t="str">
            <v>FAG-Z-082-BG</v>
          </cell>
        </row>
        <row r="177">
          <cell r="A177" t="str">
            <v>FAG-Z-083-BG</v>
          </cell>
        </row>
        <row r="178">
          <cell r="A178" t="str">
            <v>FAG-Z-087-BG</v>
          </cell>
        </row>
        <row r="179">
          <cell r="A179" t="str">
            <v>FAG-Z-088-BG</v>
          </cell>
        </row>
        <row r="180">
          <cell r="A180" t="str">
            <v>FAG-Z-089-BG</v>
          </cell>
        </row>
        <row r="181">
          <cell r="A181" t="str">
            <v>FAG-Z-090-BG</v>
          </cell>
        </row>
        <row r="182">
          <cell r="A182" t="str">
            <v>FAG-Z-091-BG</v>
          </cell>
        </row>
        <row r="183">
          <cell r="A183" t="str">
            <v>FAG-Z-092</v>
          </cell>
        </row>
        <row r="184">
          <cell r="A184" t="str">
            <v>FAG-Z-093-BG</v>
          </cell>
        </row>
        <row r="185">
          <cell r="A185" t="str">
            <v>FAG-Z-094-BG</v>
          </cell>
        </row>
        <row r="186">
          <cell r="A186" t="str">
            <v>FAG-Z-095-BG</v>
          </cell>
        </row>
        <row r="187">
          <cell r="A187" t="str">
            <v>FAG-Z-096-BG</v>
          </cell>
        </row>
        <row r="188">
          <cell r="A188" t="str">
            <v>FAG-Z-097-BG</v>
          </cell>
        </row>
        <row r="189">
          <cell r="A189" t="str">
            <v>FAG-Z-098-BG</v>
          </cell>
        </row>
        <row r="190">
          <cell r="A190" t="str">
            <v>FAG-Z-099-BG</v>
          </cell>
        </row>
        <row r="191">
          <cell r="A191" t="str">
            <v>FAG-Z-101</v>
          </cell>
        </row>
        <row r="192">
          <cell r="A192" t="str">
            <v>FAG-Z-103-BG</v>
          </cell>
        </row>
        <row r="193">
          <cell r="A193" t="str">
            <v>FAG-Z-104-BG</v>
          </cell>
        </row>
        <row r="194">
          <cell r="A194" t="str">
            <v>FAG-Z-105-BG</v>
          </cell>
        </row>
        <row r="195">
          <cell r="A195" t="str">
            <v>FAG-Z-106-BG</v>
          </cell>
        </row>
        <row r="196">
          <cell r="A196" t="str">
            <v>FAG-Z-107</v>
          </cell>
        </row>
        <row r="197">
          <cell r="A197" t="str">
            <v>FAG-Z-110</v>
          </cell>
        </row>
        <row r="198">
          <cell r="A198" t="str">
            <v>FAG-Z-111-BG</v>
          </cell>
        </row>
        <row r="199">
          <cell r="A199" t="str">
            <v>FAG-Z-112</v>
          </cell>
        </row>
        <row r="200">
          <cell r="A200" t="str">
            <v>FAG-Z-115</v>
          </cell>
        </row>
        <row r="201">
          <cell r="A201" t="str">
            <v>FAG-Z-116-BG</v>
          </cell>
        </row>
        <row r="202">
          <cell r="A202" t="str">
            <v>FAG-Z-117-BG</v>
          </cell>
        </row>
        <row r="203">
          <cell r="A203" t="str">
            <v>FAG-Z-118-BG</v>
          </cell>
        </row>
        <row r="204">
          <cell r="A204" t="str">
            <v>FAG-Z-120</v>
          </cell>
        </row>
        <row r="205">
          <cell r="A205" t="str">
            <v>FAG-Z-121-BG</v>
          </cell>
        </row>
        <row r="206">
          <cell r="A206" t="str">
            <v>FAG-Z-122</v>
          </cell>
        </row>
        <row r="207">
          <cell r="A207" t="str">
            <v>FAG-Z-123-BG</v>
          </cell>
        </row>
        <row r="208">
          <cell r="A208" t="str">
            <v>FAG-Z-124-BG</v>
          </cell>
        </row>
        <row r="209">
          <cell r="A209" t="str">
            <v>FAG-Z-125-BG</v>
          </cell>
        </row>
        <row r="210">
          <cell r="A210" t="str">
            <v>FAG-Z-126-BG</v>
          </cell>
        </row>
        <row r="211">
          <cell r="A211" t="str">
            <v>FAG-Z-130-BG</v>
          </cell>
        </row>
        <row r="212">
          <cell r="A212" t="str">
            <v>FAG-Z-131-BG</v>
          </cell>
        </row>
        <row r="213">
          <cell r="A213" t="str">
            <v>FAG-Z-133-BG</v>
          </cell>
        </row>
        <row r="214">
          <cell r="A214" t="str">
            <v>FAG-Z-134-BG</v>
          </cell>
        </row>
        <row r="215">
          <cell r="A215" t="str">
            <v>FAG-Z-135-BG</v>
          </cell>
        </row>
        <row r="216">
          <cell r="A216" t="str">
            <v>FAG-Z-136-BG</v>
          </cell>
        </row>
        <row r="217">
          <cell r="A217" t="str">
            <v>FAG-Z-137-BG</v>
          </cell>
        </row>
        <row r="218">
          <cell r="A218" t="str">
            <v>FAG-Z-138-BG</v>
          </cell>
        </row>
        <row r="219">
          <cell r="A219" t="str">
            <v>FAG-Z-139</v>
          </cell>
        </row>
        <row r="220">
          <cell r="A220" t="str">
            <v>FAG-Z-140-BG</v>
          </cell>
        </row>
        <row r="221">
          <cell r="A221" t="str">
            <v>FAG-Z-141-BG</v>
          </cell>
        </row>
        <row r="222">
          <cell r="A222" t="str">
            <v>FAG-Z-142-BG</v>
          </cell>
        </row>
        <row r="223">
          <cell r="A223" t="str">
            <v>FAG-Z-143-BG</v>
          </cell>
        </row>
        <row r="224">
          <cell r="A224" t="str">
            <v>FAG-Z-144-BG</v>
          </cell>
        </row>
        <row r="225">
          <cell r="A225" t="str">
            <v>FAG-Z-145-BG</v>
          </cell>
        </row>
        <row r="226">
          <cell r="A226" t="str">
            <v>FAG-Z-146</v>
          </cell>
        </row>
        <row r="227">
          <cell r="A227" t="str">
            <v>FAG-Z-147-BG</v>
          </cell>
        </row>
        <row r="228">
          <cell r="A228" t="str">
            <v>FAG-Z-148</v>
          </cell>
        </row>
        <row r="229">
          <cell r="A229" t="str">
            <v>FAG-Z-149-BG</v>
          </cell>
        </row>
        <row r="230">
          <cell r="A230" t="str">
            <v>FAG-Z-150-BG</v>
          </cell>
        </row>
        <row r="231">
          <cell r="A231" t="str">
            <v>FAG-Z-151-BG</v>
          </cell>
        </row>
        <row r="232">
          <cell r="A232" t="str">
            <v>FAG-Z-152</v>
          </cell>
        </row>
        <row r="233">
          <cell r="A233" t="str">
            <v>FAG-Z-153-BG</v>
          </cell>
        </row>
        <row r="234">
          <cell r="A234" t="str">
            <v>FAG-Z-154</v>
          </cell>
        </row>
        <row r="235">
          <cell r="A235" t="str">
            <v>FAG-Z-155-BG</v>
          </cell>
        </row>
        <row r="236">
          <cell r="A236" t="str">
            <v>FAG-Z-157</v>
          </cell>
        </row>
        <row r="237">
          <cell r="A237" t="str">
            <v>FAG-Z-158-BG</v>
          </cell>
        </row>
        <row r="238">
          <cell r="A238" t="str">
            <v>FAG-Z-159-BG</v>
          </cell>
        </row>
        <row r="239">
          <cell r="A239" t="str">
            <v>FAG-Z-160</v>
          </cell>
        </row>
        <row r="240">
          <cell r="A240" t="str">
            <v>FAG-Z-161-BG</v>
          </cell>
        </row>
        <row r="241">
          <cell r="A241" t="str">
            <v>FAG-Z-162-BG</v>
          </cell>
        </row>
        <row r="242">
          <cell r="A242" t="str">
            <v>FAG-Z-163</v>
          </cell>
        </row>
        <row r="243">
          <cell r="A243" t="str">
            <v>FAG-Z-165-BG</v>
          </cell>
        </row>
        <row r="244">
          <cell r="A244" t="str">
            <v>FAG-Z-166-BG</v>
          </cell>
        </row>
        <row r="245">
          <cell r="A245" t="str">
            <v>FAG-Z-168-BG</v>
          </cell>
        </row>
        <row r="246">
          <cell r="A246" t="str">
            <v>FAG-Z-170-BG</v>
          </cell>
        </row>
        <row r="247">
          <cell r="A247" t="str">
            <v>FAG-Z-171-BG</v>
          </cell>
        </row>
        <row r="248">
          <cell r="A248" t="str">
            <v>FAG-Z-172</v>
          </cell>
        </row>
        <row r="249">
          <cell r="A249" t="str">
            <v>FAG-Z-173-BG</v>
          </cell>
        </row>
        <row r="250">
          <cell r="A250" t="str">
            <v>FAG-Z-174-BG</v>
          </cell>
        </row>
        <row r="251">
          <cell r="A251" t="str">
            <v>FAG-Z-176-BG</v>
          </cell>
        </row>
        <row r="252">
          <cell r="A252" t="str">
            <v>FAG-Z-177-BG</v>
          </cell>
        </row>
        <row r="253">
          <cell r="A253" t="str">
            <v>FAG-Z-178-BG</v>
          </cell>
        </row>
        <row r="254">
          <cell r="A254" t="str">
            <v>FAG-Z-179-BG</v>
          </cell>
        </row>
        <row r="255">
          <cell r="A255" t="str">
            <v>FAG-Z-180-BG</v>
          </cell>
        </row>
        <row r="256">
          <cell r="A256" t="str">
            <v>FAG-Z-181</v>
          </cell>
        </row>
        <row r="257">
          <cell r="A257" t="str">
            <v>FAG-Z-182-BG</v>
          </cell>
        </row>
        <row r="258">
          <cell r="A258" t="str">
            <v>FAG-Z-185</v>
          </cell>
        </row>
        <row r="259">
          <cell r="A259" t="str">
            <v>FAG-Z-186</v>
          </cell>
        </row>
        <row r="260">
          <cell r="A260" t="str">
            <v>FAG-Z-187-BG</v>
          </cell>
        </row>
        <row r="261">
          <cell r="A261" t="str">
            <v>FAG-Z-188-BG</v>
          </cell>
        </row>
        <row r="262">
          <cell r="A262" t="str">
            <v>FAG-Z-189</v>
          </cell>
        </row>
        <row r="263">
          <cell r="A263" t="str">
            <v>FAG-Z-190-BG</v>
          </cell>
        </row>
        <row r="264">
          <cell r="A264" t="str">
            <v>FAG-Z-191</v>
          </cell>
        </row>
        <row r="265">
          <cell r="A265" t="str">
            <v>FAG-Z-192-BG</v>
          </cell>
        </row>
        <row r="266">
          <cell r="A266" t="str">
            <v>FAG-Z-193</v>
          </cell>
        </row>
        <row r="267">
          <cell r="A267" t="str">
            <v>FAG-Z-195-BG</v>
          </cell>
        </row>
        <row r="268">
          <cell r="A268" t="str">
            <v>FAG-Z-196</v>
          </cell>
        </row>
        <row r="269">
          <cell r="A269" t="str">
            <v>FAG-Z-197-BG</v>
          </cell>
        </row>
        <row r="270">
          <cell r="A270" t="str">
            <v>FAG-Z-199</v>
          </cell>
        </row>
        <row r="271">
          <cell r="A271" t="str">
            <v>FAG-Z-200-BG</v>
          </cell>
        </row>
        <row r="272">
          <cell r="A272" t="str">
            <v>FAG-Z-201-BG</v>
          </cell>
        </row>
        <row r="273">
          <cell r="A273" t="str">
            <v>FAG-Z-202-BG</v>
          </cell>
        </row>
        <row r="274">
          <cell r="A274" t="str">
            <v>FAG-Z-203-BG</v>
          </cell>
        </row>
        <row r="275">
          <cell r="A275" t="str">
            <v>FAG-Z-204-BG</v>
          </cell>
        </row>
        <row r="276">
          <cell r="A276" t="str">
            <v>FAG-Z-205-BG</v>
          </cell>
        </row>
        <row r="277">
          <cell r="A277" t="str">
            <v>FAG-Z-206-BG</v>
          </cell>
        </row>
        <row r="278">
          <cell r="A278" t="str">
            <v>FAG-Z-207</v>
          </cell>
        </row>
        <row r="279">
          <cell r="A279" t="str">
            <v>FAG-Z-208-BG</v>
          </cell>
        </row>
        <row r="280">
          <cell r="A280" t="str">
            <v>FAG-Z-209-BG</v>
          </cell>
        </row>
        <row r="281">
          <cell r="A281" t="str">
            <v>FAG-Z-210-BG</v>
          </cell>
        </row>
        <row r="282">
          <cell r="A282" t="str">
            <v>FAG-Z-211-BG</v>
          </cell>
        </row>
        <row r="283">
          <cell r="A283" t="str">
            <v>FAG-Z-212-BG</v>
          </cell>
        </row>
        <row r="284">
          <cell r="A284" t="str">
            <v>FAG-Z-213</v>
          </cell>
        </row>
        <row r="285">
          <cell r="A285" t="str">
            <v>FAG-Z-214</v>
          </cell>
        </row>
        <row r="286">
          <cell r="A286" t="str">
            <v>FAG-Z-215-BG</v>
          </cell>
        </row>
        <row r="287">
          <cell r="A287" t="str">
            <v>FAG-Z-217</v>
          </cell>
        </row>
        <row r="288">
          <cell r="A288" t="str">
            <v>FAG-Z-218-BG</v>
          </cell>
        </row>
        <row r="289">
          <cell r="A289" t="str">
            <v>FAG-Z-219</v>
          </cell>
        </row>
        <row r="290">
          <cell r="A290" t="str">
            <v>FAG-Z-220</v>
          </cell>
        </row>
        <row r="291">
          <cell r="A291" t="str">
            <v>FAG-Z-221</v>
          </cell>
        </row>
        <row r="292">
          <cell r="A292" t="str">
            <v>FAG-Z-222</v>
          </cell>
        </row>
        <row r="293">
          <cell r="A293" t="str">
            <v>Nicht gelistet</v>
          </cell>
        </row>
      </sheetData>
      <sheetData sheetId="1">
        <row r="2">
          <cell r="A2" t="str">
            <v>Anlage EB Version J1.1 (Auditjahr 2025 / Kennzahlenjahr 2024)</v>
          </cell>
        </row>
      </sheetData>
      <sheetData sheetId="2"/>
      <sheetData sheetId="3"/>
      <sheetData sheetId="4"/>
      <sheetData sheetId="5"/>
      <sheetData sheetId="6"/>
      <sheetData sheetId="7"/>
      <sheetData sheetId="8"/>
      <sheetData sheetId="9"/>
      <sheetData sheetId="10"/>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1" displayName="Tabelle1" ref="A66:S87" totalsRowShown="0" headerRowDxfId="147" dataDxfId="146">
  <autoFilter ref="A66:S87" xr:uid="{00000000-0009-0000-0100-000001000000}"/>
  <tableColumns count="19">
    <tableColumn id="1" xr3:uid="{00000000-0010-0000-0000-000001000000}" name="Baden-Württemberg" dataDxfId="145" dataCellStyle="Standard_Werte"/>
    <tableColumn id="2" xr3:uid="{00000000-0010-0000-0000-000002000000}" name="Bayern" dataDxfId="144"/>
    <tableColumn id="3" xr3:uid="{00000000-0010-0000-0000-000003000000}" name="Berlin" dataDxfId="143"/>
    <tableColumn id="4" xr3:uid="{00000000-0010-0000-0000-000004000000}" name="Brandenburg" dataDxfId="142"/>
    <tableColumn id="5" xr3:uid="{00000000-0010-0000-0000-000005000000}" name="Bremen" dataDxfId="141"/>
    <tableColumn id="6" xr3:uid="{00000000-0010-0000-0000-000006000000}" name="Hamburg" dataDxfId="140"/>
    <tableColumn id="7" xr3:uid="{00000000-0010-0000-0000-000007000000}" name="Hessen" dataDxfId="139"/>
    <tableColumn id="8" xr3:uid="{00000000-0010-0000-0000-000008000000}" name="Mecklenburg-Vorpommern" dataDxfId="138"/>
    <tableColumn id="9" xr3:uid="{00000000-0010-0000-0000-000009000000}" name="Niedersachsen" dataDxfId="137"/>
    <tableColumn id="10" xr3:uid="{00000000-0010-0000-0000-00000A000000}" name="Nordrhein-Westfalen" dataDxfId="136"/>
    <tableColumn id="11" xr3:uid="{00000000-0010-0000-0000-00000B000000}" name="Rheinland-Pfalz" dataDxfId="135"/>
    <tableColumn id="12" xr3:uid="{00000000-0010-0000-0000-00000C000000}" name="Saarland" dataDxfId="134"/>
    <tableColumn id="13" xr3:uid="{00000000-0010-0000-0000-00000D000000}" name="Sachsen" dataDxfId="133"/>
    <tableColumn id="14" xr3:uid="{00000000-0010-0000-0000-00000E000000}" name="Sachsen-Anhalt" dataDxfId="132"/>
    <tableColumn id="15" xr3:uid="{00000000-0010-0000-0000-00000F000000}" name="Schleswig-Holstein" dataDxfId="131"/>
    <tableColumn id="16" xr3:uid="{00000000-0010-0000-0000-000010000000}" name="Thüringen" dataDxfId="130"/>
    <tableColumn id="17" xr3:uid="{00000000-0010-0000-0000-000011000000}" name="Schweiz" dataDxfId="129"/>
    <tableColumn id="18" xr3:uid="{00000000-0010-0000-0000-000012000000}" name="Österreich" dataDxfId="128"/>
    <tableColumn id="19" xr3:uid="{00000000-0010-0000-0000-000013000000}" name="Italien" dataDxfId="127"/>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7" Type="http://schemas.openxmlformats.org/officeDocument/2006/relationships/comments" Target="../comments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vmlDrawing" Target="../drawings/vmlDrawing2.v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21.bin"/><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 Id="rId6" Type="http://schemas.openxmlformats.org/officeDocument/2006/relationships/comments" Target="../comments5.xml"/><Relationship Id="rId5" Type="http://schemas.openxmlformats.org/officeDocument/2006/relationships/vmlDrawing" Target="../drawings/vmlDrawing7.vml"/><Relationship Id="rId4" Type="http://schemas.openxmlformats.org/officeDocument/2006/relationships/drawing" Target="../drawings/drawing6.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25.bin"/><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 Id="rId6" Type="http://schemas.openxmlformats.org/officeDocument/2006/relationships/comments" Target="../comments6.xml"/><Relationship Id="rId5" Type="http://schemas.openxmlformats.org/officeDocument/2006/relationships/vmlDrawing" Target="../drawings/vmlDrawing8.vml"/><Relationship Id="rId4" Type="http://schemas.openxmlformats.org/officeDocument/2006/relationships/drawing" Target="../drawings/drawing7.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29.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18.xml.rels><?xml version="1.0" encoding="UTF-8" standalone="yes"?>
<Relationships xmlns="http://schemas.openxmlformats.org/package/2006/relationships"><Relationship Id="rId3" Type="http://schemas.openxmlformats.org/officeDocument/2006/relationships/printerSettings" Target="../printerSettings/printerSettings33.bin"/><Relationship Id="rId2" Type="http://schemas.openxmlformats.org/officeDocument/2006/relationships/printerSettings" Target="../printerSettings/printerSettings32.bin"/><Relationship Id="rId1" Type="http://schemas.openxmlformats.org/officeDocument/2006/relationships/printerSettings" Target="../printerSettings/printerSettings31.bin"/><Relationship Id="rId6" Type="http://schemas.openxmlformats.org/officeDocument/2006/relationships/comments" Target="../comments7.xml"/><Relationship Id="rId5" Type="http://schemas.openxmlformats.org/officeDocument/2006/relationships/vmlDrawing" Target="../drawings/vmlDrawing9.vml"/><Relationship Id="rId4" Type="http://schemas.openxmlformats.org/officeDocument/2006/relationships/drawing" Target="../drawings/drawing8.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9.bin"/><Relationship Id="rId4" Type="http://schemas.openxmlformats.org/officeDocument/2006/relationships/comments" Target="../comments2.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10.bin"/><Relationship Id="rId4" Type="http://schemas.openxmlformats.org/officeDocument/2006/relationships/comments" Target="../comments3.x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 Id="rId6" Type="http://schemas.openxmlformats.org/officeDocument/2006/relationships/comments" Target="../comments4.xml"/><Relationship Id="rId5" Type="http://schemas.openxmlformats.org/officeDocument/2006/relationships/vmlDrawing" Target="../drawings/vmlDrawing6.vml"/><Relationship Id="rId4" Type="http://schemas.openxmlformats.org/officeDocument/2006/relationships/vmlDrawing" Target="../drawings/vmlDrawing5.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O60"/>
  <sheetViews>
    <sheetView showGridLines="0" tabSelected="1" zoomScaleNormal="100" zoomScaleSheetLayoutView="100" zoomScalePageLayoutView="69" workbookViewId="0">
      <selection activeCell="C6" sqref="C6:E6"/>
    </sheetView>
  </sheetViews>
  <sheetFormatPr defaultColWidth="11.42578125" defaultRowHeight="14.25" x14ac:dyDescent="0.25"/>
  <cols>
    <col min="1" max="1" width="0.7109375" style="283" customWidth="1"/>
    <col min="2" max="2" width="19.28515625" style="283" customWidth="1"/>
    <col min="3" max="3" width="6.42578125" style="283" customWidth="1"/>
    <col min="4" max="4" width="15.5703125" style="283" customWidth="1"/>
    <col min="5" max="8" width="8.42578125" style="283" customWidth="1"/>
    <col min="9" max="9" width="7.7109375" style="283" customWidth="1"/>
    <col min="10" max="10" width="8.28515625" style="283" customWidth="1"/>
    <col min="11" max="11" width="7.7109375" style="283" customWidth="1"/>
    <col min="12" max="12" width="8.7109375" style="283" customWidth="1"/>
    <col min="13" max="13" width="0.7109375" style="283" customWidth="1"/>
    <col min="14" max="16384" width="11.42578125" style="283"/>
  </cols>
  <sheetData>
    <row r="1" spans="1:13" ht="9.9499999999999993" customHeight="1" x14ac:dyDescent="0.25">
      <c r="A1" s="282"/>
    </row>
    <row r="2" spans="1:13" ht="12.95" customHeight="1" x14ac:dyDescent="0.25">
      <c r="A2" s="284"/>
      <c r="B2" s="366" t="s">
        <v>1099</v>
      </c>
    </row>
    <row r="3" spans="1:13" ht="16.5" x14ac:dyDescent="0.25">
      <c r="A3" s="285"/>
      <c r="B3" s="389" t="s">
        <v>639</v>
      </c>
    </row>
    <row r="4" spans="1:13" ht="16.5" x14ac:dyDescent="0.25">
      <c r="A4" s="286"/>
    </row>
    <row r="5" spans="1:13" ht="19.5" customHeight="1" x14ac:dyDescent="0.25">
      <c r="D5" s="287"/>
      <c r="E5" s="287"/>
      <c r="F5" s="287"/>
      <c r="G5" s="287"/>
      <c r="H5" s="287"/>
      <c r="I5" s="287"/>
      <c r="J5" s="287"/>
      <c r="K5" s="287"/>
    </row>
    <row r="6" spans="1:13" ht="17.100000000000001" customHeight="1" x14ac:dyDescent="0.25">
      <c r="A6" s="284"/>
      <c r="B6" s="22" t="s">
        <v>640</v>
      </c>
      <c r="C6" s="542" t="s">
        <v>776</v>
      </c>
      <c r="D6" s="542"/>
      <c r="E6" s="542"/>
      <c r="F6" s="289"/>
      <c r="J6" s="534"/>
      <c r="K6" s="534"/>
      <c r="L6" s="534"/>
    </row>
    <row r="7" spans="1:13" ht="9.9499999999999993" customHeight="1" x14ac:dyDescent="0.25">
      <c r="A7" s="284"/>
      <c r="B7" s="284"/>
      <c r="C7" s="284"/>
      <c r="D7" s="288"/>
      <c r="E7" s="288"/>
      <c r="F7" s="288"/>
      <c r="G7" s="288"/>
      <c r="H7" s="288"/>
      <c r="I7" s="288"/>
    </row>
    <row r="8" spans="1:13" s="284" customFormat="1" ht="17.100000000000001" customHeight="1" x14ac:dyDescent="0.25">
      <c r="B8" s="22" t="s">
        <v>641</v>
      </c>
      <c r="C8" s="535"/>
      <c r="D8" s="536"/>
      <c r="E8" s="536"/>
      <c r="F8" s="536"/>
      <c r="G8" s="536"/>
      <c r="H8" s="536"/>
      <c r="I8" s="536"/>
      <c r="J8" s="536"/>
      <c r="K8" s="536"/>
      <c r="L8" s="537"/>
    </row>
    <row r="9" spans="1:13" s="284" customFormat="1" ht="9.9499999999999993" customHeight="1" x14ac:dyDescent="0.25">
      <c r="B9" s="288"/>
      <c r="C9" s="288"/>
      <c r="D9" s="288"/>
      <c r="E9" s="288"/>
    </row>
    <row r="10" spans="1:13" s="284" customFormat="1" ht="17.100000000000001" customHeight="1" x14ac:dyDescent="0.25">
      <c r="B10" s="22" t="s">
        <v>642</v>
      </c>
      <c r="C10" s="535"/>
      <c r="D10" s="536"/>
      <c r="E10" s="536"/>
      <c r="F10" s="536"/>
      <c r="G10" s="536"/>
      <c r="H10" s="536"/>
      <c r="I10" s="536"/>
      <c r="J10" s="536"/>
      <c r="K10" s="536"/>
      <c r="L10" s="537"/>
    </row>
    <row r="11" spans="1:13" s="284" customFormat="1" ht="9.9499999999999993" customHeight="1" x14ac:dyDescent="0.25">
      <c r="B11" s="288"/>
      <c r="C11" s="288"/>
      <c r="D11" s="288"/>
      <c r="E11" s="288"/>
    </row>
    <row r="12" spans="1:13" s="284" customFormat="1" ht="15.75" customHeight="1" x14ac:dyDescent="0.25">
      <c r="B12" s="423" t="s">
        <v>1012</v>
      </c>
      <c r="C12" s="543"/>
      <c r="D12" s="544"/>
      <c r="E12" s="545"/>
      <c r="F12" s="290"/>
      <c r="G12" s="91" t="s">
        <v>644</v>
      </c>
      <c r="J12" s="541"/>
      <c r="K12" s="541"/>
      <c r="L12" s="541"/>
      <c r="M12" s="291"/>
    </row>
    <row r="13" spans="1:13" s="284" customFormat="1" ht="11.25" customHeight="1" x14ac:dyDescent="0.25">
      <c r="B13" s="7" t="s">
        <v>1013</v>
      </c>
      <c r="C13" s="292"/>
      <c r="D13" s="292"/>
      <c r="E13" s="292"/>
      <c r="F13" s="293"/>
      <c r="G13" s="289"/>
    </row>
    <row r="14" spans="1:13" s="284" customFormat="1" ht="17.100000000000001" customHeight="1" x14ac:dyDescent="0.25">
      <c r="B14" s="422" t="s">
        <v>1014</v>
      </c>
      <c r="C14" s="543"/>
      <c r="D14" s="544"/>
      <c r="E14" s="545"/>
      <c r="F14" s="293"/>
      <c r="G14" s="91" t="s">
        <v>645</v>
      </c>
      <c r="H14" s="295"/>
      <c r="I14" s="295"/>
      <c r="J14" s="546" t="s">
        <v>785</v>
      </c>
      <c r="K14" s="547"/>
      <c r="L14" s="547"/>
    </row>
    <row r="15" spans="1:13" ht="9.9499999999999993" customHeight="1" x14ac:dyDescent="0.25">
      <c r="B15" s="289"/>
      <c r="C15" s="554"/>
      <c r="D15" s="554"/>
      <c r="E15" s="296"/>
      <c r="F15" s="294"/>
      <c r="G15" s="297"/>
    </row>
    <row r="16" spans="1:13" s="284" customFormat="1" ht="17.100000000000001" customHeight="1" x14ac:dyDescent="0.25">
      <c r="B16" s="7" t="s">
        <v>643</v>
      </c>
      <c r="C16" s="538"/>
      <c r="D16" s="539"/>
      <c r="E16" s="540"/>
      <c r="F16" s="293"/>
      <c r="G16" s="390" t="s">
        <v>646</v>
      </c>
      <c r="H16" s="295"/>
      <c r="I16" s="295"/>
      <c r="J16" s="548">
        <v>2025</v>
      </c>
      <c r="K16" s="548"/>
      <c r="L16" s="548"/>
    </row>
    <row r="17" spans="2:15" s="284" customFormat="1" ht="3.75" customHeight="1" x14ac:dyDescent="0.25">
      <c r="B17" s="289"/>
      <c r="C17" s="289"/>
      <c r="D17" s="289"/>
      <c r="E17" s="289"/>
      <c r="F17" s="289"/>
      <c r="G17" s="289"/>
      <c r="H17" s="298"/>
      <c r="I17" s="298"/>
    </row>
    <row r="18" spans="2:15" s="284" customFormat="1" ht="6" customHeight="1" x14ac:dyDescent="0.25">
      <c r="F18" s="299"/>
      <c r="G18" s="299"/>
      <c r="H18" s="299"/>
      <c r="I18" s="299"/>
      <c r="J18" s="299"/>
      <c r="K18" s="299"/>
      <c r="L18" s="299"/>
    </row>
    <row r="19" spans="2:15" s="284" customFormat="1" ht="6" customHeight="1" x14ac:dyDescent="0.25">
      <c r="F19" s="300"/>
      <c r="G19" s="291"/>
      <c r="H19" s="291"/>
      <c r="I19" s="291"/>
      <c r="J19" s="291"/>
      <c r="K19" s="291"/>
      <c r="L19" s="291"/>
    </row>
    <row r="20" spans="2:15" s="284" customFormat="1" ht="3" customHeight="1" x14ac:dyDescent="0.25">
      <c r="B20" s="288"/>
      <c r="C20" s="288"/>
      <c r="D20" s="288"/>
      <c r="E20" s="288"/>
      <c r="J20" s="288"/>
      <c r="K20" s="288"/>
    </row>
    <row r="21" spans="2:15" s="284" customFormat="1" ht="17.100000000000001" customHeight="1" x14ac:dyDescent="0.25">
      <c r="B21" s="549" t="s">
        <v>784</v>
      </c>
      <c r="C21" s="550"/>
      <c r="D21" s="550"/>
      <c r="E21" s="551"/>
    </row>
    <row r="22" spans="2:15" s="284" customFormat="1" ht="17.100000000000001" customHeight="1" x14ac:dyDescent="0.25">
      <c r="B22" s="499"/>
      <c r="C22" s="500"/>
      <c r="D22" s="500"/>
      <c r="E22" s="501"/>
    </row>
    <row r="23" spans="2:15" s="284" customFormat="1" ht="15" customHeight="1" x14ac:dyDescent="0.25">
      <c r="F23" s="301"/>
      <c r="G23" s="301"/>
    </row>
    <row r="24" spans="2:15" s="284" customFormat="1" ht="17.100000000000001" customHeight="1" x14ac:dyDescent="0.25">
      <c r="B24" s="557" t="s">
        <v>647</v>
      </c>
      <c r="C24" s="558"/>
      <c r="D24" s="558"/>
      <c r="E24" s="558"/>
      <c r="F24" s="548" t="s">
        <v>286</v>
      </c>
      <c r="G24" s="548"/>
      <c r="H24" s="548"/>
      <c r="I24" s="548"/>
      <c r="J24" s="548"/>
      <c r="K24" s="548"/>
      <c r="L24" s="548"/>
    </row>
    <row r="25" spans="2:15" s="284" customFormat="1" ht="17.100000000000001" customHeight="1" x14ac:dyDescent="0.25">
      <c r="B25" s="555"/>
      <c r="C25" s="555"/>
      <c r="D25" s="555"/>
      <c r="E25" s="555"/>
      <c r="F25" s="556" t="s">
        <v>648</v>
      </c>
      <c r="G25" s="548"/>
      <c r="H25" s="548"/>
      <c r="I25" s="548"/>
      <c r="J25" s="548"/>
      <c r="K25" s="548"/>
      <c r="L25" s="548"/>
    </row>
    <row r="26" spans="2:15" s="284" customFormat="1" ht="9" customHeight="1" x14ac:dyDescent="0.2">
      <c r="B26" s="302"/>
      <c r="C26" s="303"/>
      <c r="D26" s="303"/>
      <c r="E26" s="303"/>
      <c r="F26" s="303"/>
      <c r="G26" s="303"/>
      <c r="H26" s="303"/>
      <c r="I26" s="303"/>
      <c r="J26" s="303"/>
      <c r="K26" s="303"/>
      <c r="L26" s="303"/>
    </row>
    <row r="27" spans="2:15" s="284" customFormat="1" ht="5.25" customHeight="1" thickBot="1" x14ac:dyDescent="0.3">
      <c r="B27" s="552"/>
      <c r="C27" s="553"/>
      <c r="D27" s="553"/>
      <c r="E27" s="553"/>
      <c r="F27" s="553"/>
      <c r="G27" s="553"/>
      <c r="H27" s="553"/>
      <c r="I27" s="553"/>
      <c r="J27" s="553"/>
      <c r="K27" s="553"/>
      <c r="L27" s="553"/>
    </row>
    <row r="28" spans="2:15" s="284" customFormat="1" ht="54.75" customHeight="1" x14ac:dyDescent="0.25">
      <c r="B28" s="527" t="s">
        <v>649</v>
      </c>
      <c r="C28" s="528"/>
      <c r="D28" s="529"/>
      <c r="E28" s="533" t="s">
        <v>243</v>
      </c>
      <c r="F28" s="525" t="s">
        <v>7</v>
      </c>
      <c r="G28" s="523" t="s">
        <v>143</v>
      </c>
      <c r="H28" s="525" t="s">
        <v>144</v>
      </c>
      <c r="I28" s="521" t="s">
        <v>538</v>
      </c>
      <c r="J28" s="522"/>
      <c r="K28" s="522"/>
      <c r="L28" s="519" t="s">
        <v>783</v>
      </c>
      <c r="O28" s="291"/>
    </row>
    <row r="29" spans="2:15" s="284" customFormat="1" ht="21" customHeight="1" x14ac:dyDescent="0.25">
      <c r="B29" s="530"/>
      <c r="C29" s="531"/>
      <c r="D29" s="532"/>
      <c r="E29" s="524"/>
      <c r="F29" s="526"/>
      <c r="G29" s="524"/>
      <c r="H29" s="526"/>
      <c r="I29" s="44" t="s">
        <v>288</v>
      </c>
      <c r="J29" s="319" t="s">
        <v>289</v>
      </c>
      <c r="K29" s="319" t="s">
        <v>291</v>
      </c>
      <c r="L29" s="520"/>
      <c r="O29" s="291"/>
    </row>
    <row r="30" spans="2:15" s="284" customFormat="1" ht="25.5" customHeight="1" x14ac:dyDescent="0.25">
      <c r="B30" s="494" t="s">
        <v>650</v>
      </c>
      <c r="C30" s="495"/>
      <c r="D30" s="495"/>
      <c r="E30" s="391"/>
      <c r="F30" s="392"/>
      <c r="G30" s="392"/>
      <c r="H30" s="392"/>
      <c r="I30" s="392"/>
      <c r="J30" s="392"/>
      <c r="K30" s="392"/>
      <c r="L30" s="393">
        <f>IF(AND(E30="",F30="",G30="",H30="",I30="",J30="",K30=""),0,SUM(E30:K30))</f>
        <v>0</v>
      </c>
    </row>
    <row r="31" spans="2:15" s="284" customFormat="1" ht="25.5" customHeight="1" x14ac:dyDescent="0.25">
      <c r="B31" s="496" t="s">
        <v>651</v>
      </c>
      <c r="C31" s="497"/>
      <c r="D31" s="498"/>
      <c r="E31" s="394"/>
      <c r="F31" s="394"/>
      <c r="G31" s="394"/>
      <c r="H31" s="392"/>
      <c r="I31" s="392"/>
      <c r="J31" s="392"/>
      <c r="K31" s="392"/>
      <c r="L31" s="395">
        <f>IF(AND(E31="",F31="",G31="",H31="",I31="",J31="",K31=""),0,SUM(E31:K31))</f>
        <v>0</v>
      </c>
    </row>
    <row r="32" spans="2:15" s="284" customFormat="1" ht="31.5" customHeight="1" x14ac:dyDescent="0.25">
      <c r="B32" s="508" t="s">
        <v>652</v>
      </c>
      <c r="C32" s="509"/>
      <c r="D32" s="510"/>
      <c r="E32" s="394"/>
      <c r="F32" s="394"/>
      <c r="G32" s="394"/>
      <c r="H32" s="394"/>
      <c r="I32" s="394"/>
      <c r="J32" s="394"/>
      <c r="K32" s="396"/>
      <c r="L32" s="395">
        <f>IF(AND(E32="",F32="",G32="",H32="",I32="",J32="",K32=""),0,SUM(E32:K32))</f>
        <v>0</v>
      </c>
    </row>
    <row r="33" spans="2:14" s="284" customFormat="1" ht="31.5" customHeight="1" x14ac:dyDescent="0.25">
      <c r="B33" s="508" t="s">
        <v>653</v>
      </c>
      <c r="C33" s="509"/>
      <c r="D33" s="510"/>
      <c r="E33" s="394"/>
      <c r="F33" s="394"/>
      <c r="G33" s="394"/>
      <c r="H33" s="394"/>
      <c r="I33" s="394"/>
      <c r="J33" s="394"/>
      <c r="K33" s="396"/>
      <c r="L33" s="397">
        <f>IF(AND(E33="",F33="",G33="",H33="",I33="",J33="",K33=""),0,SUM(E33:K33))</f>
        <v>0</v>
      </c>
    </row>
    <row r="34" spans="2:14" s="284" customFormat="1" ht="28.5" customHeight="1" x14ac:dyDescent="0.25">
      <c r="B34" s="516" t="s">
        <v>654</v>
      </c>
      <c r="C34" s="517"/>
      <c r="D34" s="517"/>
      <c r="E34" s="394"/>
      <c r="F34" s="518"/>
      <c r="G34" s="518"/>
      <c r="H34" s="518"/>
      <c r="I34" s="518"/>
      <c r="J34" s="518"/>
      <c r="K34" s="518"/>
      <c r="L34" s="111">
        <f>IF(AND(E34="",F34=""),0,SUM(E34:K34))</f>
        <v>0</v>
      </c>
    </row>
    <row r="35" spans="2:14" s="284" customFormat="1" ht="28.5" customHeight="1" x14ac:dyDescent="0.25">
      <c r="B35" s="516" t="s">
        <v>655</v>
      </c>
      <c r="C35" s="517"/>
      <c r="D35" s="517"/>
      <c r="E35" s="398"/>
      <c r="F35" s="518"/>
      <c r="G35" s="518"/>
      <c r="H35" s="518"/>
      <c r="I35" s="518"/>
      <c r="J35" s="518"/>
      <c r="K35" s="518"/>
      <c r="L35" s="111">
        <f>IF(AND(E35="",F35=""),0,SUM(E35:K35))</f>
        <v>0</v>
      </c>
    </row>
    <row r="36" spans="2:14" s="284" customFormat="1" ht="28.5" customHeight="1" x14ac:dyDescent="0.25">
      <c r="B36" s="516" t="s">
        <v>656</v>
      </c>
      <c r="C36" s="517"/>
      <c r="D36" s="517"/>
      <c r="E36" s="398"/>
      <c r="F36" s="518"/>
      <c r="G36" s="518"/>
      <c r="H36" s="518"/>
      <c r="I36" s="518"/>
      <c r="J36" s="518"/>
      <c r="K36" s="518"/>
      <c r="L36" s="111">
        <f>IF(AND(E36="",F36=""),0,SUM(E36:K36))</f>
        <v>0</v>
      </c>
    </row>
    <row r="37" spans="2:14" s="284" customFormat="1" ht="28.5" customHeight="1" x14ac:dyDescent="0.25">
      <c r="B37" s="516" t="s">
        <v>657</v>
      </c>
      <c r="C37" s="517"/>
      <c r="D37" s="517"/>
      <c r="E37" s="398"/>
      <c r="F37" s="518"/>
      <c r="G37" s="518"/>
      <c r="H37" s="518"/>
      <c r="I37" s="518"/>
      <c r="J37" s="518"/>
      <c r="K37" s="518"/>
      <c r="L37" s="111">
        <f>IF(AND(E37="",F37=""),0,SUM(E37:K37))</f>
        <v>0</v>
      </c>
    </row>
    <row r="38" spans="2:14" s="284" customFormat="1" ht="28.5" customHeight="1" x14ac:dyDescent="0.25">
      <c r="B38" s="516" t="s">
        <v>983</v>
      </c>
      <c r="C38" s="517"/>
      <c r="D38" s="517"/>
      <c r="E38" s="517"/>
      <c r="F38" s="517"/>
      <c r="G38" s="517"/>
      <c r="H38" s="517"/>
      <c r="I38" s="517"/>
      <c r="J38" s="517"/>
      <c r="K38" s="559"/>
      <c r="L38" s="399"/>
    </row>
    <row r="39" spans="2:14" s="284" customFormat="1" ht="28.5" customHeight="1" x14ac:dyDescent="0.25">
      <c r="B39" s="516" t="s">
        <v>984</v>
      </c>
      <c r="C39" s="517"/>
      <c r="D39" s="517"/>
      <c r="E39" s="517"/>
      <c r="F39" s="517"/>
      <c r="G39" s="517"/>
      <c r="H39" s="517"/>
      <c r="I39" s="517"/>
      <c r="J39" s="517"/>
      <c r="K39" s="559"/>
      <c r="L39" s="399"/>
    </row>
    <row r="40" spans="2:14" s="284" customFormat="1" ht="28.5" customHeight="1" x14ac:dyDescent="0.25">
      <c r="B40" s="516" t="s">
        <v>985</v>
      </c>
      <c r="C40" s="517"/>
      <c r="D40" s="517"/>
      <c r="E40" s="517"/>
      <c r="F40" s="517"/>
      <c r="G40" s="517"/>
      <c r="H40" s="517"/>
      <c r="I40" s="517"/>
      <c r="J40" s="517"/>
      <c r="K40" s="559"/>
      <c r="L40" s="111">
        <f>SUM(L30:L39)</f>
        <v>0</v>
      </c>
    </row>
    <row r="41" spans="2:14" s="284" customFormat="1" ht="28.5" customHeight="1" x14ac:dyDescent="0.25">
      <c r="B41" s="511" t="s">
        <v>658</v>
      </c>
      <c r="C41" s="512"/>
      <c r="D41" s="512"/>
      <c r="E41" s="512"/>
      <c r="F41" s="512"/>
      <c r="G41" s="512"/>
      <c r="H41" s="512"/>
      <c r="I41" s="512"/>
      <c r="J41" s="512"/>
      <c r="K41" s="512"/>
      <c r="L41" s="399"/>
    </row>
    <row r="42" spans="2:14" s="284" customFormat="1" ht="28.5" customHeight="1" thickBot="1" x14ac:dyDescent="0.3">
      <c r="B42" s="513" t="s">
        <v>659</v>
      </c>
      <c r="C42" s="514"/>
      <c r="D42" s="514"/>
      <c r="E42" s="514"/>
      <c r="F42" s="514"/>
      <c r="G42" s="514"/>
      <c r="H42" s="514"/>
      <c r="I42" s="514"/>
      <c r="J42" s="514"/>
      <c r="K42" s="515"/>
      <c r="L42" s="399"/>
    </row>
    <row r="43" spans="2:14" s="284" customFormat="1" ht="26.25" customHeight="1" thickBot="1" x14ac:dyDescent="0.3">
      <c r="B43" s="502" t="s">
        <v>660</v>
      </c>
      <c r="C43" s="503"/>
      <c r="D43" s="503"/>
      <c r="E43" s="503"/>
      <c r="F43" s="503"/>
      <c r="G43" s="503"/>
      <c r="H43" s="503"/>
      <c r="I43" s="503"/>
      <c r="J43" s="503"/>
      <c r="K43" s="504"/>
      <c r="L43" s="400">
        <f>SUM(L40:L42)</f>
        <v>0</v>
      </c>
      <c r="N43" s="304"/>
    </row>
    <row r="44" spans="2:14" ht="7.5" customHeight="1" thickBot="1" x14ac:dyDescent="0.3">
      <c r="B44" s="305"/>
      <c r="C44" s="305"/>
      <c r="D44" s="305"/>
      <c r="E44" s="305"/>
      <c r="F44" s="305"/>
      <c r="G44" s="305"/>
      <c r="H44" s="305"/>
      <c r="I44" s="305"/>
      <c r="J44" s="305"/>
      <c r="K44" s="305"/>
      <c r="L44" s="305"/>
    </row>
    <row r="45" spans="2:14" ht="29.25" customHeight="1" thickBot="1" x14ac:dyDescent="0.3">
      <c r="B45" s="502" t="s">
        <v>661</v>
      </c>
      <c r="C45" s="503"/>
      <c r="D45" s="503"/>
      <c r="E45" s="503"/>
      <c r="F45" s="503"/>
      <c r="G45" s="503"/>
      <c r="H45" s="503"/>
      <c r="I45" s="503"/>
      <c r="J45" s="503"/>
      <c r="K45" s="507"/>
      <c r="L45" s="401"/>
    </row>
    <row r="46" spans="2:14" ht="29.25" customHeight="1" thickBot="1" x14ac:dyDescent="0.3">
      <c r="B46" s="502" t="s">
        <v>662</v>
      </c>
      <c r="C46" s="503"/>
      <c r="D46" s="503"/>
      <c r="E46" s="503"/>
      <c r="F46" s="503"/>
      <c r="G46" s="503"/>
      <c r="H46" s="503"/>
      <c r="I46" s="503"/>
      <c r="J46" s="503"/>
      <c r="K46" s="507"/>
      <c r="L46" s="402"/>
    </row>
    <row r="47" spans="2:14" ht="29.25" customHeight="1" thickBot="1" x14ac:dyDescent="0.3">
      <c r="B47" s="502" t="s">
        <v>986</v>
      </c>
      <c r="C47" s="503"/>
      <c r="D47" s="503"/>
      <c r="E47" s="503"/>
      <c r="F47" s="503"/>
      <c r="G47" s="503"/>
      <c r="H47" s="503"/>
      <c r="I47" s="503"/>
      <c r="J47" s="503"/>
      <c r="K47" s="507"/>
      <c r="L47" s="402"/>
    </row>
    <row r="48" spans="2:14" ht="7.5" customHeight="1" thickBot="1" x14ac:dyDescent="0.3">
      <c r="B48" s="506"/>
      <c r="C48" s="506"/>
      <c r="D48" s="506"/>
      <c r="E48" s="506"/>
      <c r="F48" s="506"/>
      <c r="G48" s="506"/>
      <c r="H48" s="506"/>
      <c r="I48" s="506"/>
      <c r="J48" s="506"/>
      <c r="K48" s="506"/>
      <c r="L48" s="506"/>
    </row>
    <row r="49" spans="2:13" ht="29.25" customHeight="1" x14ac:dyDescent="0.25">
      <c r="B49" s="491"/>
      <c r="C49" s="492"/>
      <c r="D49" s="492"/>
      <c r="E49" s="492"/>
      <c r="F49" s="492"/>
      <c r="G49" s="492"/>
      <c r="H49" s="492"/>
      <c r="I49" s="492"/>
      <c r="J49" s="430" t="s">
        <v>1016</v>
      </c>
      <c r="K49" s="430" t="s">
        <v>1017</v>
      </c>
      <c r="L49" s="425" t="s">
        <v>783</v>
      </c>
    </row>
    <row r="50" spans="2:13" ht="29.25" customHeight="1" x14ac:dyDescent="0.25">
      <c r="B50" s="486" t="s">
        <v>1020</v>
      </c>
      <c r="C50" s="487"/>
      <c r="D50" s="487"/>
      <c r="E50" s="487"/>
      <c r="F50" s="487"/>
      <c r="G50" s="487"/>
      <c r="H50" s="487"/>
      <c r="I50" s="488"/>
      <c r="J50" s="421"/>
      <c r="K50" s="421"/>
      <c r="L50" s="429">
        <f>IF(AND(J50="",K50=""),0,SUM(J50:K50))</f>
        <v>0</v>
      </c>
    </row>
    <row r="51" spans="2:13" ht="29.25" customHeight="1" x14ac:dyDescent="0.25">
      <c r="B51" s="486" t="s">
        <v>1018</v>
      </c>
      <c r="C51" s="487"/>
      <c r="D51" s="487"/>
      <c r="E51" s="487"/>
      <c r="F51" s="487"/>
      <c r="G51" s="487"/>
      <c r="H51" s="487"/>
      <c r="I51" s="488"/>
      <c r="J51" s="421"/>
      <c r="K51" s="421"/>
      <c r="L51" s="429">
        <f>IF(AND(J51="",K51=""),0,SUM(J51:K51))</f>
        <v>0</v>
      </c>
    </row>
    <row r="52" spans="2:13" ht="29.25" customHeight="1" thickBot="1" x14ac:dyDescent="0.3">
      <c r="B52" s="489" t="s">
        <v>1019</v>
      </c>
      <c r="C52" s="490"/>
      <c r="D52" s="490"/>
      <c r="E52" s="490"/>
      <c r="F52" s="490"/>
      <c r="G52" s="490"/>
      <c r="H52" s="490"/>
      <c r="I52" s="490"/>
      <c r="J52" s="431">
        <f>IF(AND(J50="",J51=""),0,SUM(J50:J51))</f>
        <v>0</v>
      </c>
      <c r="K52" s="431">
        <f>IF(AND(K50="",K51=""),0,SUM(K50:K51))</f>
        <v>0</v>
      </c>
      <c r="L52" s="428">
        <f>SUM(L50:L51)</f>
        <v>0</v>
      </c>
    </row>
    <row r="53" spans="2:13" ht="9.75" customHeight="1" x14ac:dyDescent="0.25">
      <c r="B53" s="426"/>
      <c r="C53" s="426"/>
      <c r="D53" s="426"/>
      <c r="E53" s="426"/>
      <c r="F53" s="426"/>
      <c r="G53" s="426"/>
      <c r="H53" s="426"/>
      <c r="I53" s="426"/>
      <c r="J53" s="427"/>
      <c r="K53" s="427"/>
      <c r="L53" s="427"/>
    </row>
    <row r="54" spans="2:13" ht="29.25" customHeight="1" x14ac:dyDescent="0.25">
      <c r="B54" s="505" t="s">
        <v>1102</v>
      </c>
      <c r="C54" s="505"/>
      <c r="D54" s="505"/>
      <c r="E54" s="505"/>
      <c r="F54" s="505"/>
      <c r="G54" s="505"/>
      <c r="H54" s="505"/>
      <c r="I54" s="505"/>
      <c r="J54" s="505"/>
      <c r="K54" s="505"/>
      <c r="L54" s="505"/>
    </row>
    <row r="55" spans="2:13" ht="127.5" customHeight="1" x14ac:dyDescent="0.25">
      <c r="B55" s="493" t="s">
        <v>663</v>
      </c>
      <c r="C55" s="493"/>
      <c r="D55" s="493"/>
      <c r="E55" s="493"/>
      <c r="F55" s="493"/>
      <c r="G55" s="493"/>
      <c r="H55" s="493"/>
      <c r="I55" s="493"/>
      <c r="J55" s="493"/>
      <c r="K55" s="493"/>
      <c r="L55" s="493"/>
      <c r="M55" s="306"/>
    </row>
    <row r="56" spans="2:13" x14ac:dyDescent="0.25">
      <c r="B56" s="305"/>
      <c r="C56" s="305"/>
      <c r="D56" s="305"/>
      <c r="E56" s="305"/>
      <c r="F56" s="305"/>
      <c r="G56" s="305"/>
      <c r="H56" s="305"/>
      <c r="I56" s="305"/>
      <c r="J56" s="305"/>
      <c r="K56" s="305"/>
      <c r="L56" s="305"/>
    </row>
    <row r="57" spans="2:13" x14ac:dyDescent="0.25">
      <c r="B57" s="305"/>
      <c r="C57" s="305"/>
      <c r="D57" s="305"/>
      <c r="E57" s="305"/>
      <c r="F57" s="305"/>
      <c r="G57" s="305"/>
      <c r="H57" s="305"/>
      <c r="I57" s="305"/>
      <c r="J57" s="305"/>
      <c r="K57" s="305"/>
      <c r="L57" s="305"/>
    </row>
    <row r="58" spans="2:13" x14ac:dyDescent="0.25">
      <c r="B58" s="305"/>
      <c r="C58" s="305"/>
      <c r="D58" s="305"/>
      <c r="E58" s="305"/>
      <c r="F58" s="305"/>
      <c r="G58" s="305"/>
      <c r="H58" s="305"/>
      <c r="I58" s="305"/>
      <c r="J58" s="305"/>
      <c r="K58" s="305"/>
      <c r="L58" s="305"/>
    </row>
    <row r="59" spans="2:13" x14ac:dyDescent="0.25">
      <c r="B59" s="305"/>
      <c r="C59" s="305"/>
      <c r="D59" s="305"/>
      <c r="E59" s="305"/>
      <c r="F59" s="305"/>
      <c r="G59" s="305"/>
      <c r="H59" s="305"/>
      <c r="I59" s="305"/>
      <c r="J59" s="305"/>
      <c r="K59" s="305"/>
      <c r="L59" s="305"/>
    </row>
    <row r="60" spans="2:13" x14ac:dyDescent="0.25">
      <c r="B60" s="305"/>
      <c r="C60" s="305"/>
      <c r="D60" s="305"/>
      <c r="E60" s="305"/>
      <c r="F60" s="305"/>
      <c r="G60" s="305"/>
      <c r="H60" s="305"/>
      <c r="I60" s="305"/>
      <c r="J60" s="305"/>
      <c r="K60" s="305"/>
      <c r="L60" s="305"/>
    </row>
  </sheetData>
  <sheetProtection algorithmName="SHA-512" hashValue="ITPnOL0PzQpXPqWP6BDbyfxpsFQu/S8i34Jo9MrueYWP35A8P0oGqnBKi8mY5QbUagED/xBfA2/98Tob88mzXQ==" saltValue="I3rxhm/J6p6OD5VXRzTYJg==" spinCount="100000" sheet="1" objects="1" scenarios="1" selectLockedCells="1"/>
  <dataConsolidate/>
  <customSheetViews>
    <customSheetView guid="{AD479C9E-06F7-4C03-8179-295428B49475}" showGridLines="0">
      <selection activeCell="C42" sqref="C42"/>
      <pageMargins left="0.15748031496062992" right="0.15748031496062992" top="0.27559055118110237" bottom="0.27559055118110237" header="0.11811023622047245" footer="0.11811023622047245"/>
      <pageSetup paperSize="9" orientation="portrait" r:id="rId1"/>
      <headerFooter>
        <oddFooter>&amp;L&amp;"Arial,Standard"&amp;7&amp;F&amp;C&amp;"Arial,Standard"&amp;7 © DKG  Alle Rechte vorbehalten&amp;R&amp;"Arial,Standard"&amp;7&amp;P</oddFooter>
        <firstHeader>&amp;C&amp;F&amp;RUnabhängiges Zertifizierungsinstitut
der Deutschen Krebsgesellschaft
Gartenstraße 24, D-89231 Neu-Ulm
Tel. +49  (0)7 31 / 70 51 16 - 0
Fax  +49  (0)7 31 / 70 51 16 - 16
www.onkozert.de, info@onkozert.d</firstHeader>
      </headerFooter>
    </customSheetView>
    <customSheetView guid="{DAA0C1F4-4D8F-4BD8-91F9-40281B589772}" showGridLines="0">
      <selection activeCell="K19" sqref="K19"/>
      <pageMargins left="0.15748031496062992" right="0.15748031496062992" top="0.27559055118110237" bottom="0.27559055118110237" header="0.11811023622047245" footer="0.11811023622047245"/>
      <pageSetup paperSize="9" orientation="portrait" r:id="rId2"/>
      <headerFooter>
        <oddFooter>&amp;L&amp;"Arial,Standard"&amp;7&amp;F&amp;C&amp;"Arial,Standard"&amp;7 © DKG  Alle Rechte vorbehalten&amp;R&amp;"Arial,Standard"&amp;7&amp;P</oddFooter>
        <firstHeader>&amp;C&amp;F&amp;RUnabhängiges Zertifizierungsinstitut
der Deutschen Krebsgesellschaft
Gartenstraße 24, D-89231 Neu-Ulm
Tel. +49  (0)7 31 / 70 51 16 - 0
Fax  +49  (0)7 31 / 70 51 16 - 16
www.onkozert.de, info@onkozert.d</firstHeader>
      </headerFooter>
    </customSheetView>
  </customSheetViews>
  <mergeCells count="53">
    <mergeCell ref="B38:K38"/>
    <mergeCell ref="B39:K39"/>
    <mergeCell ref="B40:K40"/>
    <mergeCell ref="B47:K47"/>
    <mergeCell ref="B35:D35"/>
    <mergeCell ref="F35:K35"/>
    <mergeCell ref="B36:D36"/>
    <mergeCell ref="F36:K36"/>
    <mergeCell ref="B37:D37"/>
    <mergeCell ref="F37:K37"/>
    <mergeCell ref="B21:E21"/>
    <mergeCell ref="B27:L27"/>
    <mergeCell ref="C15:D15"/>
    <mergeCell ref="B25:E25"/>
    <mergeCell ref="F24:L24"/>
    <mergeCell ref="F25:L25"/>
    <mergeCell ref="B24:E24"/>
    <mergeCell ref="J6:L6"/>
    <mergeCell ref="C8:L8"/>
    <mergeCell ref="C10:L10"/>
    <mergeCell ref="C16:E16"/>
    <mergeCell ref="J12:L12"/>
    <mergeCell ref="C6:E6"/>
    <mergeCell ref="C12:E12"/>
    <mergeCell ref="C14:E14"/>
    <mergeCell ref="J14:L14"/>
    <mergeCell ref="J16:L16"/>
    <mergeCell ref="G28:G29"/>
    <mergeCell ref="H28:H29"/>
    <mergeCell ref="B28:D29"/>
    <mergeCell ref="E28:E29"/>
    <mergeCell ref="F28:F29"/>
    <mergeCell ref="B30:D30"/>
    <mergeCell ref="B31:D31"/>
    <mergeCell ref="B22:E22"/>
    <mergeCell ref="B43:K43"/>
    <mergeCell ref="B54:L54"/>
    <mergeCell ref="B48:L48"/>
    <mergeCell ref="B45:K45"/>
    <mergeCell ref="B46:K46"/>
    <mergeCell ref="B33:D33"/>
    <mergeCell ref="B32:D32"/>
    <mergeCell ref="B41:K41"/>
    <mergeCell ref="B42:K42"/>
    <mergeCell ref="B34:D34"/>
    <mergeCell ref="F34:K34"/>
    <mergeCell ref="L28:L29"/>
    <mergeCell ref="I28:K28"/>
    <mergeCell ref="B50:I50"/>
    <mergeCell ref="B51:I51"/>
    <mergeCell ref="B52:I52"/>
    <mergeCell ref="B49:I49"/>
    <mergeCell ref="B55:L55"/>
  </mergeCells>
  <phoneticPr fontId="42" type="noConversion"/>
  <conditionalFormatting sqref="B22">
    <cfRule type="expression" dxfId="126" priority="11" stopIfTrue="1">
      <formula>LEN(TRIM(B22))=0</formula>
    </cfRule>
  </conditionalFormatting>
  <conditionalFormatting sqref="B25">
    <cfRule type="expression" dxfId="125" priority="88" stopIfTrue="1">
      <formula>LEN(TRIM(B25))=0</formula>
    </cfRule>
  </conditionalFormatting>
  <conditionalFormatting sqref="C6">
    <cfRule type="expression" dxfId="124" priority="95" stopIfTrue="1">
      <formula>LEN(TRIM(C6))=0</formula>
    </cfRule>
  </conditionalFormatting>
  <conditionalFormatting sqref="C8">
    <cfRule type="expression" dxfId="123" priority="13" stopIfTrue="1">
      <formula>LEN(TRIM(C8))=0</formula>
    </cfRule>
  </conditionalFormatting>
  <conditionalFormatting sqref="C10">
    <cfRule type="expression" dxfId="122" priority="12" stopIfTrue="1">
      <formula>LEN(TRIM(C10))=0</formula>
    </cfRule>
  </conditionalFormatting>
  <conditionalFormatting sqref="C12">
    <cfRule type="expression" dxfId="121" priority="7" stopIfTrue="1">
      <formula>LEN(TRIM(C12))=0</formula>
    </cfRule>
  </conditionalFormatting>
  <conditionalFormatting sqref="C14">
    <cfRule type="expression" dxfId="120" priority="2" stopIfTrue="1">
      <formula>LEN(TRIM(C14))=0</formula>
    </cfRule>
  </conditionalFormatting>
  <conditionalFormatting sqref="C16">
    <cfRule type="expression" dxfId="119" priority="94" stopIfTrue="1">
      <formula>LEN(TRIM(C16))=0</formula>
    </cfRule>
  </conditionalFormatting>
  <conditionalFormatting sqref="C12:E12">
    <cfRule type="expression" dxfId="118" priority="3">
      <formula>$B$22&lt;&gt;"Germany"</formula>
    </cfRule>
  </conditionalFormatting>
  <conditionalFormatting sqref="C14:E14">
    <cfRule type="expression" dxfId="117" priority="1">
      <formula>$B$22&lt;&gt;"Germany"</formula>
    </cfRule>
  </conditionalFormatting>
  <conditionalFormatting sqref="E34">
    <cfRule type="expression" dxfId="116" priority="17" stopIfTrue="1">
      <formula>LEN(TRIM(E34))=0</formula>
    </cfRule>
  </conditionalFormatting>
  <conditionalFormatting sqref="E35">
    <cfRule type="expression" dxfId="115" priority="23">
      <formula>LEN(TRIM($E$35))=0</formula>
    </cfRule>
  </conditionalFormatting>
  <conditionalFormatting sqref="E36">
    <cfRule type="expression" dxfId="114" priority="21">
      <formula>LEN(TRIM($E$36))=0</formula>
    </cfRule>
  </conditionalFormatting>
  <conditionalFormatting sqref="E37">
    <cfRule type="expression" dxfId="113" priority="19">
      <formula>LEN(TRIM($E$37))=0</formula>
    </cfRule>
  </conditionalFormatting>
  <conditionalFormatting sqref="E30:K33">
    <cfRule type="expression" dxfId="112" priority="25" stopIfTrue="1">
      <formula>LEN(TRIM(E30))=0</formula>
    </cfRule>
  </conditionalFormatting>
  <conditionalFormatting sqref="F34">
    <cfRule type="expression" dxfId="111" priority="24">
      <formula>LEN(TRIM($F$34))=0</formula>
    </cfRule>
  </conditionalFormatting>
  <conditionalFormatting sqref="F35">
    <cfRule type="expression" dxfId="110" priority="22">
      <formula>LEN(TRIM($F$35))=0</formula>
    </cfRule>
  </conditionalFormatting>
  <conditionalFormatting sqref="F36">
    <cfRule type="expression" dxfId="109" priority="20">
      <formula>LEN(TRIM($F$36))=0</formula>
    </cfRule>
  </conditionalFormatting>
  <conditionalFormatting sqref="F37">
    <cfRule type="expression" dxfId="108" priority="18">
      <formula>LEN(TRIM($F$37))=0</formula>
    </cfRule>
  </conditionalFormatting>
  <conditionalFormatting sqref="J12:K12">
    <cfRule type="expression" dxfId="107" priority="93" stopIfTrue="1">
      <formula>LEN(TRIM(J12))=0</formula>
    </cfRule>
  </conditionalFormatting>
  <conditionalFormatting sqref="J50:K51">
    <cfRule type="expression" dxfId="106" priority="4">
      <formula>LEN(TRIM(J50))=0</formula>
    </cfRule>
  </conditionalFormatting>
  <conditionalFormatting sqref="L38">
    <cfRule type="expression" dxfId="105" priority="8">
      <formula>LEN(TRIM($L$38))=0</formula>
    </cfRule>
  </conditionalFormatting>
  <conditionalFormatting sqref="L39">
    <cfRule type="expression" dxfId="104" priority="9">
      <formula>LEN(TRIM($L$39))=0</formula>
    </cfRule>
  </conditionalFormatting>
  <conditionalFormatting sqref="L41">
    <cfRule type="expression" dxfId="103" priority="16">
      <formula>LEN(TRIM($L$41))=0</formula>
    </cfRule>
  </conditionalFormatting>
  <conditionalFormatting sqref="L42">
    <cfRule type="expression" dxfId="102" priority="15">
      <formula>LEN(TRIM($L$42))=0</formula>
    </cfRule>
  </conditionalFormatting>
  <conditionalFormatting sqref="L45:L47">
    <cfRule type="expression" dxfId="101" priority="14">
      <formula>LEN(TRIM($L45))=0</formula>
    </cfRule>
  </conditionalFormatting>
  <dataValidations xWindow="240" yWindow="486" count="13">
    <dataValidation type="textLength" allowBlank="1" showErrorMessage="1" errorTitle="Eingabefehler" error="Nur Texteingabe möglich." prompt="Name, Vorname" sqref="C16:E16" xr:uid="{00000000-0002-0000-0000-000000000000}">
      <formula1>0</formula1>
      <formula2>100</formula2>
    </dataValidation>
    <dataValidation type="date" allowBlank="1" showInputMessage="1" showErrorMessage="1" errorTitle="Eingabefehler" error="Erstelldatum: dd.mm.jjjj" sqref="C15" xr:uid="{00000000-0002-0000-0000-000001000000}">
      <formula1>41275</formula1>
      <formula2>41791</formula2>
    </dataValidation>
    <dataValidation showInputMessage="1" showErrorMessage="1" sqref="F19" xr:uid="{00000000-0002-0000-0000-000002000000}"/>
    <dataValidation type="date" errorStyle="information" allowBlank="1" showInputMessage="1" showErrorMessage="1" errorTitle="Kennzahlenjahr" error="Es können nur Kennzahlenjahre von 2012 bis 2014 eingetragen werden." sqref="H17:I17" xr:uid="{00000000-0002-0000-0000-000003000000}">
      <formula1>2010</formula1>
      <formula2>2012</formula2>
    </dataValidation>
    <dataValidation allowBlank="1" showInputMessage="1" showErrorMessage="1" errorTitle="Eingabefehler" error="Nur Texteingabe möglich." sqref="F12" xr:uid="{00000000-0002-0000-0000-000004000000}"/>
    <dataValidation type="whole" allowBlank="1" showInputMessage="1" showErrorMessage="1" errorTitle="Input data error" error="Whole number between 0 and 5000." sqref="J50:K51 F32:I32 F30:J31 F33:K37 L45:L47 E30:E37 K30:K32" xr:uid="{00000000-0002-0000-0000-000005000000}">
      <formula1>0</formula1>
      <formula2>5000</formula2>
    </dataValidation>
    <dataValidation type="date" allowBlank="1" showErrorMessage="1" errorTitle="Input data error" error="Format: dd.mm.yyyy_x000a__x000a_Time period between 01.10.2025 - 31.01.2027." sqref="J12:L12" xr:uid="{00000000-0002-0000-0000-000006000000}">
      <formula1>45931</formula1>
      <formula2>46418</formula2>
    </dataValidation>
    <dataValidation type="whole" allowBlank="1" showErrorMessage="1" errorTitle="Input data error" error="Whole number between 0 and 5000." sqref="L41:L42 J32 L38:L39" xr:uid="{00000000-0002-0000-0000-000007000000}">
      <formula1>0</formula1>
      <formula2>5000</formula2>
    </dataValidation>
    <dataValidation allowBlank="1" showErrorMessage="1" errorTitle="Eingabefehler" error="Ganze Zahl zwischen 0 und 5000 eingeben." sqref="L34:L37 L40" xr:uid="{00000000-0002-0000-0000-000008000000}"/>
    <dataValidation type="list" allowBlank="1" showInputMessage="1" showErrorMessage="1" errorTitle="Input data error" error="Only values from the dropdown list are allowed. " sqref="C6:E6" xr:uid="{00000000-0002-0000-0000-000009000000}">
      <formula1>Zentrum1</formula1>
    </dataValidation>
    <dataValidation type="list" showInputMessage="1" showErrorMessage="1" errorTitle="Input data error" error="Only values from the dropdown list are allowed." sqref="B25:E25" xr:uid="{00000000-0002-0000-0000-00000A000000}">
      <formula1>Tumordokumentation</formula1>
    </dataValidation>
    <dataValidation type="whole" allowBlank="1" showInputMessage="1" showErrorMessage="1" errorTitle="Input data error" error="The Institution identification (II) number must be a 9-digit sequence of numbers beginning with 26." sqref="C12:E12" xr:uid="{505112CA-E8E3-4D12-A40B-C6486B6FFC2C}">
      <formula1>260000000</formula1>
      <formula2>269999999</formula2>
    </dataValidation>
    <dataValidation type="whole" allowBlank="1" showInputMessage="1" showErrorMessage="1" errorTitle="Input data error" error="The Clinical sites number must be a 9-digit sequence of numbers beginning with 77." sqref="C14:E14" xr:uid="{F8CEE4F6-95A9-4CF6-9829-03A2CE7EBDEE}">
      <formula1>770000000</formula1>
      <formula2>779999999</formula2>
    </dataValidation>
  </dataValidations>
  <pageMargins left="0.63" right="0.15748031496062992" top="0.27559055118110237" bottom="0.27559055118110237" header="0.11811023622047245" footer="0.11811023622047245"/>
  <pageSetup paperSize="9" scale="87" fitToHeight="0" orientation="portrait" r:id="rId3"/>
  <headerFooter>
    <oddFooter>&amp;L&amp;"Arial,Regular"&amp;7&amp;F&amp;C&amp;"Arial,Regular"&amp;7© DKG  All rights reserved&amp;R&amp;"Arial,Regular"&amp;7&amp;P</oddFooter>
    <firstHeader>&amp;C&amp;F&amp;RUnabhängiges Zertifizierungsinstitut
der Deutschen Krebsgesellschaft
Gartenstraße 24, D-89231 Neu-Ulm
Tel. +49  (0)7 31 / 70 51 16 - 0
Fax  +49  (0)7 31 / 70 51 16 - 16
www.onkozert.de, info@onkozert.d</firstHeader>
  </headerFooter>
  <rowBreaks count="1" manualBreakCount="1">
    <brk id="47" max="12" man="1"/>
  </rowBreaks>
  <drawing r:id="rId4"/>
  <legacyDrawing r:id="rId5"/>
  <legacyDrawingHF r:id="rId6"/>
  <extLst>
    <ext xmlns:x14="http://schemas.microsoft.com/office/spreadsheetml/2009/9/main" uri="{CCE6A557-97BC-4b89-ADB6-D9C93CAAB3DF}">
      <x14:dataValidations xmlns:xm="http://schemas.microsoft.com/office/excel/2006/main" xWindow="240" yWindow="486" count="1">
        <x14:dataValidation type="list" showInputMessage="1" showErrorMessage="1" errorTitle="Input data error" error="Only values from the dropdown list are allowed." xr:uid="{00000000-0002-0000-0000-00000B000000}">
          <x14:formula1>
            <xm:f>Datenquelle!$A$106:$A$301</xm:f>
          </x14:formula1>
          <xm:sqref>B22:E22</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12"/>
  <dimension ref="A2:P127"/>
  <sheetViews>
    <sheetView showGridLines="0" zoomScale="80" zoomScaleNormal="80" workbookViewId="0">
      <selection activeCell="I7" sqref="I7"/>
    </sheetView>
  </sheetViews>
  <sheetFormatPr defaultColWidth="11.42578125" defaultRowHeight="15" x14ac:dyDescent="0.25"/>
  <cols>
    <col min="1" max="1" width="9.140625" customWidth="1"/>
    <col min="2" max="2" width="14.85546875" customWidth="1"/>
    <col min="3" max="3" width="24.42578125" customWidth="1"/>
    <col min="4" max="4" width="21.7109375" customWidth="1"/>
    <col min="5" max="5" width="21.85546875" customWidth="1"/>
    <col min="6" max="6" width="15.42578125" customWidth="1"/>
    <col min="7" max="7" width="23.28515625" customWidth="1"/>
    <col min="8" max="8" width="22.42578125" customWidth="1"/>
    <col min="9" max="9" width="20.28515625" customWidth="1"/>
    <col min="10" max="10" width="14.5703125" customWidth="1"/>
    <col min="11" max="11" width="15.42578125" customWidth="1"/>
    <col min="12" max="12" width="16.28515625" customWidth="1"/>
  </cols>
  <sheetData>
    <row r="2" spans="1:15" x14ac:dyDescent="0.25">
      <c r="C2" s="24"/>
    </row>
    <row r="3" spans="1:15" s="2" customFormat="1" ht="30.75" customHeight="1" x14ac:dyDescent="0.25">
      <c r="C3" s="24"/>
      <c r="D3" s="257" t="s">
        <v>71</v>
      </c>
      <c r="M3" s="17"/>
      <c r="N3" s="17"/>
      <c r="O3" s="17"/>
    </row>
    <row r="4" spans="1:15" s="2" customFormat="1" ht="38.25" customHeight="1" x14ac:dyDescent="0.2">
      <c r="A4" s="47" t="s">
        <v>76</v>
      </c>
      <c r="C4" s="414" t="s">
        <v>760</v>
      </c>
      <c r="D4" s="414" t="s">
        <v>771</v>
      </c>
      <c r="E4" s="414" t="s">
        <v>772</v>
      </c>
      <c r="F4" s="414" t="s">
        <v>764</v>
      </c>
      <c r="G4" s="414" t="s">
        <v>763</v>
      </c>
      <c r="H4" s="414" t="s">
        <v>773</v>
      </c>
      <c r="I4" s="414" t="s">
        <v>774</v>
      </c>
      <c r="J4" s="31"/>
      <c r="K4" s="414" t="s">
        <v>775</v>
      </c>
      <c r="M4" s="17"/>
      <c r="N4" s="17"/>
      <c r="O4" s="17"/>
    </row>
    <row r="5" spans="1:15" s="2" customFormat="1" ht="14.25" x14ac:dyDescent="0.2">
      <c r="A5" s="31"/>
      <c r="C5" s="43">
        <f>COUNTIF('Indicator sheet'!$R$9:$R$107,C4)</f>
        <v>0</v>
      </c>
      <c r="D5" s="43">
        <f>COUNTIF('Indicator sheet'!$R$9:$R$107,D4)</f>
        <v>0</v>
      </c>
      <c r="E5" s="43">
        <f>COUNTIF('Indicator sheet'!$R$9:$R$107,E4)</f>
        <v>0</v>
      </c>
      <c r="F5" s="43">
        <f>COUNTIF('Indicator sheet'!$R$9:$R$107,F4)</f>
        <v>33</v>
      </c>
      <c r="G5" s="43">
        <f>COUNTIF('Indicator sheet'!$R$9:$R$107,G4)</f>
        <v>0</v>
      </c>
      <c r="H5" s="43">
        <f>COUNTIF('Indicator sheet'!$R$9:$R$107,H4)</f>
        <v>0</v>
      </c>
      <c r="I5" s="43">
        <f>SUM(C5:H5)</f>
        <v>33</v>
      </c>
      <c r="K5" s="43">
        <f>D5+H5</f>
        <v>0</v>
      </c>
      <c r="M5" s="17"/>
      <c r="N5" s="17"/>
      <c r="O5" s="17"/>
    </row>
    <row r="6" spans="1:15" s="2" customFormat="1" ht="14.25" x14ac:dyDescent="0.2">
      <c r="A6" s="31"/>
      <c r="C6" s="43"/>
      <c r="D6" s="43">
        <f>C5+D5+H5</f>
        <v>0</v>
      </c>
      <c r="E6" s="43">
        <f>E5</f>
        <v>0</v>
      </c>
      <c r="F6" s="43"/>
      <c r="G6" s="43">
        <f>F5+G5</f>
        <v>33</v>
      </c>
      <c r="H6" s="43"/>
      <c r="I6" s="43"/>
      <c r="K6" s="43"/>
      <c r="M6" s="17"/>
      <c r="N6" s="17"/>
      <c r="O6" s="17"/>
    </row>
    <row r="7" spans="1:15" s="2" customFormat="1" ht="14.25" x14ac:dyDescent="0.2">
      <c r="A7" s="31"/>
      <c r="B7" s="2" t="s">
        <v>271</v>
      </c>
      <c r="C7" s="43"/>
      <c r="D7" s="43"/>
      <c r="E7" s="43">
        <f>D6+E6</f>
        <v>0</v>
      </c>
      <c r="F7" s="43"/>
      <c r="G7" s="43">
        <f>G6</f>
        <v>33</v>
      </c>
      <c r="H7" s="43"/>
      <c r="I7" s="43">
        <f>SUM(C7:H7)</f>
        <v>33</v>
      </c>
      <c r="K7" s="43"/>
      <c r="M7" s="17"/>
      <c r="N7" s="17"/>
      <c r="O7" s="17"/>
    </row>
    <row r="8" spans="1:15" s="2" customFormat="1" ht="14.25" x14ac:dyDescent="0.2">
      <c r="A8" s="31"/>
      <c r="B8" s="281">
        <v>33</v>
      </c>
      <c r="C8" s="271">
        <f t="shared" ref="C8:H8" si="0">ROUND(C5/$B$8,4)</f>
        <v>0</v>
      </c>
      <c r="D8" s="271">
        <f t="shared" si="0"/>
        <v>0</v>
      </c>
      <c r="E8" s="271">
        <f t="shared" si="0"/>
        <v>0</v>
      </c>
      <c r="F8" s="271">
        <f t="shared" si="0"/>
        <v>1</v>
      </c>
      <c r="G8" s="271">
        <f t="shared" si="0"/>
        <v>0</v>
      </c>
      <c r="H8" s="271">
        <f t="shared" si="0"/>
        <v>0</v>
      </c>
      <c r="I8" s="271">
        <f>SUM(C8:H8)</f>
        <v>1</v>
      </c>
      <c r="K8" s="271">
        <f>D8+H8</f>
        <v>0</v>
      </c>
      <c r="M8" s="17"/>
      <c r="N8" s="17"/>
      <c r="O8" s="17"/>
    </row>
    <row r="9" spans="1:15" s="2" customFormat="1" ht="14.25" x14ac:dyDescent="0.2">
      <c r="A9" s="31"/>
      <c r="C9" s="271"/>
      <c r="D9" s="271">
        <f>ROUND((C5+D5+H5)/$B$8,4)</f>
        <v>0</v>
      </c>
      <c r="E9" s="271">
        <f>ROUND(E5/$B$8,4)</f>
        <v>0</v>
      </c>
      <c r="F9" s="271"/>
      <c r="G9" s="271">
        <f>ROUND((F5+G5)/$B$8,4)</f>
        <v>1</v>
      </c>
      <c r="H9" s="271">
        <f>ROUND((H5+D5+C5)/$B$8,4)</f>
        <v>0</v>
      </c>
      <c r="I9" s="271">
        <f>SUM(C9:G9)</f>
        <v>1</v>
      </c>
      <c r="K9" s="271"/>
      <c r="M9" s="17"/>
      <c r="N9" s="17"/>
      <c r="O9" s="17"/>
    </row>
    <row r="10" spans="1:15" s="2" customFormat="1" ht="14.25" x14ac:dyDescent="0.2">
      <c r="A10" s="31"/>
      <c r="C10" s="272"/>
      <c r="D10" s="272"/>
      <c r="E10" s="271">
        <f>ROUND((C5+D5+E5+H5)/$B$8,4)</f>
        <v>0</v>
      </c>
      <c r="F10" s="272"/>
      <c r="G10" s="271">
        <f>G9</f>
        <v>1</v>
      </c>
      <c r="H10" s="271"/>
      <c r="I10" s="271">
        <f>SUM(C10:H10)</f>
        <v>1</v>
      </c>
      <c r="M10" s="17"/>
      <c r="N10" s="17"/>
      <c r="O10" s="17"/>
    </row>
    <row r="11" spans="1:15" s="2" customFormat="1" ht="14.25" x14ac:dyDescent="0.2">
      <c r="A11" s="31"/>
      <c r="E11" s="35"/>
      <c r="G11" s="35"/>
      <c r="H11" s="35"/>
      <c r="I11" s="35"/>
      <c r="M11" s="17"/>
      <c r="N11" s="17"/>
      <c r="O11" s="17"/>
    </row>
    <row r="12" spans="1:15" s="2" customFormat="1" x14ac:dyDescent="0.25">
      <c r="A12" s="31"/>
      <c r="C12" s="24"/>
      <c r="M12" s="17"/>
      <c r="N12" s="17"/>
      <c r="O12" s="17"/>
    </row>
    <row r="13" spans="1:15" s="2" customFormat="1" ht="47.25" customHeight="1" x14ac:dyDescent="0.2">
      <c r="A13" s="47" t="s">
        <v>77</v>
      </c>
      <c r="C13" s="413" t="s">
        <v>765</v>
      </c>
      <c r="D13" s="413" t="s">
        <v>766</v>
      </c>
      <c r="E13" s="413" t="s">
        <v>767</v>
      </c>
      <c r="F13" s="413" t="s">
        <v>768</v>
      </c>
      <c r="G13" s="413" t="s">
        <v>769</v>
      </c>
      <c r="H13" s="6" t="s">
        <v>770</v>
      </c>
      <c r="M13" s="17"/>
      <c r="N13" s="17"/>
      <c r="O13" s="17"/>
    </row>
    <row r="14" spans="1:15" s="2" customFormat="1" ht="14.25" x14ac:dyDescent="0.2">
      <c r="A14" s="31"/>
      <c r="C14" s="26"/>
      <c r="D14" s="26"/>
      <c r="E14" s="26"/>
      <c r="F14" s="26"/>
      <c r="G14" s="26"/>
      <c r="M14" s="17"/>
      <c r="N14" s="17"/>
      <c r="O14" s="17"/>
    </row>
    <row r="15" spans="1:15" s="2" customFormat="1" x14ac:dyDescent="0.2">
      <c r="A15" s="47"/>
      <c r="C15" s="26"/>
      <c r="D15" s="26"/>
      <c r="E15" s="26"/>
      <c r="F15" s="26"/>
      <c r="G15" s="26"/>
      <c r="M15" s="17"/>
      <c r="N15" s="17"/>
      <c r="O15" s="17"/>
    </row>
    <row r="16" spans="1:15" s="2" customFormat="1" ht="26.25" customHeight="1" x14ac:dyDescent="0.2">
      <c r="A16" s="47" t="s">
        <v>112</v>
      </c>
      <c r="C16" s="44" t="s">
        <v>5</v>
      </c>
      <c r="D16" s="41" t="s">
        <v>8</v>
      </c>
      <c r="G16" s="17"/>
      <c r="H16" s="17"/>
      <c r="I16" s="17"/>
    </row>
    <row r="17" spans="1:15" s="2" customFormat="1" ht="27" customHeight="1" x14ac:dyDescent="0.2">
      <c r="A17" s="31" t="s">
        <v>74</v>
      </c>
      <c r="C17" s="45" t="str">
        <f>'Basic data'!B30</f>
        <v>Oral cavity surgical</v>
      </c>
      <c r="D17" s="34">
        <f>'Basic data'!L30</f>
        <v>0</v>
      </c>
      <c r="G17" s="17"/>
      <c r="H17" s="17"/>
      <c r="I17" s="17"/>
    </row>
    <row r="18" spans="1:15" s="2" customFormat="1" ht="27.75" customHeight="1" x14ac:dyDescent="0.2">
      <c r="C18" s="45" t="str">
        <f>'Basic data'!B31</f>
        <v>Oral cavity non-surgical</v>
      </c>
      <c r="D18" s="34">
        <f>'Basic data'!L31</f>
        <v>0</v>
      </c>
      <c r="G18" s="17"/>
      <c r="H18" s="17"/>
      <c r="I18" s="17"/>
    </row>
    <row r="19" spans="1:15" s="2" customFormat="1" ht="4.5" customHeight="1" x14ac:dyDescent="0.2">
      <c r="C19" s="45"/>
      <c r="D19" s="34"/>
      <c r="G19" s="17"/>
      <c r="H19" s="17"/>
      <c r="I19" s="17"/>
    </row>
    <row r="20" spans="1:15" ht="29.25" customHeight="1" x14ac:dyDescent="0.25">
      <c r="C20" s="45" t="str">
        <f>'Basic data'!B34</f>
        <v>Pharynx surgical</v>
      </c>
      <c r="D20" s="34">
        <f>'Basic data'!L34</f>
        <v>0</v>
      </c>
    </row>
    <row r="21" spans="1:15" s="2" customFormat="1" ht="30.75" customHeight="1" x14ac:dyDescent="0.2">
      <c r="C21" s="45" t="str">
        <f>'Basic data'!B35</f>
        <v xml:space="preserve">Pharynx non-surgical </v>
      </c>
      <c r="D21" s="34">
        <f>'Basic data'!L35</f>
        <v>0</v>
      </c>
      <c r="E21" s="26"/>
      <c r="F21" s="26"/>
      <c r="G21" s="26"/>
      <c r="M21" s="17"/>
      <c r="N21" s="17"/>
      <c r="O21" s="17"/>
    </row>
    <row r="22" spans="1:15" s="2" customFormat="1" ht="21.75" customHeight="1" x14ac:dyDescent="0.2">
      <c r="C22" s="45" t="str">
        <f>'Basic data'!B43</f>
        <v>Primary cases total</v>
      </c>
      <c r="D22" s="34">
        <f>'Basic data'!L43</f>
        <v>0</v>
      </c>
      <c r="E22" s="26"/>
      <c r="F22" s="26"/>
      <c r="G22" s="26"/>
      <c r="M22" s="17"/>
      <c r="N22" s="17"/>
      <c r="O22" s="17"/>
    </row>
    <row r="23" spans="1:15" s="2" customFormat="1" ht="14.25" x14ac:dyDescent="0.2">
      <c r="C23" s="26"/>
      <c r="D23" s="26"/>
      <c r="E23" s="26"/>
      <c r="F23" s="26"/>
      <c r="G23" s="26"/>
      <c r="M23" s="17"/>
      <c r="N23" s="17"/>
      <c r="O23" s="17"/>
    </row>
    <row r="24" spans="1:15" s="2" customFormat="1" ht="14.25" x14ac:dyDescent="0.2">
      <c r="C24" s="26"/>
      <c r="D24" s="26"/>
      <c r="E24" s="26"/>
      <c r="F24" s="26"/>
      <c r="G24" s="26"/>
      <c r="M24" s="17"/>
      <c r="N24" s="17"/>
      <c r="O24" s="17"/>
    </row>
    <row r="25" spans="1:15" s="2" customFormat="1" x14ac:dyDescent="0.25">
      <c r="A25" s="24" t="s">
        <v>69</v>
      </c>
      <c r="C25" s="41" t="s">
        <v>0</v>
      </c>
      <c r="D25" s="41" t="s">
        <v>81</v>
      </c>
      <c r="E25" s="41" t="s">
        <v>90</v>
      </c>
      <c r="F25" s="41" t="s">
        <v>89</v>
      </c>
      <c r="G25" s="41" t="s">
        <v>87</v>
      </c>
      <c r="H25" s="41" t="s">
        <v>88</v>
      </c>
      <c r="I25" s="41"/>
      <c r="J25" s="41" t="s">
        <v>91</v>
      </c>
      <c r="K25" s="41" t="s">
        <v>92</v>
      </c>
      <c r="L25" s="41" t="s">
        <v>86</v>
      </c>
      <c r="M25" s="12" t="s">
        <v>57</v>
      </c>
      <c r="N25" s="12" t="s">
        <v>56</v>
      </c>
      <c r="O25" s="13" t="s">
        <v>55</v>
      </c>
    </row>
    <row r="26" spans="1:15" s="2" customFormat="1" ht="14.25" x14ac:dyDescent="0.2">
      <c r="A26" s="8"/>
      <c r="C26" s="49"/>
      <c r="D26" s="49"/>
      <c r="E26" s="49"/>
      <c r="F26" s="49"/>
      <c r="G26" s="49"/>
      <c r="H26" s="49"/>
      <c r="I26" s="49"/>
      <c r="J26" s="49"/>
      <c r="K26" s="49"/>
      <c r="L26" s="49"/>
      <c r="M26" s="12"/>
      <c r="N26" s="12"/>
      <c r="O26" s="12"/>
    </row>
    <row r="27" spans="1:15" s="2" customFormat="1" ht="14.25" x14ac:dyDescent="0.2">
      <c r="A27" s="8"/>
      <c r="C27" s="51" t="s">
        <v>580</v>
      </c>
      <c r="D27" s="51" t="s">
        <v>82</v>
      </c>
      <c r="E27" s="52">
        <v>0</v>
      </c>
      <c r="F27" s="52">
        <v>100000000</v>
      </c>
      <c r="G27" s="52">
        <v>75</v>
      </c>
      <c r="H27" s="52">
        <v>100000000</v>
      </c>
      <c r="I27" s="52"/>
      <c r="J27" s="52">
        <v>-100000000</v>
      </c>
      <c r="K27" s="52">
        <v>1000000</v>
      </c>
      <c r="L27" s="53">
        <f>'Indicator sheet'!Q9</f>
        <v>0</v>
      </c>
      <c r="M27" s="51">
        <f>IF('Indicator sheet'!R9=Berechnung1!$G$4,1,IF('Indicator sheet'!R9=Berechnung1!$F$4,1,IF('Indicator sheet'!R9=Berechnung1!$E$4,2,IF('Indicator sheet'!R9=Berechnung1!$D$4,3,IF('Indicator sheet'!R9=Berechnung1!$C$4,4,"")))))</f>
        <v>1</v>
      </c>
      <c r="N27" s="51">
        <f>IF(M27&gt;1,M27+3,M27)</f>
        <v>1</v>
      </c>
      <c r="O27" s="51">
        <f>IF('Indicator sheet'!T9="",0,1)</f>
        <v>0</v>
      </c>
    </row>
    <row r="28" spans="1:15" s="2" customFormat="1" ht="14.25" x14ac:dyDescent="0.2">
      <c r="A28" s="8"/>
      <c r="C28" s="1"/>
      <c r="D28" s="1"/>
      <c r="E28" s="58"/>
      <c r="F28" s="58"/>
      <c r="G28" s="58"/>
      <c r="H28" s="58"/>
      <c r="I28" s="58"/>
      <c r="J28" s="58"/>
      <c r="K28" s="58"/>
      <c r="L28" s="56"/>
      <c r="M28" s="1"/>
      <c r="N28" s="1"/>
      <c r="O28" s="1"/>
    </row>
    <row r="29" spans="1:15" s="2" customFormat="1" ht="14.25" x14ac:dyDescent="0.2">
      <c r="A29" s="8"/>
      <c r="C29" s="1"/>
      <c r="D29" s="1"/>
      <c r="E29" s="58"/>
      <c r="F29" s="58"/>
      <c r="G29" s="58"/>
      <c r="H29" s="58"/>
      <c r="I29" s="58"/>
      <c r="J29" s="58"/>
      <c r="K29" s="58"/>
      <c r="L29" s="56"/>
      <c r="M29" s="1"/>
      <c r="N29" s="1"/>
      <c r="O29" s="1"/>
    </row>
    <row r="30" spans="1:15" s="2" customFormat="1" ht="14.25" x14ac:dyDescent="0.2">
      <c r="A30" s="8"/>
      <c r="C30" s="355" t="s">
        <v>581</v>
      </c>
      <c r="D30" s="355" t="s">
        <v>82</v>
      </c>
      <c r="E30" s="359">
        <v>0</v>
      </c>
      <c r="F30" s="359">
        <v>100000000</v>
      </c>
      <c r="G30" s="359">
        <v>-100000000</v>
      </c>
      <c r="H30" s="359">
        <v>100000000</v>
      </c>
      <c r="I30" s="359"/>
      <c r="J30" s="359">
        <v>-100000000</v>
      </c>
      <c r="K30" s="359">
        <v>1000000</v>
      </c>
      <c r="L30" s="360">
        <f>'Indicator sheet'!Q12</f>
        <v>0</v>
      </c>
      <c r="M30" s="355">
        <f>IF('Indicator sheet'!R12=Berechnung1!$H$4,5,IF('Indicator sheet'!R12=Berechnung1!$G$4,1,IF('Indicator sheet'!R12=Berechnung1!$F$4,1,IF('Indicator sheet'!R12=Berechnung1!$E$4,2,IF('Indicator sheet'!R12=Berechnung1!$D$4,3,IF('Indicator sheet'!R12=Berechnung1!$C$4,4,""))))))</f>
        <v>1</v>
      </c>
      <c r="N30" s="355">
        <f t="shared" ref="N30" si="1">IF(M30&gt;1,M30+3,M30)</f>
        <v>1</v>
      </c>
      <c r="O30" s="355">
        <f>IF('Indicator sheet'!T12="",0,1)</f>
        <v>0</v>
      </c>
    </row>
    <row r="31" spans="1:15" s="2" customFormat="1" ht="14.25" x14ac:dyDescent="0.2">
      <c r="A31" s="8"/>
      <c r="C31" s="54"/>
      <c r="D31" s="1"/>
      <c r="E31" s="55"/>
      <c r="F31" s="55"/>
      <c r="G31" s="55"/>
      <c r="H31" s="55"/>
      <c r="I31" s="55"/>
      <c r="J31" s="55"/>
      <c r="K31" s="55"/>
      <c r="L31" s="56"/>
      <c r="M31" s="1"/>
      <c r="N31" s="1"/>
      <c r="O31" s="57"/>
    </row>
    <row r="32" spans="1:15" s="2" customFormat="1" ht="14.25" x14ac:dyDescent="0.2">
      <c r="A32" s="8"/>
      <c r="C32" s="54"/>
      <c r="D32" s="1"/>
      <c r="E32" s="55"/>
      <c r="F32" s="55"/>
      <c r="G32" s="55"/>
      <c r="H32" s="55"/>
      <c r="I32" s="55"/>
      <c r="J32" s="55"/>
      <c r="K32" s="55"/>
      <c r="L32" s="56"/>
      <c r="M32" s="1"/>
      <c r="N32" s="1"/>
      <c r="O32" s="57"/>
    </row>
    <row r="33" spans="1:15" s="2" customFormat="1" ht="14.25" x14ac:dyDescent="0.2">
      <c r="A33" s="8"/>
      <c r="C33" s="60" t="s">
        <v>987</v>
      </c>
      <c r="D33" s="60" t="s">
        <v>82</v>
      </c>
      <c r="E33" s="61">
        <v>0</v>
      </c>
      <c r="F33" s="61">
        <v>1</v>
      </c>
      <c r="G33" s="61">
        <v>0.95</v>
      </c>
      <c r="H33" s="61">
        <v>10000</v>
      </c>
      <c r="I33" s="62"/>
      <c r="J33" s="61">
        <v>-10000</v>
      </c>
      <c r="K33" s="61">
        <v>10000</v>
      </c>
      <c r="L33" s="114" t="str">
        <f>'Indicator sheet'!Q17</f>
        <v>n.d.</v>
      </c>
      <c r="M33" s="60">
        <f>IF('Indicator sheet'!R15=Berechnung1!$G$4,1,IF('Indicator sheet'!R15=Berechnung1!$F$4,1,IF('Indicator sheet'!R15=Berechnung1!$E$4,2,IF('Indicator sheet'!R15=Berechnung1!$D$4,3,IF('Indicator sheet'!R15=Berechnung1!$C$4,4,"")))))</f>
        <v>1</v>
      </c>
      <c r="N33" s="60">
        <f>IF(M33&gt;1,M33+3,M33)</f>
        <v>1</v>
      </c>
      <c r="O33" s="60">
        <f>IF('Indicator sheet'!T15="",0,1)</f>
        <v>0</v>
      </c>
    </row>
    <row r="34" spans="1:15" s="2" customFormat="1" ht="14.25" x14ac:dyDescent="0.2">
      <c r="A34" s="8"/>
      <c r="C34" s="1"/>
      <c r="D34" s="58"/>
      <c r="E34" s="58"/>
      <c r="F34" s="58"/>
      <c r="G34" s="58"/>
      <c r="H34" s="58"/>
      <c r="I34" s="58"/>
      <c r="J34" s="58"/>
      <c r="K34" s="58"/>
      <c r="L34" s="115"/>
      <c r="M34" s="1"/>
      <c r="N34" s="1"/>
      <c r="O34" s="1"/>
    </row>
    <row r="35" spans="1:15" s="2" customFormat="1" ht="14.25" x14ac:dyDescent="0.2">
      <c r="A35" s="8"/>
      <c r="C35" s="1"/>
      <c r="D35" s="1"/>
      <c r="E35" s="59"/>
      <c r="F35" s="59"/>
      <c r="G35" s="59"/>
      <c r="H35" s="59"/>
      <c r="I35" s="59"/>
      <c r="J35" s="59"/>
      <c r="K35" s="59"/>
      <c r="L35" s="115"/>
      <c r="M35" s="1"/>
      <c r="N35" s="1"/>
      <c r="O35" s="1"/>
    </row>
    <row r="36" spans="1:15" s="2" customFormat="1" ht="14.25" x14ac:dyDescent="0.2">
      <c r="A36" s="8"/>
      <c r="C36" s="60" t="s">
        <v>1000</v>
      </c>
      <c r="D36" s="60" t="s">
        <v>82</v>
      </c>
      <c r="E36" s="61">
        <v>0</v>
      </c>
      <c r="F36" s="61">
        <v>1</v>
      </c>
      <c r="G36" s="61">
        <v>0.95</v>
      </c>
      <c r="H36" s="61">
        <v>10000</v>
      </c>
      <c r="I36" s="62"/>
      <c r="J36" s="61">
        <v>-10000</v>
      </c>
      <c r="K36" s="61">
        <v>10000</v>
      </c>
      <c r="L36" s="114" t="str">
        <f>'Indicator sheet'!Q20</f>
        <v>n.d.</v>
      </c>
      <c r="M36" s="60">
        <f>IF('Indicator sheet'!R18=Berechnung1!$G$4,1,IF('Indicator sheet'!R18=Berechnung1!$F$4,1,IF('Indicator sheet'!R18=Berechnung1!$E$4,2,IF('Indicator sheet'!R18=Berechnung1!$D$4,3,IF('Indicator sheet'!R18=Berechnung1!$C$4,4,"")))))</f>
        <v>1</v>
      </c>
      <c r="N36" s="60">
        <f>IF(M36&gt;1,M36+3,M36)</f>
        <v>1</v>
      </c>
      <c r="O36" s="60">
        <f>IF('Indicator sheet'!T18="",0,1)</f>
        <v>0</v>
      </c>
    </row>
    <row r="37" spans="1:15" s="2" customFormat="1" ht="14.25" x14ac:dyDescent="0.2">
      <c r="A37" s="8"/>
      <c r="C37" s="1"/>
      <c r="D37" s="1"/>
      <c r="E37" s="59"/>
      <c r="F37" s="59"/>
      <c r="G37" s="59"/>
      <c r="H37" s="59"/>
      <c r="I37" s="59"/>
      <c r="J37" s="59"/>
      <c r="K37" s="59"/>
      <c r="L37" s="115"/>
      <c r="M37" s="1"/>
      <c r="N37" s="1"/>
      <c r="O37" s="1"/>
    </row>
    <row r="38" spans="1:15" s="2" customFormat="1" ht="14.25" x14ac:dyDescent="0.2">
      <c r="A38" s="8"/>
      <c r="C38" s="1"/>
      <c r="D38" s="1"/>
      <c r="E38" s="59"/>
      <c r="F38" s="59"/>
      <c r="G38" s="59"/>
      <c r="H38" s="59"/>
      <c r="I38" s="59"/>
      <c r="J38" s="59"/>
      <c r="K38" s="59"/>
      <c r="L38" s="115"/>
      <c r="M38" s="1"/>
      <c r="N38" s="1"/>
      <c r="O38" s="1"/>
    </row>
    <row r="39" spans="1:15" s="2" customFormat="1" ht="14.25" x14ac:dyDescent="0.2">
      <c r="A39" s="8"/>
      <c r="C39" s="60">
        <v>3</v>
      </c>
      <c r="D39" s="60" t="s">
        <v>82</v>
      </c>
      <c r="E39" s="61">
        <v>0</v>
      </c>
      <c r="F39" s="61">
        <v>1</v>
      </c>
      <c r="G39" s="61">
        <v>0.65</v>
      </c>
      <c r="H39" s="61">
        <v>10000</v>
      </c>
      <c r="I39" s="62"/>
      <c r="J39" s="61">
        <v>-10000</v>
      </c>
      <c r="K39" s="61">
        <v>10000</v>
      </c>
      <c r="L39" s="114" t="str">
        <f>'Indicator sheet'!Q23</f>
        <v>n.d.</v>
      </c>
      <c r="M39" s="60">
        <f>IF('Indicator sheet'!R21=Berechnung1!$G$4,1,IF('Indicator sheet'!R21=Berechnung1!$F$4,1,IF('Indicator sheet'!R21=Berechnung1!$E$4,2,IF('Indicator sheet'!R21=Berechnung1!$D$4,3,IF('Indicator sheet'!R21=Berechnung1!$C$4,4,"")))))</f>
        <v>1</v>
      </c>
      <c r="N39" s="60">
        <f>IF(M39&gt;1,M39+3,M39)</f>
        <v>1</v>
      </c>
      <c r="O39" s="60">
        <f>IF('Indicator sheet'!T21="",0,1)</f>
        <v>0</v>
      </c>
    </row>
    <row r="40" spans="1:15" s="2" customFormat="1" ht="14.25" x14ac:dyDescent="0.2">
      <c r="A40" s="8"/>
      <c r="C40" s="1"/>
      <c r="D40" s="1"/>
      <c r="E40" s="59"/>
      <c r="F40" s="59"/>
      <c r="G40" s="59"/>
      <c r="H40" s="59"/>
      <c r="I40" s="59"/>
      <c r="J40" s="59"/>
      <c r="K40" s="59"/>
      <c r="L40" s="115"/>
      <c r="M40" s="1"/>
      <c r="N40" s="1"/>
      <c r="O40" s="1"/>
    </row>
    <row r="41" spans="1:15" s="2" customFormat="1" ht="14.25" x14ac:dyDescent="0.2">
      <c r="A41" s="8"/>
      <c r="C41" s="1"/>
      <c r="D41" s="1"/>
      <c r="E41" s="59"/>
      <c r="F41" s="59"/>
      <c r="G41" s="59"/>
      <c r="H41" s="59"/>
      <c r="I41" s="59"/>
      <c r="J41" s="59"/>
      <c r="K41" s="59"/>
      <c r="L41" s="115"/>
      <c r="M41" s="1"/>
      <c r="N41" s="1"/>
      <c r="O41" s="1"/>
    </row>
    <row r="42" spans="1:15" s="2" customFormat="1" ht="14.25" x14ac:dyDescent="0.2">
      <c r="A42" s="8"/>
      <c r="C42" s="60">
        <v>4</v>
      </c>
      <c r="D42" s="60" t="s">
        <v>82</v>
      </c>
      <c r="E42" s="61">
        <v>0</v>
      </c>
      <c r="F42" s="61">
        <v>1</v>
      </c>
      <c r="G42" s="61">
        <v>-10000</v>
      </c>
      <c r="H42" s="61">
        <v>10000</v>
      </c>
      <c r="I42" s="62"/>
      <c r="J42" s="61">
        <v>0.2</v>
      </c>
      <c r="K42" s="61">
        <v>10000</v>
      </c>
      <c r="L42" s="114" t="str">
        <f>'Indicator sheet'!Q26</f>
        <v>n.d.</v>
      </c>
      <c r="M42" s="60">
        <f>IF('Indicator sheet'!R24=Berechnung1!$G$4,1,IF('Indicator sheet'!R24=Berechnung1!$F$4,1,IF('Indicator sheet'!R24=Berechnung1!$E$4,2,IF('Indicator sheet'!R24=Berechnung1!$D$4,3,IF('Indicator sheet'!R24=Berechnung1!$C$4,4,"")))))</f>
        <v>1</v>
      </c>
      <c r="N42" s="60">
        <f>IF(M42&gt;1,M42+3,M42)</f>
        <v>1</v>
      </c>
      <c r="O42" s="60">
        <f>IF('Indicator sheet'!T24="",0,1)</f>
        <v>0</v>
      </c>
    </row>
    <row r="43" spans="1:15" s="2" customFormat="1" ht="14.25" x14ac:dyDescent="0.2">
      <c r="A43" s="8"/>
      <c r="C43" s="1"/>
      <c r="D43" s="1"/>
      <c r="E43" s="59"/>
      <c r="F43" s="59"/>
      <c r="G43" s="59"/>
      <c r="H43" s="59"/>
      <c r="I43" s="59"/>
      <c r="J43" s="59"/>
      <c r="K43" s="59"/>
      <c r="L43" s="115"/>
      <c r="M43" s="1"/>
      <c r="N43" s="1"/>
      <c r="O43" s="1"/>
    </row>
    <row r="44" spans="1:15" s="2" customFormat="1" ht="14.25" x14ac:dyDescent="0.2">
      <c r="A44" s="8"/>
      <c r="C44" s="1"/>
      <c r="D44" s="1"/>
      <c r="E44" s="59"/>
      <c r="F44" s="59"/>
      <c r="G44" s="59"/>
      <c r="H44" s="59"/>
      <c r="I44" s="59"/>
      <c r="J44" s="59"/>
      <c r="K44" s="59"/>
      <c r="L44" s="115"/>
      <c r="M44" s="1"/>
      <c r="N44" s="1"/>
      <c r="O44" s="1"/>
    </row>
    <row r="45" spans="1:15" s="2" customFormat="1" ht="14.25" x14ac:dyDescent="0.2">
      <c r="A45" s="8"/>
      <c r="C45" s="60">
        <v>5</v>
      </c>
      <c r="D45" s="60" t="s">
        <v>82</v>
      </c>
      <c r="E45" s="61">
        <v>0</v>
      </c>
      <c r="F45" s="61">
        <v>100000</v>
      </c>
      <c r="G45" s="61">
        <v>0.05</v>
      </c>
      <c r="H45" s="61">
        <v>10000</v>
      </c>
      <c r="I45" s="61"/>
      <c r="J45" s="61">
        <v>-10000</v>
      </c>
      <c r="K45" s="61">
        <v>10000</v>
      </c>
      <c r="L45" s="114" t="str">
        <f>'Indicator sheet'!Q29</f>
        <v>n.d.</v>
      </c>
      <c r="M45" s="60">
        <f>IF('Indicator sheet'!R27=Berechnung1!$G$4,1,IF('Indicator sheet'!R27=Berechnung1!$F$4,1,IF('Indicator sheet'!R27=Berechnung1!$E$4,2,IF('Indicator sheet'!R27=Berechnung1!$D$4,3,IF('Indicator sheet'!R27=Berechnung1!$C$4,4,"")))))</f>
        <v>1</v>
      </c>
      <c r="N45" s="60">
        <f>IF(M45&gt;1,M45+3,M45)</f>
        <v>1</v>
      </c>
      <c r="O45" s="60">
        <f>IF('Indicator sheet'!T27="",0,1)</f>
        <v>0</v>
      </c>
    </row>
    <row r="46" spans="1:15" s="2" customFormat="1" ht="14.25" x14ac:dyDescent="0.2">
      <c r="A46" s="8"/>
      <c r="C46" s="54"/>
      <c r="D46" s="1"/>
      <c r="E46" s="55"/>
      <c r="F46" s="55"/>
      <c r="G46" s="55"/>
      <c r="H46" s="55"/>
      <c r="I46" s="55"/>
      <c r="J46" s="55"/>
      <c r="K46" s="55"/>
      <c r="L46" s="115"/>
      <c r="M46" s="1"/>
      <c r="N46" s="1"/>
      <c r="O46" s="1"/>
    </row>
    <row r="47" spans="1:15" s="2" customFormat="1" ht="14.25" x14ac:dyDescent="0.2">
      <c r="A47" s="8"/>
      <c r="C47" s="54"/>
      <c r="D47" s="1"/>
      <c r="E47" s="55"/>
      <c r="F47" s="55"/>
      <c r="G47" s="55"/>
      <c r="H47" s="55"/>
      <c r="I47" s="55"/>
      <c r="J47" s="55"/>
      <c r="K47" s="55"/>
      <c r="L47" s="115"/>
      <c r="M47" s="1"/>
      <c r="N47" s="1"/>
      <c r="O47" s="1"/>
    </row>
    <row r="48" spans="1:15" s="2" customFormat="1" ht="14.25" x14ac:dyDescent="0.2">
      <c r="A48" s="8"/>
      <c r="C48" s="51" t="s">
        <v>336</v>
      </c>
      <c r="D48" s="51" t="s">
        <v>82</v>
      </c>
      <c r="E48" s="52">
        <v>0</v>
      </c>
      <c r="F48" s="52">
        <v>100000000</v>
      </c>
      <c r="G48" s="52">
        <v>20</v>
      </c>
      <c r="H48" s="52">
        <v>100000000</v>
      </c>
      <c r="I48" s="52"/>
      <c r="J48" s="52">
        <v>-100000000</v>
      </c>
      <c r="K48" s="52">
        <v>1000000</v>
      </c>
      <c r="L48" s="53">
        <f>'Indicator sheet'!Q30</f>
        <v>0</v>
      </c>
      <c r="M48" s="51">
        <f>IF('Indicator sheet'!R30=Berechnung1!$G$4,1,IF('Indicator sheet'!R30=Berechnung1!$F$4,1,IF('Indicator sheet'!R30=Berechnung1!$E$4,2,IF('Indicator sheet'!R30=Berechnung1!$D$4,3,IF('Indicator sheet'!R30=Berechnung1!$C$4,4,"")))))</f>
        <v>1</v>
      </c>
      <c r="N48" s="51">
        <f>IF(M48&gt;1,M48+3,M48)</f>
        <v>1</v>
      </c>
      <c r="O48" s="51">
        <f>IF('Indicator sheet'!T30="",0,1)</f>
        <v>0</v>
      </c>
    </row>
    <row r="49" spans="1:15" s="2" customFormat="1" ht="14.25" x14ac:dyDescent="0.2">
      <c r="A49" s="8"/>
      <c r="C49" s="310"/>
      <c r="D49" s="311"/>
      <c r="E49" s="312"/>
      <c r="F49" s="312"/>
      <c r="G49" s="312"/>
      <c r="H49" s="312"/>
      <c r="I49" s="312"/>
      <c r="J49" s="312"/>
      <c r="K49" s="312"/>
      <c r="L49" s="115"/>
      <c r="M49" s="1"/>
      <c r="N49" s="1"/>
      <c r="O49" s="1"/>
    </row>
    <row r="50" spans="1:15" s="2" customFormat="1" ht="14.25" x14ac:dyDescent="0.2">
      <c r="A50" s="8"/>
      <c r="C50" s="310"/>
      <c r="D50" s="311"/>
      <c r="E50" s="312"/>
      <c r="F50" s="312"/>
      <c r="G50" s="312"/>
      <c r="H50" s="312"/>
      <c r="I50" s="312"/>
      <c r="J50" s="312"/>
      <c r="K50" s="312"/>
      <c r="L50" s="115"/>
      <c r="M50" s="1"/>
      <c r="N50" s="1"/>
      <c r="O50" s="1"/>
    </row>
    <row r="51" spans="1:15" s="2" customFormat="1" ht="14.25" x14ac:dyDescent="0.2">
      <c r="A51" s="8"/>
      <c r="C51" s="355" t="s">
        <v>337</v>
      </c>
      <c r="D51" s="355" t="s">
        <v>82</v>
      </c>
      <c r="E51" s="359">
        <v>0</v>
      </c>
      <c r="F51" s="359">
        <v>100000000</v>
      </c>
      <c r="G51" s="359">
        <v>20</v>
      </c>
      <c r="H51" s="359">
        <v>100000000</v>
      </c>
      <c r="I51" s="359"/>
      <c r="J51" s="359">
        <v>-100000000</v>
      </c>
      <c r="K51" s="359">
        <v>1000000</v>
      </c>
      <c r="L51" s="360">
        <f>'Indicator sheet'!Q33</f>
        <v>0</v>
      </c>
      <c r="M51" s="355">
        <f>IF('Indicator sheet'!R33=Berechnung1!$H$4,5,IF('Indicator sheet'!R33=Berechnung1!$G$4,1,IF('Indicator sheet'!R33=Berechnung1!$F$4,1,IF('Indicator sheet'!R33=Berechnung1!$E$4,2,IF('Indicator sheet'!R33=Berechnung1!$D$4,3,IF('Indicator sheet'!R33=Berechnung1!$C$4,4,""))))))</f>
        <v>1</v>
      </c>
      <c r="N51" s="355">
        <f>IF(M51&gt;1,M51+3,M51)</f>
        <v>1</v>
      </c>
      <c r="O51" s="355">
        <f>IF('Indicator sheet'!T33="",0,1)</f>
        <v>0</v>
      </c>
    </row>
    <row r="52" spans="1:15" s="2" customFormat="1" ht="14.25" x14ac:dyDescent="0.2">
      <c r="A52" s="8"/>
      <c r="C52" s="54"/>
      <c r="D52" s="1"/>
      <c r="E52" s="55"/>
      <c r="F52" s="55"/>
      <c r="G52" s="55"/>
      <c r="H52" s="55"/>
      <c r="I52" s="55"/>
      <c r="J52" s="55"/>
      <c r="K52" s="55"/>
      <c r="L52" s="115"/>
      <c r="M52" s="1"/>
      <c r="N52" s="1"/>
      <c r="O52" s="1"/>
    </row>
    <row r="53" spans="1:15" s="2" customFormat="1" ht="14.25" x14ac:dyDescent="0.2">
      <c r="A53" s="8"/>
      <c r="C53" s="54"/>
      <c r="D53" s="1"/>
      <c r="E53" s="55"/>
      <c r="F53" s="55"/>
      <c r="G53" s="55"/>
      <c r="H53" s="55"/>
      <c r="I53" s="55"/>
      <c r="J53" s="55"/>
      <c r="K53" s="55"/>
      <c r="L53" s="115"/>
      <c r="M53" s="1"/>
      <c r="N53" s="1"/>
      <c r="O53" s="1"/>
    </row>
    <row r="54" spans="1:15" s="2" customFormat="1" ht="14.25" x14ac:dyDescent="0.2">
      <c r="A54" s="8"/>
      <c r="C54" s="60">
        <v>7</v>
      </c>
      <c r="D54" s="60" t="s">
        <v>82</v>
      </c>
      <c r="E54" s="61">
        <v>0</v>
      </c>
      <c r="F54" s="61">
        <v>1</v>
      </c>
      <c r="G54" s="61">
        <v>-10000</v>
      </c>
      <c r="H54" s="61">
        <v>0.15</v>
      </c>
      <c r="I54" s="61"/>
      <c r="J54" s="61">
        <v>-10000</v>
      </c>
      <c r="K54" s="61">
        <v>10000</v>
      </c>
      <c r="L54" s="114" t="str">
        <f>'Indicator sheet'!Q38</f>
        <v>n.d.</v>
      </c>
      <c r="M54" s="60">
        <f>IF('Indicator sheet'!R36=Berechnung1!$G$4,1,IF('Indicator sheet'!R36=Berechnung1!$F$4,1,IF('Indicator sheet'!R36=Berechnung1!$E$4,2,IF('Indicator sheet'!R36=Berechnung1!$D$4,3,IF('Indicator sheet'!R36=Berechnung1!$C$4,4,"")))))</f>
        <v>1</v>
      </c>
      <c r="N54" s="60">
        <f>IF(M54&gt;1,M54+3,M54)</f>
        <v>1</v>
      </c>
      <c r="O54" s="60">
        <f>IF('Indicator sheet'!T36="",0,1)</f>
        <v>0</v>
      </c>
    </row>
    <row r="55" spans="1:15" s="2" customFormat="1" ht="14.25" x14ac:dyDescent="0.2">
      <c r="A55" s="8"/>
      <c r="C55" s="54"/>
      <c r="D55" s="1"/>
      <c r="E55" s="55"/>
      <c r="F55" s="55"/>
      <c r="G55" s="55"/>
      <c r="H55" s="55"/>
      <c r="I55" s="55"/>
      <c r="J55" s="55"/>
      <c r="K55" s="55"/>
      <c r="L55" s="115"/>
      <c r="M55" s="1"/>
      <c r="N55" s="1"/>
      <c r="O55" s="1"/>
    </row>
    <row r="56" spans="1:15" s="2" customFormat="1" ht="14.25" x14ac:dyDescent="0.2">
      <c r="A56" s="8"/>
      <c r="C56" s="54"/>
      <c r="D56" s="1"/>
      <c r="E56" s="55"/>
      <c r="F56" s="55"/>
      <c r="G56" s="55"/>
      <c r="H56" s="55"/>
      <c r="I56" s="55"/>
      <c r="J56" s="55"/>
      <c r="K56" s="55"/>
      <c r="L56" s="115"/>
      <c r="M56" s="1"/>
      <c r="N56" s="1"/>
      <c r="O56" s="1"/>
    </row>
    <row r="57" spans="1:15" s="2" customFormat="1" ht="14.25" x14ac:dyDescent="0.2">
      <c r="A57" s="8"/>
      <c r="C57" s="355">
        <v>8</v>
      </c>
      <c r="D57" s="355" t="s">
        <v>82</v>
      </c>
      <c r="E57" s="359">
        <v>0</v>
      </c>
      <c r="F57" s="387">
        <v>1</v>
      </c>
      <c r="G57" s="356">
        <v>0.9</v>
      </c>
      <c r="H57" s="356">
        <v>10000</v>
      </c>
      <c r="I57" s="359"/>
      <c r="J57" s="387">
        <v>-10000</v>
      </c>
      <c r="K57" s="356">
        <v>10000</v>
      </c>
      <c r="L57" s="388" t="str">
        <f>'Indicator sheet'!Q41</f>
        <v>n.d.</v>
      </c>
      <c r="M57" s="355">
        <f>IF('Indicator sheet'!R39=Berechnung1!$H$4,5,IF('Indicator sheet'!R39=Berechnung1!$G$4,1,IF('Indicator sheet'!R39=Berechnung1!$F$4,1,IF('Indicator sheet'!R39=Berechnung1!$E$4,2,IF('Indicator sheet'!R39=Berechnung1!$D$4,3,IF('Indicator sheet'!R39=Berechnung1!$C$4,4,""))))))</f>
        <v>1</v>
      </c>
      <c r="N57" s="355">
        <f>IF(M57&gt;1,M57+3,M57)</f>
        <v>1</v>
      </c>
      <c r="O57" s="355">
        <f>IF('Indicator sheet'!T39="",0,1)</f>
        <v>0</v>
      </c>
    </row>
    <row r="58" spans="1:15" s="2" customFormat="1" ht="14.25" x14ac:dyDescent="0.2">
      <c r="A58" s="8"/>
      <c r="C58" s="54"/>
      <c r="D58" s="1"/>
      <c r="E58" s="55"/>
      <c r="F58" s="55"/>
      <c r="G58" s="55"/>
      <c r="H58" s="55"/>
      <c r="I58" s="55"/>
      <c r="J58" s="55"/>
      <c r="K58" s="55"/>
      <c r="L58" s="115"/>
      <c r="M58" s="1"/>
      <c r="N58" s="1"/>
      <c r="O58" s="1"/>
    </row>
    <row r="59" spans="1:15" s="2" customFormat="1" ht="14.25" x14ac:dyDescent="0.2">
      <c r="A59" s="8"/>
      <c r="C59" s="54"/>
      <c r="D59" s="1"/>
      <c r="E59" s="55"/>
      <c r="F59" s="55"/>
      <c r="G59" s="55"/>
      <c r="H59" s="55"/>
      <c r="I59" s="55"/>
      <c r="J59" s="55"/>
      <c r="K59" s="55"/>
      <c r="L59" s="115"/>
      <c r="M59" s="1"/>
      <c r="N59" s="1"/>
      <c r="O59" s="1"/>
    </row>
    <row r="60" spans="1:15" s="2" customFormat="1" ht="14.25" x14ac:dyDescent="0.2">
      <c r="A60" s="8"/>
      <c r="C60" s="60">
        <v>9</v>
      </c>
      <c r="D60" s="60" t="s">
        <v>82</v>
      </c>
      <c r="E60" s="61">
        <v>0</v>
      </c>
      <c r="F60" s="61">
        <v>1</v>
      </c>
      <c r="G60" s="61">
        <v>0.89990000000000003</v>
      </c>
      <c r="H60" s="61">
        <v>10000</v>
      </c>
      <c r="I60" s="61"/>
      <c r="J60" s="61">
        <v>-10000</v>
      </c>
      <c r="K60" s="61">
        <v>10000</v>
      </c>
      <c r="L60" s="114" t="str">
        <f>'Indicator sheet'!Q44</f>
        <v>n.d.</v>
      </c>
      <c r="M60" s="60">
        <f>IF('Indicator sheet'!R42=Berechnung1!$G$4,1,IF('Indicator sheet'!R42=Berechnung1!$F$4,1,IF('Indicator sheet'!R42=Berechnung1!$E$4,2,IF('Indicator sheet'!R42=Berechnung1!$D$4,3,IF('Indicator sheet'!R42=Berechnung1!$C$4,4,"")))))</f>
        <v>1</v>
      </c>
      <c r="N60" s="60">
        <f>IF(M60&gt;1,M60+3,M60)</f>
        <v>1</v>
      </c>
      <c r="O60" s="60">
        <f>IF('Indicator sheet'!T42="",0,1)</f>
        <v>0</v>
      </c>
    </row>
    <row r="61" spans="1:15" s="2" customFormat="1" ht="14.25" x14ac:dyDescent="0.2">
      <c r="A61" s="8"/>
      <c r="C61" s="54"/>
      <c r="D61" s="1"/>
      <c r="E61" s="55"/>
      <c r="F61" s="55"/>
      <c r="G61" s="55"/>
      <c r="H61" s="55"/>
      <c r="I61" s="55"/>
      <c r="J61" s="55"/>
      <c r="K61" s="55"/>
      <c r="L61" s="115"/>
      <c r="M61" s="1" t="str">
        <f>IF('Indicator sheet'!R43=Berechnung1!$G$13,1,IF('Indicator sheet'!R43=Berechnung1!$F$13,1,IF('Indicator sheet'!R43=Berechnung1!$E$13,2,IF('Indicator sheet'!R43=Berechnung1!$D$13,3,IF('Indicator sheet'!R43=Berechnung1!$C$13,4,"")))))</f>
        <v/>
      </c>
      <c r="N61" s="1"/>
      <c r="O61" s="1"/>
    </row>
    <row r="62" spans="1:15" s="2" customFormat="1" ht="14.25" x14ac:dyDescent="0.2">
      <c r="A62" s="8"/>
      <c r="C62" s="54"/>
      <c r="D62" s="1"/>
      <c r="E62" s="55"/>
      <c r="F62" s="55"/>
      <c r="G62" s="55"/>
      <c r="H62" s="55"/>
      <c r="I62" s="55"/>
      <c r="J62" s="55"/>
      <c r="K62" s="55"/>
      <c r="L62" s="115"/>
      <c r="M62" s="1" t="str">
        <f>IF('Indicator sheet'!R44=Berechnung1!$G$13,1,IF('Indicator sheet'!R44=Berechnung1!$F$13,1,IF('Indicator sheet'!R44=Berechnung1!$E$13,2,IF('Indicator sheet'!R44=Berechnung1!$D$13,3,IF('Indicator sheet'!R44=Berechnung1!$C$13,4,"")))))</f>
        <v/>
      </c>
      <c r="N62" s="1"/>
      <c r="O62" s="1"/>
    </row>
    <row r="63" spans="1:15" s="2" customFormat="1" ht="14.25" x14ac:dyDescent="0.2">
      <c r="A63" s="8"/>
      <c r="C63" s="60">
        <v>10</v>
      </c>
      <c r="D63" s="60" t="s">
        <v>82</v>
      </c>
      <c r="E63" s="61">
        <v>0</v>
      </c>
      <c r="F63" s="61">
        <v>1</v>
      </c>
      <c r="G63" s="61">
        <v>0.89990000000000003</v>
      </c>
      <c r="H63" s="61">
        <v>10000</v>
      </c>
      <c r="I63" s="61"/>
      <c r="J63" s="61">
        <v>-10000</v>
      </c>
      <c r="K63" s="61">
        <v>10000</v>
      </c>
      <c r="L63" s="114" t="str">
        <f>'Indicator sheet'!Q47</f>
        <v>n.d.</v>
      </c>
      <c r="M63" s="60">
        <f>IF('Indicator sheet'!R45=Berechnung1!$G$4,1,IF('Indicator sheet'!R45=Berechnung1!$F$4,1,IF('Indicator sheet'!R45=Berechnung1!$E$4,2,IF('Indicator sheet'!R45=Berechnung1!$D$4,3,IF('Indicator sheet'!R45=Berechnung1!$C$4,4,"")))))</f>
        <v>1</v>
      </c>
      <c r="N63" s="60">
        <f>IF(M63&gt;1,M63+3,M63)</f>
        <v>1</v>
      </c>
      <c r="O63" s="60">
        <f>IF('Indicator sheet'!T45="",0,1)</f>
        <v>0</v>
      </c>
    </row>
    <row r="64" spans="1:15" s="2" customFormat="1" ht="14.25" x14ac:dyDescent="0.2">
      <c r="A64" s="8"/>
      <c r="C64" s="54"/>
      <c r="D64" s="1"/>
      <c r="E64" s="55"/>
      <c r="F64" s="55"/>
      <c r="G64" s="55"/>
      <c r="H64" s="55"/>
      <c r="I64" s="55"/>
      <c r="J64" s="55"/>
      <c r="K64" s="55"/>
      <c r="L64" s="115"/>
      <c r="M64" s="1" t="str">
        <f>IF('Indicator sheet'!R46=Berechnung1!$G$13,1,IF('Indicator sheet'!R46=Berechnung1!$F$13,1,IF('Indicator sheet'!R46=Berechnung1!$E$13,2,IF('Indicator sheet'!R46=Berechnung1!$D$13,3,IF('Indicator sheet'!R46=Berechnung1!$C$13,4,"")))))</f>
        <v/>
      </c>
      <c r="N64" s="1"/>
      <c r="O64" s="1"/>
    </row>
    <row r="65" spans="1:16" s="2" customFormat="1" ht="14.25" x14ac:dyDescent="0.2">
      <c r="A65" s="8"/>
      <c r="C65" s="54"/>
      <c r="D65" s="1"/>
      <c r="E65" s="55"/>
      <c r="F65" s="55"/>
      <c r="G65" s="55"/>
      <c r="H65" s="55"/>
      <c r="I65" s="55"/>
      <c r="J65" s="55"/>
      <c r="K65" s="55"/>
      <c r="L65" s="115"/>
      <c r="M65" s="1" t="str">
        <f>IF('Indicator sheet'!R47=Berechnung1!$G$13,1,IF('Indicator sheet'!R47=Berechnung1!$F$13,1,IF('Indicator sheet'!R47=Berechnung1!$E$13,2,IF('Indicator sheet'!R47=Berechnung1!$D$13,3,IF('Indicator sheet'!R47=Berechnung1!$C$13,4,"")))))</f>
        <v/>
      </c>
      <c r="N65" s="1"/>
      <c r="O65" s="1"/>
    </row>
    <row r="66" spans="1:16" s="2" customFormat="1" ht="14.25" x14ac:dyDescent="0.2">
      <c r="A66" s="8"/>
      <c r="C66" s="60">
        <v>11</v>
      </c>
      <c r="D66" s="60" t="s">
        <v>82</v>
      </c>
      <c r="E66" s="61">
        <v>0</v>
      </c>
      <c r="F66" s="61">
        <v>1</v>
      </c>
      <c r="G66" s="61">
        <v>0.89990000000000003</v>
      </c>
      <c r="H66" s="61">
        <v>10000</v>
      </c>
      <c r="I66" s="61"/>
      <c r="J66" s="61">
        <v>-10000</v>
      </c>
      <c r="K66" s="61">
        <v>10000</v>
      </c>
      <c r="L66" s="114" t="str">
        <f>'Indicator sheet'!Q50</f>
        <v>n.d.</v>
      </c>
      <c r="M66" s="60">
        <f>IF('Indicator sheet'!R48=Berechnung1!$G$4,1,IF('Indicator sheet'!R48=Berechnung1!$F$4,1,IF('Indicator sheet'!R48=Berechnung1!$E$4,2,IF('Indicator sheet'!R48=Berechnung1!$D$4,3,IF('Indicator sheet'!R48=Berechnung1!$C$4,4,"")))))</f>
        <v>1</v>
      </c>
      <c r="N66" s="60">
        <f>IF(M66&gt;1,M66+3,M66)</f>
        <v>1</v>
      </c>
      <c r="O66" s="60">
        <f>IF('Indicator sheet'!T48="",0,1)</f>
        <v>0</v>
      </c>
    </row>
    <row r="67" spans="1:16" s="2" customFormat="1" ht="14.25" x14ac:dyDescent="0.2">
      <c r="A67" s="8"/>
      <c r="C67" s="54"/>
      <c r="D67" s="1"/>
      <c r="E67" s="55"/>
      <c r="F67" s="55"/>
      <c r="G67" s="55"/>
      <c r="H67" s="55"/>
      <c r="I67" s="55"/>
      <c r="J67" s="55"/>
      <c r="K67" s="55"/>
      <c r="L67" s="115"/>
      <c r="M67" s="1"/>
      <c r="N67" s="1"/>
      <c r="O67" s="1"/>
    </row>
    <row r="68" spans="1:16" s="2" customFormat="1" ht="14.25" x14ac:dyDescent="0.2">
      <c r="A68" s="8"/>
      <c r="C68" s="54"/>
      <c r="D68" s="1"/>
      <c r="E68" s="55"/>
      <c r="F68" s="55"/>
      <c r="G68" s="55"/>
      <c r="H68" s="55"/>
      <c r="I68" s="55"/>
      <c r="J68" s="55"/>
      <c r="K68" s="55"/>
      <c r="L68" s="115"/>
      <c r="M68" s="1"/>
      <c r="N68" s="1"/>
      <c r="O68" s="1"/>
    </row>
    <row r="69" spans="1:16" s="2" customFormat="1" ht="14.25" x14ac:dyDescent="0.2">
      <c r="A69" s="8"/>
      <c r="B69" s="2" t="s">
        <v>335</v>
      </c>
      <c r="C69" s="355">
        <v>12</v>
      </c>
      <c r="D69" s="355" t="s">
        <v>82</v>
      </c>
      <c r="E69" s="356">
        <v>0</v>
      </c>
      <c r="F69" s="356">
        <v>1</v>
      </c>
      <c r="G69" s="356">
        <v>-10000</v>
      </c>
      <c r="H69" s="356">
        <v>10000</v>
      </c>
      <c r="I69" s="356"/>
      <c r="J69" s="356">
        <v>0.7</v>
      </c>
      <c r="K69" s="356">
        <v>10000</v>
      </c>
      <c r="L69" s="357" t="str">
        <f>'Indicator sheet'!Q53</f>
        <v>n.d.</v>
      </c>
      <c r="M69" s="355">
        <f>IF('Indicator sheet'!R51=Berechnung1!$H$4,5,IF('Indicator sheet'!R51=Berechnung1!$G$4,1,IF('Indicator sheet'!R51=Berechnung1!$F$4,1,IF('Indicator sheet'!R51=Berechnung1!$E$4,2,IF('Indicator sheet'!R51=Berechnung1!$D$4,3,IF('Indicator sheet'!R51=Berechnung1!$C$4,4,""))))))</f>
        <v>1</v>
      </c>
      <c r="N69" s="355">
        <f>IF(M69&gt;1,M69+3,M69)</f>
        <v>1</v>
      </c>
      <c r="O69" s="355">
        <f>IF('Indicator sheet'!T51="",0,1)</f>
        <v>0</v>
      </c>
    </row>
    <row r="70" spans="1:16" s="2" customFormat="1" ht="14.25" x14ac:dyDescent="0.2">
      <c r="A70" s="8"/>
      <c r="C70" s="54"/>
      <c r="D70" s="1"/>
      <c r="E70" s="55"/>
      <c r="F70" s="55"/>
      <c r="G70" s="55"/>
      <c r="H70" s="55"/>
      <c r="I70" s="55"/>
      <c r="J70" s="55"/>
      <c r="K70" s="55"/>
      <c r="L70" s="115"/>
      <c r="M70" s="1" t="str">
        <f>IF('Indicator sheet'!R52=Berechnung1!$G$13,1,IF('Indicator sheet'!R52=Berechnung1!$F$13,1,IF('Indicator sheet'!R52=Berechnung1!$E$13,2,IF('Indicator sheet'!R52=Berechnung1!$D$13,3,IF('Indicator sheet'!R52=Berechnung1!$C$13,4,"")))))</f>
        <v/>
      </c>
      <c r="N70" s="1"/>
      <c r="O70" s="1"/>
    </row>
    <row r="71" spans="1:16" s="2" customFormat="1" ht="14.25" x14ac:dyDescent="0.2">
      <c r="A71" s="8"/>
      <c r="C71" s="54"/>
      <c r="D71" s="1"/>
      <c r="E71" s="55"/>
      <c r="F71" s="55"/>
      <c r="G71" s="55"/>
      <c r="H71" s="55"/>
      <c r="I71" s="55"/>
      <c r="J71" s="55"/>
      <c r="K71" s="55"/>
      <c r="L71" s="115"/>
      <c r="M71" s="1" t="str">
        <f>IF('Indicator sheet'!R53=Berechnung1!$G$13,1,IF('Indicator sheet'!R53=Berechnung1!$F$13,1,IF('Indicator sheet'!R53=Berechnung1!$E$13,2,IF('Indicator sheet'!R53=Berechnung1!$D$13,3,IF('Indicator sheet'!R53=Berechnung1!$C$13,4,"")))))</f>
        <v/>
      </c>
      <c r="N71" s="1"/>
      <c r="O71" s="1"/>
    </row>
    <row r="72" spans="1:16" s="2" customFormat="1" ht="14.25" x14ac:dyDescent="0.2">
      <c r="A72" s="8"/>
      <c r="B72" s="2" t="s">
        <v>335</v>
      </c>
      <c r="C72" s="355">
        <v>13</v>
      </c>
      <c r="D72" s="355" t="s">
        <v>82</v>
      </c>
      <c r="E72" s="356">
        <v>0</v>
      </c>
      <c r="F72" s="356">
        <v>1</v>
      </c>
      <c r="G72" s="356">
        <v>0.8</v>
      </c>
      <c r="H72" s="356">
        <v>10000</v>
      </c>
      <c r="I72" s="356"/>
      <c r="J72" s="356">
        <v>-10000</v>
      </c>
      <c r="K72" s="356">
        <v>10000</v>
      </c>
      <c r="L72" s="357" t="str">
        <f>'Indicator sheet'!Q56</f>
        <v>n.d.</v>
      </c>
      <c r="M72" s="355">
        <f>IF('Indicator sheet'!R54=Berechnung1!$H$4,5,IF('Indicator sheet'!R54=Berechnung1!$G$4,1,IF('Indicator sheet'!R54=Berechnung1!$F$4,1,IF('Indicator sheet'!R54=Berechnung1!$E$4,2,IF('Indicator sheet'!R54=Berechnung1!$D$4,3,IF('Indicator sheet'!R54=Berechnung1!$C$4,4,""))))))</f>
        <v>1</v>
      </c>
      <c r="N72" s="355">
        <f>IF(M72&gt;1,M72+3,M72)</f>
        <v>1</v>
      </c>
      <c r="O72" s="355">
        <f>IF('Indicator sheet'!T54="",0,1)</f>
        <v>0</v>
      </c>
    </row>
    <row r="73" spans="1:16" s="2" customFormat="1" x14ac:dyDescent="0.25">
      <c r="A73" s="8"/>
      <c r="C73" s="54"/>
      <c r="D73" s="1"/>
      <c r="E73" s="55"/>
      <c r="F73" s="55"/>
      <c r="G73" s="55"/>
      <c r="H73" s="55"/>
      <c r="I73" s="55"/>
      <c r="J73" s="55"/>
      <c r="K73" s="55"/>
      <c r="L73" s="115"/>
      <c r="M73" s="1" t="str">
        <f>IF('Indicator sheet'!R55=Berechnung1!$G$13,1,IF('Indicator sheet'!R55=Berechnung1!$F$13,1,IF('Indicator sheet'!R55=Berechnung1!$E$13,2,IF('Indicator sheet'!R55=Berechnung1!$D$13,3,IF('Indicator sheet'!R55=Berechnung1!$C$13,4,"")))))</f>
        <v/>
      </c>
      <c r="N73" s="1"/>
      <c r="O73" s="1"/>
      <c r="P73"/>
    </row>
    <row r="74" spans="1:16" s="2" customFormat="1" x14ac:dyDescent="0.25">
      <c r="A74" s="8"/>
      <c r="C74" s="54"/>
      <c r="D74" s="1"/>
      <c r="E74" s="63"/>
      <c r="F74" s="63"/>
      <c r="G74" s="63"/>
      <c r="H74" s="63"/>
      <c r="I74" s="63"/>
      <c r="J74" s="63"/>
      <c r="K74" s="63"/>
      <c r="L74" s="115"/>
      <c r="M74" s="1" t="str">
        <f>IF('Indicator sheet'!R56=Berechnung1!$G$13,1,IF('Indicator sheet'!R56=Berechnung1!$F$13,1,IF('Indicator sheet'!R56=Berechnung1!$E$13,2,IF('Indicator sheet'!R56=Berechnung1!$D$13,3,IF('Indicator sheet'!R56=Berechnung1!$C$13,4,"")))))</f>
        <v/>
      </c>
      <c r="N74" s="1"/>
      <c r="O74" s="1"/>
      <c r="P74"/>
    </row>
    <row r="75" spans="1:16" x14ac:dyDescent="0.25">
      <c r="B75" s="2" t="s">
        <v>335</v>
      </c>
      <c r="C75" s="355">
        <v>14</v>
      </c>
      <c r="D75" s="355" t="s">
        <v>82</v>
      </c>
      <c r="E75" s="356">
        <v>0</v>
      </c>
      <c r="F75" s="356">
        <v>1</v>
      </c>
      <c r="G75" s="356">
        <v>0.6</v>
      </c>
      <c r="H75" s="356">
        <v>10000</v>
      </c>
      <c r="I75" s="356"/>
      <c r="J75" s="356">
        <v>-10000</v>
      </c>
      <c r="K75" s="356">
        <v>10000</v>
      </c>
      <c r="L75" s="357" t="str">
        <f>'Indicator sheet'!Q59</f>
        <v>n.d.</v>
      </c>
      <c r="M75" s="355">
        <f>IF('Indicator sheet'!R57=Berechnung1!$H$4,5,IF('Indicator sheet'!R57=Berechnung1!$G$4,1,IF('Indicator sheet'!R57=Berechnung1!$F$4,1,IF('Indicator sheet'!R57=Berechnung1!$E$4,2,IF('Indicator sheet'!R57=Berechnung1!$D$4,3,IF('Indicator sheet'!R57=Berechnung1!$C$4,4,""))))))</f>
        <v>1</v>
      </c>
      <c r="N75" s="355">
        <f>IF(M75&gt;1,M75+3,M75)</f>
        <v>1</v>
      </c>
      <c r="O75" s="355">
        <f>IF('Indicator sheet'!T57="",0,1)</f>
        <v>0</v>
      </c>
    </row>
    <row r="76" spans="1:16" x14ac:dyDescent="0.25">
      <c r="C76" s="54"/>
      <c r="D76" s="1"/>
      <c r="E76" s="55"/>
      <c r="F76" s="55"/>
      <c r="G76" s="55"/>
      <c r="H76" s="55"/>
      <c r="I76" s="55"/>
      <c r="J76" s="55"/>
      <c r="K76" s="55"/>
      <c r="L76" s="115"/>
      <c r="M76" s="1" t="str">
        <f>IF('Indicator sheet'!R58=Berechnung1!$G$13,1,IF('Indicator sheet'!R58=Berechnung1!$F$13,1,IF('Indicator sheet'!R58=Berechnung1!$E$13,2,IF('Indicator sheet'!R58=Berechnung1!$D$13,3,IF('Indicator sheet'!R58=Berechnung1!$C$13,4,"")))))</f>
        <v/>
      </c>
      <c r="N76" s="1"/>
      <c r="O76" s="1"/>
    </row>
    <row r="77" spans="1:16" x14ac:dyDescent="0.25">
      <c r="C77" s="54"/>
      <c r="D77" s="1"/>
      <c r="E77" s="55"/>
      <c r="F77" s="55"/>
      <c r="G77" s="55"/>
      <c r="H77" s="55"/>
      <c r="I77" s="55"/>
      <c r="J77" s="55"/>
      <c r="K77" s="55"/>
      <c r="L77" s="115"/>
      <c r="M77" s="1" t="str">
        <f>IF('Indicator sheet'!R59=Berechnung1!$G$13,1,IF('Indicator sheet'!R59=Berechnung1!$F$13,1,IF('Indicator sheet'!R59=Berechnung1!$E$13,2,IF('Indicator sheet'!R59=Berechnung1!$D$13,3,IF('Indicator sheet'!R59=Berechnung1!$C$13,4,"")))))</f>
        <v/>
      </c>
      <c r="N77" s="1"/>
      <c r="O77" s="1"/>
    </row>
    <row r="78" spans="1:16" x14ac:dyDescent="0.25">
      <c r="B78" s="2" t="s">
        <v>335</v>
      </c>
      <c r="C78" s="355">
        <v>15</v>
      </c>
      <c r="D78" s="355" t="s">
        <v>82</v>
      </c>
      <c r="E78" s="356">
        <v>0</v>
      </c>
      <c r="F78" s="356">
        <v>1</v>
      </c>
      <c r="G78" s="356">
        <v>0.94989999999999997</v>
      </c>
      <c r="H78" s="356">
        <v>10000</v>
      </c>
      <c r="I78" s="356"/>
      <c r="J78" s="356">
        <v>-10000</v>
      </c>
      <c r="K78" s="356">
        <v>10000</v>
      </c>
      <c r="L78" s="357" t="str">
        <f>'Indicator sheet'!Q62</f>
        <v>n.d.</v>
      </c>
      <c r="M78" s="355">
        <f>IF('Indicator sheet'!R60=Berechnung1!$H$4,5,IF('Indicator sheet'!R60=Berechnung1!$G$4,1,IF('Indicator sheet'!R60=Berechnung1!$F$4,1,IF('Indicator sheet'!R60=Berechnung1!$E$4,2,IF('Indicator sheet'!R60=Berechnung1!$D$4,3,IF('Indicator sheet'!R60=Berechnung1!$C$4,4,""))))))</f>
        <v>1</v>
      </c>
      <c r="N78" s="355">
        <f>IF(M78&gt;1,M78+3,M78)</f>
        <v>1</v>
      </c>
      <c r="O78" s="355">
        <f>IF('Indicator sheet'!T60="",0,1)</f>
        <v>0</v>
      </c>
    </row>
    <row r="79" spans="1:16" x14ac:dyDescent="0.25">
      <c r="C79" s="54"/>
      <c r="D79" s="1"/>
      <c r="E79" s="55"/>
      <c r="F79" s="55"/>
      <c r="G79" s="55"/>
      <c r="H79" s="55"/>
      <c r="I79" s="55"/>
      <c r="J79" s="55"/>
      <c r="K79" s="55"/>
      <c r="L79" s="56"/>
      <c r="M79" s="1" t="str">
        <f>IF('Indicator sheet'!R61=Berechnung1!$H$4,5,IF('Indicator sheet'!R61=Berechnung1!$G$4,1,IF('Indicator sheet'!R61=Berechnung1!$F$4,1,IF('Indicator sheet'!R61=Berechnung1!$E$4,2,IF('Indicator sheet'!R61=Berechnung1!$D$4,3,IF('Indicator sheet'!R61=Berechnung1!$C$4,4,""))))))</f>
        <v/>
      </c>
      <c r="N79" s="1"/>
      <c r="O79" s="1"/>
    </row>
    <row r="80" spans="1:16" x14ac:dyDescent="0.25">
      <c r="A80" s="361"/>
      <c r="C80" s="54"/>
      <c r="D80" s="1"/>
      <c r="E80" s="55"/>
      <c r="F80" s="55"/>
      <c r="G80" s="55"/>
      <c r="H80" s="55"/>
      <c r="I80" s="55"/>
      <c r="J80" s="55"/>
      <c r="K80" s="55"/>
      <c r="L80" s="56"/>
      <c r="M80" s="1" t="str">
        <f>IF('Indicator sheet'!R62=Berechnung1!$H$4,5,IF('Indicator sheet'!R62=Berechnung1!$G$4,1,IF('Indicator sheet'!R62=Berechnung1!$F$4,1,IF('Indicator sheet'!R62=Berechnung1!$E$4,2,IF('Indicator sheet'!R62=Berechnung1!$D$4,3,IF('Indicator sheet'!R62=Berechnung1!$C$4,4,""))))))</f>
        <v/>
      </c>
      <c r="N80" s="1"/>
      <c r="O80" s="1"/>
    </row>
    <row r="81" spans="2:15" x14ac:dyDescent="0.25">
      <c r="B81" s="2" t="s">
        <v>335</v>
      </c>
      <c r="C81" s="355">
        <v>16</v>
      </c>
      <c r="D81" s="355" t="s">
        <v>82</v>
      </c>
      <c r="E81" s="356">
        <v>0</v>
      </c>
      <c r="F81" s="356">
        <v>1</v>
      </c>
      <c r="G81" s="356">
        <v>-10000</v>
      </c>
      <c r="H81" s="356">
        <v>10000</v>
      </c>
      <c r="I81" s="356"/>
      <c r="J81" s="356">
        <v>0.6</v>
      </c>
      <c r="K81" s="356">
        <v>10000</v>
      </c>
      <c r="L81" s="357" t="str">
        <f>'Indicator sheet'!Q65</f>
        <v>n.d.</v>
      </c>
      <c r="M81" s="355">
        <f>IF('Indicator sheet'!R63=Berechnung1!$H$4,5,IF('Indicator sheet'!R63=Berechnung1!$G$4,1,IF('Indicator sheet'!R63=Berechnung1!$F$4,1,IF('Indicator sheet'!R63=Berechnung1!$E$4,2,IF('Indicator sheet'!R63=Berechnung1!$D$4,3,IF('Indicator sheet'!R63=Berechnung1!$C$4,4,""))))))</f>
        <v>1</v>
      </c>
      <c r="N81" s="355">
        <f>IF(M81&gt;1,M81+3,M81)</f>
        <v>1</v>
      </c>
      <c r="O81" s="355">
        <f>IF('Indicator sheet'!T63="",0,1)</f>
        <v>0</v>
      </c>
    </row>
    <row r="82" spans="2:15" x14ac:dyDescent="0.25">
      <c r="B82" s="2"/>
      <c r="C82" s="54"/>
      <c r="D82" s="1"/>
      <c r="E82" s="55"/>
      <c r="F82" s="55"/>
      <c r="G82" s="55"/>
      <c r="H82" s="55"/>
      <c r="I82" s="55"/>
      <c r="J82" s="55"/>
      <c r="K82" s="55"/>
      <c r="L82" s="56"/>
      <c r="M82" s="1" t="str">
        <f>IF('Indicator sheet'!R64=Berechnung1!$H$13,5,IF('Indicator sheet'!R64=Berechnung1!$G$13,1,IF('Indicator sheet'!R64=Berechnung1!$F$13,1,IF('Indicator sheet'!R64=Berechnung1!$E$13,2,IF('Indicator sheet'!R64=Berechnung1!$D$13,3,IF('Indicator sheet'!R64=Berechnung1!$C$13,4,""))))))</f>
        <v/>
      </c>
      <c r="N82" s="1"/>
      <c r="O82" s="1"/>
    </row>
    <row r="83" spans="2:15" x14ac:dyDescent="0.25">
      <c r="C83" s="54"/>
      <c r="D83" s="1"/>
      <c r="E83" s="55"/>
      <c r="F83" s="55"/>
      <c r="G83" s="55"/>
      <c r="H83" s="55"/>
      <c r="I83" s="55"/>
      <c r="J83" s="55"/>
      <c r="K83" s="55"/>
      <c r="L83" s="56"/>
      <c r="M83" s="1" t="str">
        <f>IF('Indicator sheet'!R65=Berechnung1!$H$13,5,IF('Indicator sheet'!R65=Berechnung1!$G$13,1,IF('Indicator sheet'!R65=Berechnung1!$F$13,1,IF('Indicator sheet'!R65=Berechnung1!$E$13,2,IF('Indicator sheet'!R65=Berechnung1!$D$13,3,IF('Indicator sheet'!R65=Berechnung1!$C$13,4,""))))))</f>
        <v/>
      </c>
      <c r="N83" s="1"/>
      <c r="O83" s="1"/>
    </row>
    <row r="84" spans="2:15" x14ac:dyDescent="0.25">
      <c r="C84" s="355">
        <v>17</v>
      </c>
      <c r="D84" s="355" t="s">
        <v>82</v>
      </c>
      <c r="E84" s="356">
        <v>0</v>
      </c>
      <c r="F84" s="356">
        <v>1</v>
      </c>
      <c r="G84" s="356">
        <v>0.9</v>
      </c>
      <c r="H84" s="356">
        <v>10000</v>
      </c>
      <c r="I84" s="356"/>
      <c r="J84" s="356">
        <v>-10000</v>
      </c>
      <c r="K84" s="356">
        <v>10000</v>
      </c>
      <c r="L84" s="357" t="str">
        <f>'Indicator sheet'!Q68</f>
        <v>n.d.</v>
      </c>
      <c r="M84" s="355">
        <f>IF('Indicator sheet'!R66=Berechnung1!$H$4,5,IF('Indicator sheet'!R66=Berechnung1!$G$4,1,IF('Indicator sheet'!R66=Berechnung1!$F$4,1,IF('Indicator sheet'!R66=Berechnung1!$E$4,2,IF('Indicator sheet'!R66=Berechnung1!$D$4,3,IF('Indicator sheet'!R66=Berechnung1!$C$4,4,""))))))</f>
        <v>1</v>
      </c>
      <c r="N84" s="355">
        <f>IF(M84&gt;1,M84+3,M84)</f>
        <v>1</v>
      </c>
      <c r="O84" s="355">
        <f>IF('Indicator sheet'!T66="",0,1)</f>
        <v>0</v>
      </c>
    </row>
    <row r="85" spans="2:15" x14ac:dyDescent="0.25">
      <c r="C85" s="54"/>
      <c r="D85" s="1"/>
      <c r="E85" s="55"/>
      <c r="F85" s="55"/>
      <c r="G85" s="55"/>
      <c r="H85" s="55"/>
      <c r="I85" s="55"/>
      <c r="J85" s="55"/>
      <c r="K85" s="55"/>
      <c r="L85" s="56"/>
      <c r="M85" s="318"/>
      <c r="N85" s="1"/>
      <c r="O85" s="1"/>
    </row>
    <row r="86" spans="2:15" x14ac:dyDescent="0.25">
      <c r="C86" s="54"/>
      <c r="D86" s="1"/>
      <c r="E86" s="55"/>
      <c r="F86" s="55"/>
      <c r="G86" s="55"/>
      <c r="H86" s="55"/>
      <c r="I86" s="55"/>
      <c r="J86" s="55"/>
      <c r="K86" s="55"/>
      <c r="L86" s="56"/>
      <c r="M86" s="318"/>
      <c r="N86" s="1"/>
      <c r="O86" s="1"/>
    </row>
    <row r="87" spans="2:15" x14ac:dyDescent="0.25">
      <c r="C87" s="355">
        <v>18</v>
      </c>
      <c r="D87" s="355" t="s">
        <v>82</v>
      </c>
      <c r="E87" s="356">
        <v>0</v>
      </c>
      <c r="F87" s="356">
        <v>1</v>
      </c>
      <c r="G87" s="356">
        <v>0.9</v>
      </c>
      <c r="H87" s="356">
        <v>10000</v>
      </c>
      <c r="I87" s="356"/>
      <c r="J87" s="356">
        <v>-100000</v>
      </c>
      <c r="K87" s="356">
        <v>10000</v>
      </c>
      <c r="L87" s="357" t="str">
        <f>'Indicator sheet'!Q71</f>
        <v>n.d.</v>
      </c>
      <c r="M87" s="355">
        <f>IF('Indicator sheet'!R69=Berechnung1!$G$4,1,IF('Indicator sheet'!R69=Berechnung1!$F$4,1,IF('Indicator sheet'!R69=Berechnung1!$E$4,2,IF('Indicator sheet'!R69=Berechnung1!$D$4,3,IF('Indicator sheet'!R69=Berechnung1!$C$4,4,"")))))</f>
        <v>1</v>
      </c>
      <c r="N87" s="355">
        <f>IF(M87&gt;1,M87+3,M87)</f>
        <v>1</v>
      </c>
      <c r="O87" s="355">
        <f>IF('Indicator sheet'!T69="",0,1)</f>
        <v>0</v>
      </c>
    </row>
    <row r="88" spans="2:15" x14ac:dyDescent="0.25">
      <c r="C88" s="54"/>
      <c r="D88" s="1"/>
      <c r="E88" s="55"/>
      <c r="F88" s="55"/>
      <c r="G88" s="55"/>
      <c r="H88" s="55"/>
      <c r="I88" s="55"/>
      <c r="J88" s="55"/>
      <c r="K88" s="55"/>
      <c r="L88" s="56"/>
      <c r="M88" s="318"/>
      <c r="N88" s="1"/>
      <c r="O88" s="1"/>
    </row>
    <row r="89" spans="2:15" x14ac:dyDescent="0.25">
      <c r="C89" s="54"/>
      <c r="D89" s="1"/>
      <c r="E89" s="55"/>
      <c r="F89" s="55"/>
      <c r="G89" s="55"/>
      <c r="H89" s="55"/>
      <c r="I89" s="55"/>
      <c r="J89" s="55"/>
      <c r="K89" s="55"/>
      <c r="L89" s="56"/>
      <c r="M89" s="318"/>
      <c r="N89" s="1"/>
      <c r="O89" s="1"/>
    </row>
    <row r="90" spans="2:15" x14ac:dyDescent="0.25">
      <c r="B90" t="s">
        <v>335</v>
      </c>
      <c r="C90" s="355">
        <v>19</v>
      </c>
      <c r="D90" s="355" t="s">
        <v>82</v>
      </c>
      <c r="E90" s="356">
        <v>0</v>
      </c>
      <c r="F90" s="356">
        <v>1</v>
      </c>
      <c r="G90" s="356">
        <v>0.8</v>
      </c>
      <c r="H90" s="356">
        <v>10000</v>
      </c>
      <c r="I90" s="356"/>
      <c r="J90" s="356">
        <v>-10000</v>
      </c>
      <c r="K90" s="356">
        <v>10000</v>
      </c>
      <c r="L90" s="357" t="str">
        <f>'Indicator sheet'!Q74</f>
        <v>n.d.</v>
      </c>
      <c r="M90" s="358">
        <f>IF('Indicator sheet'!R72=Berechnung1!$H$4,5,IF('Indicator sheet'!R72=Berechnung1!$G$4,1,IF('Indicator sheet'!R72=Berechnung1!$F$4,1,IF('Indicator sheet'!R72=Berechnung1!$E$4,2,IF('Indicator sheet'!R72=Berechnung1!$D$4,3,IF('Indicator sheet'!R72=Berechnung1!$C$4,4,""))))))</f>
        <v>1</v>
      </c>
      <c r="N90" s="355">
        <f>IF(M90&gt;1,M90+3,M90)</f>
        <v>1</v>
      </c>
      <c r="O90" s="355">
        <f>IF('Indicator sheet'!T72="",0,1)</f>
        <v>0</v>
      </c>
    </row>
    <row r="91" spans="2:15" x14ac:dyDescent="0.25">
      <c r="C91" s="54"/>
      <c r="D91" s="1"/>
      <c r="E91" s="55"/>
      <c r="F91" s="55"/>
      <c r="G91" s="55"/>
      <c r="H91" s="55"/>
      <c r="I91" s="55"/>
      <c r="J91" s="55"/>
      <c r="K91" s="55"/>
      <c r="L91" s="56"/>
      <c r="M91" s="311" t="str">
        <f>IF('Indicator sheet'!R73=Berechnung1!$H$4,5,IF('Indicator sheet'!R73=Berechnung1!$G$4,1,IF('Indicator sheet'!R73=Berechnung1!$F$4,1,IF('Indicator sheet'!R73=Berechnung1!$E$4,2,IF('Indicator sheet'!R73=Berechnung1!$D$4,3,IF('Indicator sheet'!R73=Berechnung1!$C$4,4,""))))))</f>
        <v/>
      </c>
      <c r="N91" s="1"/>
      <c r="O91" s="1"/>
    </row>
    <row r="92" spans="2:15" x14ac:dyDescent="0.25">
      <c r="C92" s="54"/>
      <c r="D92" s="1"/>
      <c r="E92" s="55"/>
      <c r="F92" s="55"/>
      <c r="G92" s="55"/>
      <c r="H92" s="55"/>
      <c r="I92" s="55"/>
      <c r="J92" s="55"/>
      <c r="K92" s="55"/>
      <c r="L92" s="56"/>
      <c r="M92" s="311" t="str">
        <f>IF('Indicator sheet'!R74=Berechnung1!$H$4,5,IF('Indicator sheet'!R74=Berechnung1!$G$4,1,IF('Indicator sheet'!R74=Berechnung1!$F$4,1,IF('Indicator sheet'!R74=Berechnung1!$E$4,2,IF('Indicator sheet'!R74=Berechnung1!$D$4,3,IF('Indicator sheet'!R74=Berechnung1!$C$4,4,""))))))</f>
        <v/>
      </c>
      <c r="N92" s="1"/>
      <c r="O92" s="1"/>
    </row>
    <row r="93" spans="2:15" x14ac:dyDescent="0.25">
      <c r="B93" t="s">
        <v>335</v>
      </c>
      <c r="C93" s="355">
        <v>20</v>
      </c>
      <c r="D93" s="355" t="s">
        <v>82</v>
      </c>
      <c r="E93" s="356">
        <v>0</v>
      </c>
      <c r="F93" s="356">
        <v>1</v>
      </c>
      <c r="G93" s="356">
        <v>0.9</v>
      </c>
      <c r="H93" s="356">
        <v>10000</v>
      </c>
      <c r="I93" s="356"/>
      <c r="J93" s="356">
        <v>-10000</v>
      </c>
      <c r="K93" s="356">
        <v>10000</v>
      </c>
      <c r="L93" s="357" t="str">
        <f>'Indicator sheet'!Q77</f>
        <v>n.d.</v>
      </c>
      <c r="M93" s="358">
        <f>IF('Indicator sheet'!R75=Berechnung1!$H$4,5,IF('Indicator sheet'!R75=Berechnung1!$G$4,1,IF('Indicator sheet'!R75=Berechnung1!$F$4,1,IF('Indicator sheet'!R75=Berechnung1!$E$4,2,IF('Indicator sheet'!R75=Berechnung1!$D$4,3,IF('Indicator sheet'!R75=Berechnung1!$C$4,4,""))))))</f>
        <v>1</v>
      </c>
      <c r="N93" s="355">
        <f>IF(M93&gt;1,M93+3,M93)</f>
        <v>1</v>
      </c>
      <c r="O93" s="355">
        <f>IF('Indicator sheet'!T75="",0,1)</f>
        <v>0</v>
      </c>
    </row>
    <row r="94" spans="2:15" x14ac:dyDescent="0.25">
      <c r="C94" s="54"/>
      <c r="D94" s="1"/>
      <c r="E94" s="55"/>
      <c r="F94" s="55"/>
      <c r="G94" s="55"/>
      <c r="H94" s="55"/>
      <c r="I94" s="55"/>
      <c r="J94" s="55"/>
      <c r="K94" s="55"/>
      <c r="L94" s="115"/>
      <c r="M94" s="115"/>
      <c r="N94" s="1"/>
      <c r="O94" s="1"/>
    </row>
    <row r="95" spans="2:15" x14ac:dyDescent="0.25">
      <c r="C95" s="54"/>
      <c r="D95" s="1"/>
      <c r="E95" s="55"/>
      <c r="F95" s="55"/>
      <c r="G95" s="55"/>
      <c r="H95" s="55"/>
      <c r="I95" s="55"/>
      <c r="J95" s="55"/>
      <c r="K95" s="55"/>
      <c r="L95" s="115"/>
      <c r="M95" s="115"/>
      <c r="N95" s="1"/>
      <c r="O95" s="1"/>
    </row>
    <row r="96" spans="2:15" x14ac:dyDescent="0.25">
      <c r="C96" s="355">
        <v>21</v>
      </c>
      <c r="D96" s="355" t="s">
        <v>82</v>
      </c>
      <c r="E96" s="356">
        <v>0</v>
      </c>
      <c r="F96" s="356">
        <v>1</v>
      </c>
      <c r="G96" s="356">
        <v>-10000</v>
      </c>
      <c r="H96" s="356">
        <v>10000</v>
      </c>
      <c r="I96" s="356"/>
      <c r="J96" s="356">
        <v>0.6</v>
      </c>
      <c r="K96" s="356">
        <v>10000</v>
      </c>
      <c r="L96" s="357" t="str">
        <f>'Indicator sheet'!Q80</f>
        <v>n.d.</v>
      </c>
      <c r="M96" s="358">
        <f>IF('Indicator sheet'!R78=Berechnung1!$H$4,5,IF('Indicator sheet'!R78=Berechnung1!$G$4,1,IF('Indicator sheet'!R78=Berechnung1!$F$4,1,IF('Indicator sheet'!R78=Berechnung1!$E$4,2,IF('Indicator sheet'!R78=Berechnung1!$D$4,3,IF('Indicator sheet'!R78=Berechnung1!$C$4,4,""))))))</f>
        <v>1</v>
      </c>
      <c r="N96" s="355">
        <f t="shared" ref="N96:N123" si="2">IF(M96&gt;1,M96+3,M96)</f>
        <v>1</v>
      </c>
      <c r="O96" s="355">
        <f>IF('Indicator sheet'!T78="",0,1)</f>
        <v>0</v>
      </c>
    </row>
    <row r="97" spans="1:15" x14ac:dyDescent="0.25">
      <c r="A97" s="117"/>
      <c r="B97" s="64"/>
      <c r="C97" s="432"/>
      <c r="D97" s="432"/>
      <c r="E97" s="432"/>
      <c r="F97" s="432"/>
      <c r="G97" s="432"/>
      <c r="H97" s="432"/>
      <c r="I97" s="432"/>
      <c r="J97" s="432"/>
      <c r="K97" s="432"/>
      <c r="L97" s="115"/>
      <c r="M97" s="115"/>
      <c r="N97" s="1"/>
      <c r="O97" s="1"/>
    </row>
    <row r="98" spans="1:15" x14ac:dyDescent="0.25">
      <c r="A98" s="117"/>
      <c r="B98" s="64"/>
      <c r="C98" s="432"/>
      <c r="D98" s="432"/>
      <c r="E98" s="432"/>
      <c r="F98" s="432"/>
      <c r="G98" s="432"/>
      <c r="H98" s="432"/>
      <c r="I98" s="432"/>
      <c r="J98" s="432"/>
      <c r="K98" s="432"/>
      <c r="L98" s="115"/>
      <c r="M98" s="115"/>
      <c r="N98" s="1"/>
      <c r="O98" s="1"/>
    </row>
    <row r="99" spans="1:15" x14ac:dyDescent="0.25">
      <c r="A99" s="117"/>
      <c r="B99" s="64"/>
      <c r="C99" s="355">
        <v>22</v>
      </c>
      <c r="D99" s="355" t="s">
        <v>82</v>
      </c>
      <c r="E99" s="356">
        <v>0</v>
      </c>
      <c r="F99" s="356">
        <v>1</v>
      </c>
      <c r="G99" s="356">
        <v>-10000</v>
      </c>
      <c r="H99" s="356">
        <v>10000</v>
      </c>
      <c r="I99" s="356"/>
      <c r="J99" s="356">
        <v>0.8</v>
      </c>
      <c r="K99" s="356">
        <v>10000</v>
      </c>
      <c r="L99" s="357" t="str">
        <f>'Indicator sheet'!Q83</f>
        <v>n.d.</v>
      </c>
      <c r="M99" s="358">
        <f>IF('Indicator sheet'!R81=Berechnung1!$H$4,5,IF('Indicator sheet'!R81=Berechnung1!$G$4,1,IF('Indicator sheet'!R81=Berechnung1!$F$4,1,IF('Indicator sheet'!R81=Berechnung1!$E$4,2,IF('Indicator sheet'!R81=Berechnung1!$D$4,3,IF('Indicator sheet'!R81=Berechnung1!$C$4,4,""))))))</f>
        <v>1</v>
      </c>
      <c r="N99" s="355">
        <f t="shared" si="2"/>
        <v>1</v>
      </c>
      <c r="O99" s="355">
        <f>IF('Indicator sheet'!T81="",0,1)</f>
        <v>0</v>
      </c>
    </row>
    <row r="100" spans="1:15" x14ac:dyDescent="0.25">
      <c r="A100" s="118"/>
      <c r="B100" s="64"/>
      <c r="C100" s="432"/>
      <c r="D100" s="432"/>
      <c r="E100" s="432"/>
      <c r="F100" s="432"/>
      <c r="G100" s="432"/>
      <c r="H100" s="432"/>
      <c r="I100" s="432"/>
      <c r="J100" s="432"/>
      <c r="K100" s="432"/>
      <c r="L100" s="115"/>
      <c r="M100" s="115"/>
      <c r="N100" s="1"/>
      <c r="O100" s="1"/>
    </row>
    <row r="101" spans="1:15" x14ac:dyDescent="0.25">
      <c r="A101" s="118"/>
      <c r="B101" s="64"/>
      <c r="C101" s="432"/>
      <c r="D101" s="432"/>
      <c r="E101" s="432"/>
      <c r="F101" s="432"/>
      <c r="G101" s="432"/>
      <c r="H101" s="432"/>
      <c r="I101" s="432"/>
      <c r="J101" s="432"/>
      <c r="K101" s="432"/>
      <c r="L101" s="115"/>
      <c r="M101" s="115"/>
      <c r="N101" s="1"/>
      <c r="O101" s="1"/>
    </row>
    <row r="102" spans="1:15" x14ac:dyDescent="0.25">
      <c r="A102" s="118"/>
      <c r="B102" s="64"/>
      <c r="C102" s="355">
        <v>23</v>
      </c>
      <c r="D102" s="355" t="s">
        <v>82</v>
      </c>
      <c r="E102" s="356">
        <v>0</v>
      </c>
      <c r="F102" s="356">
        <v>1</v>
      </c>
      <c r="G102" s="356">
        <v>-10000</v>
      </c>
      <c r="H102" s="356">
        <v>10000</v>
      </c>
      <c r="I102" s="356"/>
      <c r="J102" s="356">
        <v>0.8</v>
      </c>
      <c r="K102" s="356">
        <v>10000</v>
      </c>
      <c r="L102" s="357" t="str">
        <f>'Indicator sheet'!Q86</f>
        <v>n.d.</v>
      </c>
      <c r="M102" s="358">
        <f>IF('Indicator sheet'!R84=Berechnung1!$H$4,5,IF('Indicator sheet'!R84=Berechnung1!$G$4,1,IF('Indicator sheet'!R84=Berechnung1!$F$4,1,IF('Indicator sheet'!R84=Berechnung1!$E$4,2,IF('Indicator sheet'!R84=Berechnung1!$D$4,3,IF('Indicator sheet'!R84=Berechnung1!$C$4,4,""))))))</f>
        <v>1</v>
      </c>
      <c r="N102" s="355">
        <f t="shared" si="2"/>
        <v>1</v>
      </c>
      <c r="O102" s="355">
        <f>IF('Indicator sheet'!T84="",0,1)</f>
        <v>0</v>
      </c>
    </row>
    <row r="103" spans="1:15" x14ac:dyDescent="0.25">
      <c r="A103" s="118"/>
      <c r="B103" s="116"/>
      <c r="C103" s="433"/>
      <c r="D103" s="433"/>
      <c r="E103" s="433"/>
      <c r="F103" s="432"/>
      <c r="G103" s="432"/>
      <c r="H103" s="432"/>
      <c r="I103" s="432"/>
      <c r="J103" s="432"/>
      <c r="K103" s="432"/>
      <c r="L103" s="115"/>
      <c r="M103" s="115"/>
      <c r="N103" s="1"/>
      <c r="O103" s="1"/>
    </row>
    <row r="104" spans="1:15" x14ac:dyDescent="0.25">
      <c r="A104" s="119"/>
      <c r="B104" s="64"/>
      <c r="C104" s="433"/>
      <c r="D104" s="433"/>
      <c r="E104" s="433"/>
      <c r="F104" s="432"/>
      <c r="G104" s="432"/>
      <c r="H104" s="432"/>
      <c r="I104" s="432"/>
      <c r="J104" s="432"/>
      <c r="K104" s="432"/>
      <c r="L104" s="115"/>
      <c r="M104" s="115"/>
      <c r="N104" s="1"/>
      <c r="O104" s="1"/>
    </row>
    <row r="105" spans="1:15" x14ac:dyDescent="0.25">
      <c r="A105" s="118"/>
      <c r="B105" s="64"/>
      <c r="C105" s="355">
        <v>24</v>
      </c>
      <c r="D105" s="355" t="s">
        <v>82</v>
      </c>
      <c r="E105" s="356">
        <v>0</v>
      </c>
      <c r="F105" s="356">
        <v>1</v>
      </c>
      <c r="G105" s="356">
        <v>-10000</v>
      </c>
      <c r="H105" s="356">
        <v>10000</v>
      </c>
      <c r="I105" s="356"/>
      <c r="J105" s="356">
        <v>0.8</v>
      </c>
      <c r="K105" s="356">
        <v>10000</v>
      </c>
      <c r="L105" s="357" t="str">
        <f>'Indicator sheet'!Q89</f>
        <v>n.d.</v>
      </c>
      <c r="M105" s="358">
        <f>IF('Indicator sheet'!R87=Berechnung1!$H$4,5,IF('Indicator sheet'!R87=Berechnung1!$G$4,1,IF('Indicator sheet'!R87=Berechnung1!$F$4,1,IF('Indicator sheet'!R87=Berechnung1!$E$4,2,IF('Indicator sheet'!R87=Berechnung1!$D$4,3,IF('Indicator sheet'!R87=Berechnung1!$C$4,4,""))))))</f>
        <v>1</v>
      </c>
      <c r="N105" s="355">
        <f t="shared" si="2"/>
        <v>1</v>
      </c>
      <c r="O105" s="355">
        <f>IF('Indicator sheet'!T87="",0,1)</f>
        <v>0</v>
      </c>
    </row>
    <row r="106" spans="1:15" x14ac:dyDescent="0.25">
      <c r="A106" s="118"/>
      <c r="B106" s="64"/>
      <c r="C106" s="433"/>
      <c r="D106" s="433"/>
      <c r="E106" s="433"/>
      <c r="F106" s="432"/>
      <c r="G106" s="432"/>
      <c r="H106" s="432"/>
      <c r="I106" s="432"/>
      <c r="J106" s="432"/>
      <c r="K106" s="432"/>
      <c r="L106" s="115"/>
      <c r="M106" s="115"/>
      <c r="N106" s="1"/>
      <c r="O106" s="1"/>
    </row>
    <row r="107" spans="1:15" x14ac:dyDescent="0.25">
      <c r="A107" s="118"/>
      <c r="B107" s="64"/>
      <c r="C107" s="433"/>
      <c r="D107" s="433"/>
      <c r="E107" s="433"/>
      <c r="F107" s="432"/>
      <c r="G107" s="432"/>
      <c r="H107" s="432"/>
      <c r="I107" s="432"/>
      <c r="J107" s="432"/>
      <c r="K107" s="432"/>
      <c r="L107" s="115"/>
      <c r="M107" s="115"/>
      <c r="N107" s="1"/>
      <c r="O107" s="1"/>
    </row>
    <row r="108" spans="1:15" x14ac:dyDescent="0.25">
      <c r="A108" s="118"/>
      <c r="B108" s="116"/>
      <c r="C108" s="355">
        <v>25</v>
      </c>
      <c r="D108" s="355" t="s">
        <v>82</v>
      </c>
      <c r="E108" s="356">
        <v>0</v>
      </c>
      <c r="F108" s="356">
        <v>1</v>
      </c>
      <c r="G108" s="356">
        <v>-10000</v>
      </c>
      <c r="H108" s="356">
        <v>10000</v>
      </c>
      <c r="I108" s="356"/>
      <c r="J108" s="356">
        <v>0.8</v>
      </c>
      <c r="K108" s="356">
        <v>10000</v>
      </c>
      <c r="L108" s="357" t="str">
        <f>'Indicator sheet'!Q92</f>
        <v>n.d.</v>
      </c>
      <c r="M108" s="358">
        <f>IF('Indicator sheet'!R90=Berechnung1!$H$4,5,IF('Indicator sheet'!R90=Berechnung1!$G$4,1,IF('Indicator sheet'!R90=Berechnung1!$F$4,1,IF('Indicator sheet'!R90=Berechnung1!$E$4,2,IF('Indicator sheet'!R90=Berechnung1!$D$4,3,IF('Indicator sheet'!R90=Berechnung1!$C$4,4,""))))))</f>
        <v>1</v>
      </c>
      <c r="N108" s="355">
        <f t="shared" si="2"/>
        <v>1</v>
      </c>
      <c r="O108" s="355">
        <f>IF('Indicator sheet'!T90="",0,1)</f>
        <v>0</v>
      </c>
    </row>
    <row r="109" spans="1:15" x14ac:dyDescent="0.25">
      <c r="A109" s="119"/>
      <c r="B109" s="64"/>
      <c r="C109" s="433"/>
      <c r="D109" s="433"/>
      <c r="E109" s="433"/>
      <c r="F109" s="432"/>
      <c r="G109" s="432"/>
      <c r="H109" s="432"/>
      <c r="I109" s="432"/>
      <c r="J109" s="432"/>
      <c r="K109" s="432"/>
      <c r="L109" s="115"/>
      <c r="M109" s="115"/>
      <c r="N109" s="1"/>
      <c r="O109" s="1"/>
    </row>
    <row r="110" spans="1:15" x14ac:dyDescent="0.25">
      <c r="A110" s="64"/>
      <c r="B110" s="64"/>
      <c r="C110" s="433"/>
      <c r="D110" s="433"/>
      <c r="E110" s="433"/>
      <c r="F110" s="432"/>
      <c r="G110" s="432"/>
      <c r="H110" s="432"/>
      <c r="I110" s="432"/>
      <c r="J110" s="432"/>
      <c r="K110" s="432"/>
      <c r="L110" s="115"/>
      <c r="M110" s="115"/>
      <c r="N110" s="1"/>
      <c r="O110" s="1"/>
    </row>
    <row r="111" spans="1:15" x14ac:dyDescent="0.25">
      <c r="A111" s="64"/>
      <c r="B111" s="64"/>
      <c r="C111" s="355">
        <v>26</v>
      </c>
      <c r="D111" s="355" t="s">
        <v>82</v>
      </c>
      <c r="E111" s="356">
        <v>0</v>
      </c>
      <c r="F111" s="356">
        <v>1</v>
      </c>
      <c r="G111" s="356">
        <v>-10000</v>
      </c>
      <c r="H111" s="356">
        <v>10000</v>
      </c>
      <c r="I111" s="356"/>
      <c r="J111" s="356">
        <v>0.9</v>
      </c>
      <c r="K111" s="356">
        <v>10000</v>
      </c>
      <c r="L111" s="357" t="str">
        <f>'Indicator sheet'!Q95</f>
        <v>n.d.</v>
      </c>
      <c r="M111" s="358">
        <f>IF('Indicator sheet'!R93=Berechnung1!$H$4,5,IF('Indicator sheet'!R93=Berechnung1!$G$4,1,IF('Indicator sheet'!R93=Berechnung1!$F$4,1,IF('Indicator sheet'!R93=Berechnung1!$E$4,2,IF('Indicator sheet'!R93=Berechnung1!$D$4,3,IF('Indicator sheet'!R93=Berechnung1!$C$4,4,""))))))</f>
        <v>1</v>
      </c>
      <c r="N111" s="355">
        <f t="shared" si="2"/>
        <v>1</v>
      </c>
      <c r="O111" s="355">
        <f>IF('Indicator sheet'!T93="",0,1)</f>
        <v>0</v>
      </c>
    </row>
    <row r="112" spans="1:15" x14ac:dyDescent="0.25">
      <c r="A112" s="64"/>
      <c r="B112" s="64"/>
      <c r="C112" s="1"/>
      <c r="D112" s="1"/>
      <c r="E112" s="63"/>
      <c r="F112" s="63"/>
      <c r="G112" s="63"/>
      <c r="H112" s="63"/>
      <c r="I112" s="63"/>
      <c r="J112" s="63"/>
      <c r="K112" s="63"/>
      <c r="L112" s="115"/>
      <c r="M112" s="115"/>
      <c r="N112" s="1"/>
      <c r="O112" s="1"/>
    </row>
    <row r="113" spans="1:15" x14ac:dyDescent="0.25">
      <c r="A113" s="64"/>
      <c r="B113" s="64"/>
      <c r="C113" s="1"/>
      <c r="D113" s="1"/>
      <c r="E113" s="63"/>
      <c r="F113" s="63"/>
      <c r="G113" s="63"/>
      <c r="H113" s="63"/>
      <c r="I113" s="63"/>
      <c r="J113" s="63"/>
      <c r="K113" s="63"/>
      <c r="L113" s="115"/>
      <c r="M113" s="115"/>
      <c r="N113" s="1"/>
      <c r="O113" s="1"/>
    </row>
    <row r="114" spans="1:15" x14ac:dyDescent="0.25">
      <c r="A114" s="64"/>
      <c r="B114" s="64"/>
      <c r="C114" s="355">
        <v>27</v>
      </c>
      <c r="D114" s="355" t="s">
        <v>82</v>
      </c>
      <c r="E114" s="356">
        <v>0</v>
      </c>
      <c r="F114" s="356">
        <v>1</v>
      </c>
      <c r="G114" s="356">
        <v>-10000</v>
      </c>
      <c r="H114" s="356">
        <v>10000</v>
      </c>
      <c r="I114" s="356"/>
      <c r="J114" s="356">
        <v>0.7</v>
      </c>
      <c r="K114" s="356">
        <v>10000</v>
      </c>
      <c r="L114" s="357" t="str">
        <f>'Indicator sheet'!Q98</f>
        <v>n.d.</v>
      </c>
      <c r="M114" s="358">
        <f>IF('Indicator sheet'!R96=Berechnung1!$H$4,5,IF('Indicator sheet'!R96=Berechnung1!$G$4,1,IF('Indicator sheet'!R96=Berechnung1!$F$4,1,IF('Indicator sheet'!R96=Berechnung1!$E$4,2,IF('Indicator sheet'!R96=Berechnung1!$D$4,3,IF('Indicator sheet'!R96=Berechnung1!$C$4,4,""))))))</f>
        <v>1</v>
      </c>
      <c r="N114" s="355">
        <f t="shared" si="2"/>
        <v>1</v>
      </c>
      <c r="O114" s="355">
        <f>IF('Indicator sheet'!T96="",0,1)</f>
        <v>0</v>
      </c>
    </row>
    <row r="115" spans="1:15" x14ac:dyDescent="0.25">
      <c r="A115" s="64"/>
      <c r="B115" s="64"/>
      <c r="C115" s="1"/>
      <c r="D115" s="1"/>
      <c r="E115" s="63"/>
      <c r="F115" s="63"/>
      <c r="G115" s="63"/>
      <c r="H115" s="63"/>
      <c r="I115" s="63"/>
      <c r="J115" s="63"/>
      <c r="K115" s="63"/>
      <c r="L115" s="115"/>
      <c r="M115" s="115"/>
      <c r="N115" s="115"/>
      <c r="O115" s="1"/>
    </row>
    <row r="116" spans="1:15" x14ac:dyDescent="0.25">
      <c r="A116" s="64"/>
      <c r="B116" s="64"/>
      <c r="C116" s="1"/>
      <c r="D116" s="1"/>
      <c r="E116" s="63"/>
      <c r="F116" s="63"/>
      <c r="G116" s="63"/>
      <c r="H116" s="63"/>
      <c r="I116" s="63"/>
      <c r="J116" s="63"/>
      <c r="K116" s="63"/>
      <c r="L116" s="115"/>
      <c r="M116" s="115"/>
      <c r="N116" s="115"/>
      <c r="O116" s="1"/>
    </row>
    <row r="117" spans="1:15" x14ac:dyDescent="0.25">
      <c r="A117" s="64"/>
      <c r="B117" s="64"/>
      <c r="C117" s="355">
        <v>28</v>
      </c>
      <c r="D117" s="355" t="s">
        <v>82</v>
      </c>
      <c r="E117" s="356">
        <v>0</v>
      </c>
      <c r="F117" s="356">
        <v>1</v>
      </c>
      <c r="G117" s="356">
        <v>-10000</v>
      </c>
      <c r="H117" s="356">
        <v>10000</v>
      </c>
      <c r="I117" s="356"/>
      <c r="J117" s="356">
        <v>0.7</v>
      </c>
      <c r="K117" s="356">
        <v>10000</v>
      </c>
      <c r="L117" s="357" t="str">
        <f>'Indicator sheet'!Q101</f>
        <v>n.d.</v>
      </c>
      <c r="M117" s="358">
        <f>IF('Indicator sheet'!R99=Berechnung1!$H$4,5,IF('Indicator sheet'!R99=Berechnung1!$G$4,1,IF('Indicator sheet'!R99=Berechnung1!$F$4,1,IF('Indicator sheet'!R99=Berechnung1!$E$4,2,IF('Indicator sheet'!R99=Berechnung1!$D$4,3,IF('Indicator sheet'!R99=Berechnung1!$C$4,4,""))))))</f>
        <v>1</v>
      </c>
      <c r="N117" s="355">
        <f t="shared" si="2"/>
        <v>1</v>
      </c>
      <c r="O117" s="355">
        <f>IF('Indicator sheet'!T99="",0,1)</f>
        <v>0</v>
      </c>
    </row>
    <row r="118" spans="1:15" x14ac:dyDescent="0.25">
      <c r="A118" s="64"/>
      <c r="B118" s="64"/>
      <c r="C118" s="1"/>
      <c r="D118" s="1"/>
      <c r="E118" s="63"/>
      <c r="F118" s="63"/>
      <c r="G118" s="63"/>
      <c r="H118" s="63"/>
      <c r="I118" s="63"/>
      <c r="J118" s="63"/>
      <c r="K118" s="63"/>
      <c r="L118" s="115"/>
      <c r="M118" s="115"/>
      <c r="N118" s="1"/>
      <c r="O118" s="1"/>
    </row>
    <row r="119" spans="1:15" x14ac:dyDescent="0.25">
      <c r="A119" s="119"/>
      <c r="B119" s="64"/>
      <c r="C119" s="1"/>
      <c r="D119" s="1"/>
      <c r="E119" s="63"/>
      <c r="F119" s="63"/>
      <c r="G119" s="63"/>
      <c r="H119" s="63"/>
      <c r="I119" s="63"/>
      <c r="J119" s="63"/>
      <c r="K119" s="63"/>
      <c r="L119" s="115"/>
      <c r="M119" s="115"/>
      <c r="N119" s="1"/>
      <c r="O119" s="1"/>
    </row>
    <row r="120" spans="1:15" x14ac:dyDescent="0.25">
      <c r="A120" s="64"/>
      <c r="B120" s="64"/>
      <c r="C120" s="355">
        <v>29</v>
      </c>
      <c r="D120" s="355" t="s">
        <v>82</v>
      </c>
      <c r="E120" s="356">
        <v>0</v>
      </c>
      <c r="F120" s="356">
        <v>1</v>
      </c>
      <c r="G120" s="356">
        <v>-10000</v>
      </c>
      <c r="H120" s="356">
        <v>10000</v>
      </c>
      <c r="I120" s="356"/>
      <c r="J120" s="356">
        <v>0.6</v>
      </c>
      <c r="K120" s="356">
        <v>10000</v>
      </c>
      <c r="L120" s="357" t="str">
        <f>'Indicator sheet'!Q104</f>
        <v>n.d.</v>
      </c>
      <c r="M120" s="358">
        <f>IF('Indicator sheet'!R102=Berechnung1!$H$4,5,IF('Indicator sheet'!R102=Berechnung1!$G$4,1,IF('Indicator sheet'!R102=Berechnung1!$F$4,1,IF('Indicator sheet'!R102=Berechnung1!$E$4,2,IF('Indicator sheet'!R102=Berechnung1!$D$4,3,IF('Indicator sheet'!R102=Berechnung1!$C$4,4,""))))))</f>
        <v>1</v>
      </c>
      <c r="N120" s="355">
        <f t="shared" si="2"/>
        <v>1</v>
      </c>
      <c r="O120" s="355">
        <f>IF('Indicator sheet'!T102="",0,1)</f>
        <v>0</v>
      </c>
    </row>
    <row r="121" spans="1:15" x14ac:dyDescent="0.25">
      <c r="A121" s="64"/>
      <c r="B121" s="64"/>
      <c r="C121" s="1"/>
      <c r="D121" s="1"/>
      <c r="E121" s="63"/>
      <c r="F121" s="63"/>
      <c r="G121" s="63"/>
      <c r="H121" s="63"/>
      <c r="I121" s="63"/>
      <c r="J121" s="63"/>
      <c r="K121" s="63"/>
      <c r="L121" s="115"/>
      <c r="M121" s="115"/>
      <c r="N121" s="115"/>
      <c r="O121" s="1"/>
    </row>
    <row r="122" spans="1:15" x14ac:dyDescent="0.25">
      <c r="C122" s="1"/>
      <c r="D122" s="1"/>
      <c r="E122" s="63"/>
      <c r="F122" s="63"/>
      <c r="G122" s="63"/>
      <c r="H122" s="63"/>
      <c r="I122" s="63"/>
      <c r="J122" s="63"/>
      <c r="K122" s="63"/>
      <c r="L122" s="115"/>
      <c r="M122" s="115"/>
      <c r="N122" s="115"/>
      <c r="O122" s="1"/>
    </row>
    <row r="123" spans="1:15" x14ac:dyDescent="0.25">
      <c r="C123" s="355">
        <v>30</v>
      </c>
      <c r="D123" s="355" t="s">
        <v>82</v>
      </c>
      <c r="E123" s="356">
        <v>0</v>
      </c>
      <c r="F123" s="356">
        <v>1</v>
      </c>
      <c r="G123" s="356">
        <v>-10000</v>
      </c>
      <c r="H123" s="356">
        <v>10000</v>
      </c>
      <c r="I123" s="356"/>
      <c r="J123" s="356">
        <v>0.6</v>
      </c>
      <c r="K123" s="356">
        <v>10000</v>
      </c>
      <c r="L123" s="357" t="str">
        <f>'Indicator sheet'!Q107</f>
        <v>n.d.</v>
      </c>
      <c r="M123" s="358">
        <f>IF('Indicator sheet'!R105=Berechnung1!$H$4,5,IF('Indicator sheet'!R105=Berechnung1!$G$4,1,IF('Indicator sheet'!R105=Berechnung1!$F$4,1,IF('Indicator sheet'!R105=Berechnung1!$E$4,2,IF('Indicator sheet'!R105=Berechnung1!$D$4,3,IF('Indicator sheet'!R105=Berechnung1!$C$4,4,""))))))</f>
        <v>1</v>
      </c>
      <c r="N123" s="355">
        <f t="shared" si="2"/>
        <v>1</v>
      </c>
      <c r="O123" s="355">
        <f>IF('Indicator sheet'!T105="",0,1)</f>
        <v>0</v>
      </c>
    </row>
    <row r="124" spans="1:15" x14ac:dyDescent="0.25">
      <c r="C124" s="433"/>
      <c r="D124" s="433"/>
      <c r="E124" s="433"/>
      <c r="F124" s="432"/>
      <c r="G124" s="432"/>
      <c r="H124" s="432"/>
      <c r="I124" s="432"/>
      <c r="J124" s="432"/>
      <c r="K124" s="432"/>
      <c r="L124" s="432"/>
      <c r="M124" s="432" t="str">
        <f>IF('Indicator sheet'!R106=Berechnung1!$H$13,5,IF('Indicator sheet'!R106=Berechnung1!$G$13,1,IF('Indicator sheet'!R106=Berechnung1!$F$13,1,IF('Indicator sheet'!R106=Berechnung1!$E$13,2,IF('Indicator sheet'!R106=Berechnung1!$D$13,3,IF('Indicator sheet'!R106=Berechnung1!$C$13,4,""))))))</f>
        <v/>
      </c>
      <c r="N124" s="432"/>
      <c r="O124" s="432"/>
    </row>
    <row r="125" spans="1:15" x14ac:dyDescent="0.25">
      <c r="C125" s="433"/>
      <c r="D125" s="433"/>
      <c r="E125" s="433"/>
      <c r="F125" s="432"/>
      <c r="G125" s="432"/>
      <c r="H125" s="432"/>
      <c r="I125" s="432"/>
      <c r="J125" s="432"/>
      <c r="K125" s="432"/>
      <c r="L125" s="432"/>
      <c r="M125" s="432" t="str">
        <f>IF('Indicator sheet'!R107=Berechnung1!$H$13,5,IF('Indicator sheet'!R107=Berechnung1!$G$13,1,IF('Indicator sheet'!R107=Berechnung1!$F$13,1,IF('Indicator sheet'!R107=Berechnung1!$E$13,2,IF('Indicator sheet'!R107=Berechnung1!$D$13,3,IF('Indicator sheet'!R107=Berechnung1!$C$13,4,""))))))</f>
        <v/>
      </c>
      <c r="N125" s="432"/>
      <c r="O125" s="432"/>
    </row>
    <row r="126" spans="1:15" x14ac:dyDescent="0.25">
      <c r="C126" s="64"/>
      <c r="D126" s="64"/>
      <c r="E126" s="64"/>
    </row>
    <row r="127" spans="1:15" x14ac:dyDescent="0.25">
      <c r="C127" s="64"/>
      <c r="D127" s="64"/>
      <c r="E127" s="64"/>
    </row>
  </sheetData>
  <customSheetViews>
    <customSheetView guid="{AD479C9E-06F7-4C03-8179-295428B49475}" scale="80">
      <selection activeCell="E38" sqref="E38"/>
      <pageMargins left="0.7" right="0.7" top="0.78740157499999996" bottom="0.78740157499999996" header="0.3" footer="0.3"/>
      <pageSetup paperSize="9" orientation="portrait" horizontalDpi="0" verticalDpi="0" copies="0" r:id="rId1"/>
    </customSheetView>
    <customSheetView guid="{DAA0C1F4-4D8F-4BD8-91F9-40281B589772}" scale="80" hiddenRows="1" state="hidden" topLeftCell="D51">
      <selection activeCell="G74" sqref="G74"/>
      <pageMargins left="0.7" right="0.7" top="0.78740157499999996" bottom="0.78740157499999996" header="0.3" footer="0.3"/>
      <pageSetup paperSize="9" orientation="portrait" horizontalDpi="0" verticalDpi="0" copies="0" r:id="rId2"/>
    </customSheetView>
  </customSheetViews>
  <phoneticPr fontId="42" type="noConversion"/>
  <conditionalFormatting sqref="M25:O26">
    <cfRule type="cellIs" dxfId="90" priority="1971" operator="equal">
      <formula>$G$4</formula>
    </cfRule>
    <cfRule type="cellIs" dxfId="89" priority="1972" operator="equal">
      <formula>$F$4</formula>
    </cfRule>
    <cfRule type="cellIs" dxfId="88" priority="1973" operator="equal">
      <formula>$E$4</formula>
    </cfRule>
    <cfRule type="cellIs" dxfId="87" priority="1974" operator="equal">
      <formula>$D$4</formula>
    </cfRule>
  </conditionalFormatting>
  <conditionalFormatting sqref="O31:O32">
    <cfRule type="cellIs" dxfId="86" priority="23" operator="equal">
      <formula>$G$4</formula>
    </cfRule>
    <cfRule type="cellIs" dxfId="85" priority="24" operator="equal">
      <formula>$F$4</formula>
    </cfRule>
    <cfRule type="cellIs" dxfId="84" priority="25" operator="equal">
      <formula>$E$4</formula>
    </cfRule>
    <cfRule type="cellIs" dxfId="83" priority="26" operator="equal">
      <formula>$D$4</formula>
    </cfRule>
  </conditionalFormatting>
  <dataValidations count="1">
    <dataValidation operator="greaterThanOrEqual" allowBlank="1" showInputMessage="1" showErrorMessage="1" errorTitle="Error" error="Eingabe nur von Zahlen möglich. " sqref="D17:D22" xr:uid="{00000000-0002-0000-0A00-000000000000}"/>
  </dataValidations>
  <pageMargins left="0.7" right="0.7" top="0.78740157499999996" bottom="0.78740157499999996" header="0.3" footer="0.3"/>
  <pageSetup paperSize="9" orientation="portrait" horizontalDpi="0" verticalDpi="0"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13"/>
  <dimension ref="A1:K44"/>
  <sheetViews>
    <sheetView showGridLines="0" topLeftCell="A22" workbookViewId="0">
      <selection activeCell="B41" sqref="B41:C41"/>
    </sheetView>
  </sheetViews>
  <sheetFormatPr defaultColWidth="11.42578125" defaultRowHeight="15" x14ac:dyDescent="0.25"/>
  <cols>
    <col min="1" max="2" width="22.28515625" style="50" customWidth="1"/>
    <col min="3" max="3" width="16.5703125" style="50" customWidth="1"/>
    <col min="4" max="4" width="18" style="50" customWidth="1"/>
    <col min="5" max="5" width="9.140625" style="50" customWidth="1"/>
    <col min="6" max="6" width="39.140625" style="50" customWidth="1"/>
    <col min="7" max="7" width="33.28515625" style="50" customWidth="1"/>
    <col min="8" max="8" width="9.28515625" style="50" customWidth="1"/>
    <col min="9" max="9" width="21.140625" style="50" customWidth="1"/>
    <col min="10" max="10" width="20.7109375" style="50" customWidth="1"/>
    <col min="11" max="11" width="25" style="50" customWidth="1"/>
    <col min="12" max="16384" width="11.42578125" style="50"/>
  </cols>
  <sheetData>
    <row r="1" spans="1:11" x14ac:dyDescent="0.25">
      <c r="A1" s="85" t="s">
        <v>63</v>
      </c>
      <c r="B1" s="122">
        <v>234</v>
      </c>
    </row>
    <row r="2" spans="1:11" x14ac:dyDescent="0.25">
      <c r="A2" s="85" t="s">
        <v>10</v>
      </c>
      <c r="B2" s="122" t="str">
        <f>IF('Basic data'!C6=0,"",'Basic data'!C6)</f>
        <v>Not Listed</v>
      </c>
      <c r="K2" s="106"/>
    </row>
    <row r="3" spans="1:11" x14ac:dyDescent="0.25">
      <c r="A3" s="85" t="s">
        <v>70</v>
      </c>
      <c r="B3" s="123" t="str">
        <f>IF('Basic data'!J12=0,"",'Basic data'!J12)</f>
        <v/>
      </c>
    </row>
    <row r="5" spans="1:11" x14ac:dyDescent="0.25">
      <c r="A5" s="122" t="s">
        <v>244</v>
      </c>
      <c r="B5" s="124"/>
    </row>
    <row r="6" spans="1:11" x14ac:dyDescent="0.25">
      <c r="A6" s="122" t="s">
        <v>245</v>
      </c>
      <c r="B6" s="124"/>
    </row>
    <row r="7" spans="1:11" x14ac:dyDescent="0.25">
      <c r="A7" s="122" t="s">
        <v>246</v>
      </c>
      <c r="B7" s="124"/>
    </row>
    <row r="8" spans="1:11" x14ac:dyDescent="0.25">
      <c r="A8" s="122" t="s">
        <v>247</v>
      </c>
      <c r="B8" s="124"/>
    </row>
    <row r="9" spans="1:11" x14ac:dyDescent="0.25">
      <c r="A9" s="122" t="s">
        <v>248</v>
      </c>
      <c r="B9" s="124"/>
    </row>
    <row r="11" spans="1:11" x14ac:dyDescent="0.25">
      <c r="A11" s="41" t="s">
        <v>62</v>
      </c>
      <c r="B11" s="41" t="s">
        <v>61</v>
      </c>
      <c r="C11" s="41" t="s">
        <v>3</v>
      </c>
      <c r="D11" s="41" t="s">
        <v>9</v>
      </c>
      <c r="E11" s="41" t="s">
        <v>60</v>
      </c>
      <c r="F11" s="41" t="s">
        <v>64</v>
      </c>
      <c r="G11" s="41" t="s">
        <v>58</v>
      </c>
      <c r="H11" s="41" t="s">
        <v>59</v>
      </c>
      <c r="I11" s="126" t="s">
        <v>249</v>
      </c>
      <c r="J11" s="126" t="s">
        <v>250</v>
      </c>
      <c r="K11" s="126" t="s">
        <v>251</v>
      </c>
    </row>
    <row r="12" spans="1:11" ht="18" customHeight="1" x14ac:dyDescent="0.25">
      <c r="A12" s="1" t="s">
        <v>580</v>
      </c>
      <c r="B12" s="1">
        <f>IF('Indicator sheet'!Q9="","n.d.",'Indicator sheet'!Q9)</f>
        <v>0</v>
      </c>
      <c r="C12" s="60"/>
      <c r="D12" s="434"/>
      <c r="E12" s="1">
        <f>Berechnung1!N27</f>
        <v>1</v>
      </c>
      <c r="F12" s="435" t="str">
        <f>IF('Indicator sheet'!S9=0,"",'Indicator sheet'!S9)</f>
        <v/>
      </c>
      <c r="G12" s="435" t="str">
        <f>IF('Indicator sheet'!T9=0,"",'Indicator sheet'!T9)</f>
        <v/>
      </c>
      <c r="H12" s="1">
        <f>Berechnung1!O27</f>
        <v>0</v>
      </c>
      <c r="I12" s="124"/>
      <c r="J12" s="124"/>
      <c r="K12" s="124"/>
    </row>
    <row r="13" spans="1:11" ht="18" customHeight="1" x14ac:dyDescent="0.25">
      <c r="A13" s="1" t="s">
        <v>581</v>
      </c>
      <c r="B13" s="436" t="str">
        <f>IF('Indicator sheet'!Q12=0,"n.d.",'Indicator sheet'!Q12)</f>
        <v>n.d.</v>
      </c>
      <c r="C13" s="60"/>
      <c r="D13" s="434"/>
      <c r="E13" s="1">
        <f>Berechnung1!N30</f>
        <v>1</v>
      </c>
      <c r="F13" s="435" t="str">
        <f>IF('Indicator sheet'!S12=0,"",'Indicator sheet'!S12)</f>
        <v/>
      </c>
      <c r="G13" s="435" t="str">
        <f>IF('Indicator sheet'!T12=0,"",'Indicator sheet'!T12)</f>
        <v/>
      </c>
      <c r="H13" s="1">
        <f>Berechnung1!O30</f>
        <v>0</v>
      </c>
      <c r="I13" s="124"/>
      <c r="J13" s="124"/>
      <c r="K13" s="124"/>
    </row>
    <row r="14" spans="1:11" ht="18" customHeight="1" x14ac:dyDescent="0.25">
      <c r="A14" s="1" t="s">
        <v>987</v>
      </c>
      <c r="B14" s="1" t="str">
        <f>IF('Indicator sheet'!Q15="","",'Indicator sheet'!Q15)</f>
        <v/>
      </c>
      <c r="C14" s="1">
        <f>IF('Indicator sheet'!Q16="","",'Indicator sheet'!Q16)</f>
        <v>0</v>
      </c>
      <c r="D14" s="437" t="str">
        <f>IF('Indicator sheet'!Q17="n.d.","n.d.",'Indicator sheet'!Q17*100)</f>
        <v>n.d.</v>
      </c>
      <c r="E14" s="1">
        <f>Berechnung1!N33</f>
        <v>1</v>
      </c>
      <c r="F14" s="435" t="str">
        <f>IF('Indicator sheet'!S15=0,"",'Indicator sheet'!S15)</f>
        <v/>
      </c>
      <c r="G14" s="435" t="str">
        <f>IF('Indicator sheet'!T15=0,"",'Indicator sheet'!T15)</f>
        <v/>
      </c>
      <c r="H14" s="1">
        <f>Berechnung1!O33</f>
        <v>0</v>
      </c>
      <c r="I14" s="124"/>
      <c r="J14" s="124"/>
      <c r="K14" s="124"/>
    </row>
    <row r="15" spans="1:11" ht="18" customHeight="1" x14ac:dyDescent="0.25">
      <c r="A15" s="1" t="s">
        <v>1000</v>
      </c>
      <c r="B15" s="1" t="str">
        <f>IF('Indicator sheet'!Q18="","",'Indicator sheet'!Q18)</f>
        <v/>
      </c>
      <c r="C15" s="1">
        <f>IF('Indicator sheet'!Q19="","",'Indicator sheet'!Q19)</f>
        <v>0</v>
      </c>
      <c r="D15" s="437" t="str">
        <f>IF('Indicator sheet'!Q20="n.d.","n.d.",'Indicator sheet'!Q20*100)</f>
        <v>n.d.</v>
      </c>
      <c r="E15" s="1">
        <f>Berechnung1!N36</f>
        <v>1</v>
      </c>
      <c r="F15" s="435" t="str">
        <f>IF('Indicator sheet'!S18=0,"",'Indicator sheet'!S18)</f>
        <v/>
      </c>
      <c r="G15" s="435" t="str">
        <f>IF('Indicator sheet'!T18=0,"",'Indicator sheet'!T18)</f>
        <v/>
      </c>
      <c r="H15" s="1">
        <f>Berechnung1!O36</f>
        <v>0</v>
      </c>
      <c r="I15" s="124"/>
      <c r="J15" s="124"/>
      <c r="K15" s="124"/>
    </row>
    <row r="16" spans="1:11" ht="18" customHeight="1" x14ac:dyDescent="0.25">
      <c r="A16" s="1">
        <v>3</v>
      </c>
      <c r="B16" s="1" t="str">
        <f>IF('Indicator sheet'!Q21="","",'Indicator sheet'!Q21)</f>
        <v/>
      </c>
      <c r="C16" s="1">
        <f>IF('Indicator sheet'!Q22="","",'Indicator sheet'!Q22)</f>
        <v>0</v>
      </c>
      <c r="D16" s="437" t="str">
        <f>IF('Indicator sheet'!Q23="n.d.","n.d.",'Indicator sheet'!Q23*100)</f>
        <v>n.d.</v>
      </c>
      <c r="E16" s="1">
        <f>Berechnung1!N39</f>
        <v>1</v>
      </c>
      <c r="F16" s="435" t="str">
        <f>IF('Indicator sheet'!S21=0,"",'Indicator sheet'!S21)</f>
        <v/>
      </c>
      <c r="G16" s="435" t="str">
        <f>IF('Indicator sheet'!T21=0,"",'Indicator sheet'!T21)</f>
        <v/>
      </c>
      <c r="H16" s="1">
        <f>Berechnung1!O39</f>
        <v>0</v>
      </c>
      <c r="I16" s="124"/>
      <c r="J16" s="124"/>
      <c r="K16" s="125"/>
    </row>
    <row r="17" spans="1:11" ht="18" customHeight="1" x14ac:dyDescent="0.25">
      <c r="A17" s="1">
        <v>4</v>
      </c>
      <c r="B17" s="1" t="str">
        <f>IF('Indicator sheet'!Q24="","",'Indicator sheet'!Q24)</f>
        <v/>
      </c>
      <c r="C17" s="1">
        <f>IF('Indicator sheet'!Q25="","",'Indicator sheet'!Q25)</f>
        <v>0</v>
      </c>
      <c r="D17" s="437" t="str">
        <f>IF('Indicator sheet'!Q26="n.d.","n.d.",'Indicator sheet'!Q26*100)</f>
        <v>n.d.</v>
      </c>
      <c r="E17" s="1">
        <f>Berechnung1!N42</f>
        <v>1</v>
      </c>
      <c r="F17" s="435" t="str">
        <f>IF('Indicator sheet'!S24=0,"",'Indicator sheet'!S24)</f>
        <v/>
      </c>
      <c r="G17" s="435" t="str">
        <f>IF('Indicator sheet'!T24=0,"",'Indicator sheet'!T24)</f>
        <v/>
      </c>
      <c r="H17" s="1">
        <f>Berechnung1!O42</f>
        <v>0</v>
      </c>
      <c r="I17" s="124"/>
      <c r="J17" s="124"/>
      <c r="K17" s="125"/>
    </row>
    <row r="18" spans="1:11" ht="18" customHeight="1" x14ac:dyDescent="0.25">
      <c r="A18" s="1">
        <v>5</v>
      </c>
      <c r="B18" s="1">
        <f>IF('Indicator sheet'!Q27="","",'Indicator sheet'!Q27)</f>
        <v>0</v>
      </c>
      <c r="C18" s="1">
        <f>IF('Indicator sheet'!Q28="","",'Indicator sheet'!Q28)</f>
        <v>0</v>
      </c>
      <c r="D18" s="437" t="str">
        <f>IF('Indicator sheet'!Q29="n.d.","n.d.",'Indicator sheet'!Q29*100)</f>
        <v>n.d.</v>
      </c>
      <c r="E18" s="1">
        <f>Berechnung1!N45</f>
        <v>1</v>
      </c>
      <c r="F18" s="435" t="str">
        <f>IF('Indicator sheet'!S27=0,"",'Indicator sheet'!S27)</f>
        <v/>
      </c>
      <c r="G18" s="435" t="str">
        <f>IF('Indicator sheet'!T27=0,"",'Indicator sheet'!T27)</f>
        <v/>
      </c>
      <c r="H18" s="1">
        <f>Berechnung1!O45</f>
        <v>0</v>
      </c>
      <c r="I18" s="124"/>
      <c r="J18" s="124"/>
      <c r="K18" s="124"/>
    </row>
    <row r="19" spans="1:11" ht="18" customHeight="1" x14ac:dyDescent="0.25">
      <c r="A19" s="1" t="s">
        <v>336</v>
      </c>
      <c r="B19" s="1">
        <f>IF('Indicator sheet'!Q30="","n.d.",'Indicator sheet'!Q30)</f>
        <v>0</v>
      </c>
      <c r="C19" s="60"/>
      <c r="D19" s="434"/>
      <c r="E19" s="1">
        <f>Berechnung1!N48</f>
        <v>1</v>
      </c>
      <c r="F19" s="435" t="str">
        <f>IF('Indicator sheet'!S30=0,"",'Indicator sheet'!S30)</f>
        <v/>
      </c>
      <c r="G19" s="435" t="str">
        <f>IF('Indicator sheet'!T30=0,"",'Indicator sheet'!T30)</f>
        <v/>
      </c>
      <c r="H19" s="1">
        <f>Berechnung1!O48</f>
        <v>0</v>
      </c>
      <c r="I19" s="124"/>
      <c r="J19" s="124"/>
      <c r="K19" s="124"/>
    </row>
    <row r="20" spans="1:11" ht="18" customHeight="1" x14ac:dyDescent="0.25">
      <c r="A20" s="1" t="s">
        <v>337</v>
      </c>
      <c r="B20" s="436">
        <f>IF('Indicator sheet'!Q33="","n.d.",'Indicator sheet'!Q33)</f>
        <v>0</v>
      </c>
      <c r="C20" s="60"/>
      <c r="D20" s="434"/>
      <c r="E20" s="1">
        <f>Berechnung1!N51</f>
        <v>1</v>
      </c>
      <c r="F20" s="435" t="str">
        <f>IF('Indicator sheet'!S33=0,"",'Indicator sheet'!S33)</f>
        <v/>
      </c>
      <c r="G20" s="435" t="str">
        <f>IF('Indicator sheet'!T33=0,"",'Indicator sheet'!T33)</f>
        <v/>
      </c>
      <c r="H20" s="1">
        <f>Berechnung1!O51</f>
        <v>0</v>
      </c>
      <c r="I20" s="124"/>
      <c r="J20" s="124"/>
      <c r="K20" s="124"/>
    </row>
    <row r="21" spans="1:11" ht="18" customHeight="1" x14ac:dyDescent="0.25">
      <c r="A21" s="1">
        <v>7</v>
      </c>
      <c r="B21" s="1" t="str">
        <f>IF('Indicator sheet'!Q36="","",'Indicator sheet'!Q36)</f>
        <v/>
      </c>
      <c r="C21" s="1">
        <f>IF('Indicator sheet'!Q37="","",'Indicator sheet'!Q37)</f>
        <v>0</v>
      </c>
      <c r="D21" s="437" t="str">
        <f>IF('Indicator sheet'!Q38="n.d.","n.d.",'Indicator sheet'!Q38*100)</f>
        <v>n.d.</v>
      </c>
      <c r="E21" s="1">
        <f>Berechnung1!N54</f>
        <v>1</v>
      </c>
      <c r="F21" s="435" t="str">
        <f>IF('Indicator sheet'!S36=0,"",'Indicator sheet'!S36)</f>
        <v/>
      </c>
      <c r="G21" s="435" t="str">
        <f>IF('Indicator sheet'!T36=0,"",'Indicator sheet'!T36)</f>
        <v/>
      </c>
      <c r="H21" s="1">
        <f>Berechnung1!O54</f>
        <v>0</v>
      </c>
      <c r="I21" s="124"/>
      <c r="J21" s="124"/>
      <c r="K21" s="124"/>
    </row>
    <row r="22" spans="1:11" ht="18" customHeight="1" x14ac:dyDescent="0.25">
      <c r="A22" s="1">
        <v>8</v>
      </c>
      <c r="B22" s="1" t="str">
        <f>IF('Indicator sheet'!Q39="","",'Indicator sheet'!Q39)</f>
        <v/>
      </c>
      <c r="C22" s="1" t="str">
        <f>IF('Indicator sheet'!Q40="","",'Indicator sheet'!Q40)</f>
        <v/>
      </c>
      <c r="D22" s="438" t="str">
        <f>IF('Indicator sheet'!Q41="n.d.","n.d.",IF('Indicator sheet'!Q41="","n.d.",'Indicator sheet'!Q41*100))</f>
        <v>n.d.</v>
      </c>
      <c r="E22" s="1">
        <f>Berechnung1!N57</f>
        <v>1</v>
      </c>
      <c r="F22" s="435" t="str">
        <f>IF('Indicator sheet'!S39=0,"",'Indicator sheet'!S39)</f>
        <v/>
      </c>
      <c r="G22" s="435" t="str">
        <f>IF('Indicator sheet'!T39=0,"",'Indicator sheet'!T39)</f>
        <v/>
      </c>
      <c r="H22" s="1">
        <f>Berechnung1!O57</f>
        <v>0</v>
      </c>
      <c r="I22" s="124"/>
      <c r="J22" s="124"/>
      <c r="K22" s="124"/>
    </row>
    <row r="23" spans="1:11" ht="18" customHeight="1" x14ac:dyDescent="0.25">
      <c r="A23" s="1">
        <v>9</v>
      </c>
      <c r="B23" s="1" t="str">
        <f>IF('Indicator sheet'!Q42="","",'Indicator sheet'!Q42)</f>
        <v/>
      </c>
      <c r="C23" s="1">
        <f>IF('Indicator sheet'!Q43="","",'Indicator sheet'!Q43)</f>
        <v>0</v>
      </c>
      <c r="D23" s="437" t="str">
        <f>IF('Indicator sheet'!Q44="n.d.","n.d.",'Indicator sheet'!Q44*100)</f>
        <v>n.d.</v>
      </c>
      <c r="E23" s="1">
        <f>Berechnung1!N60</f>
        <v>1</v>
      </c>
      <c r="F23" s="435" t="str">
        <f>IF('Indicator sheet'!S42=0,"",'Indicator sheet'!S42)</f>
        <v/>
      </c>
      <c r="G23" s="435" t="str">
        <f>IF('Indicator sheet'!T42=0,"",'Indicator sheet'!T42)</f>
        <v/>
      </c>
      <c r="H23" s="1">
        <f>Berechnung1!O60</f>
        <v>0</v>
      </c>
      <c r="I23" s="124"/>
      <c r="J23" s="124"/>
      <c r="K23" s="124"/>
    </row>
    <row r="24" spans="1:11" ht="18" customHeight="1" x14ac:dyDescent="0.25">
      <c r="A24" s="1">
        <v>10</v>
      </c>
      <c r="B24" s="1" t="str">
        <f>IF('Indicator sheet'!Q45="","",'Indicator sheet'!Q45)</f>
        <v/>
      </c>
      <c r="C24" s="1">
        <f>IF('Indicator sheet'!Q46="","",'Indicator sheet'!Q46)</f>
        <v>0</v>
      </c>
      <c r="D24" s="437" t="str">
        <f>IF('Indicator sheet'!Q47="n.d.","n.d.",'Indicator sheet'!Q47*100)</f>
        <v>n.d.</v>
      </c>
      <c r="E24" s="1">
        <f>Berechnung1!N63</f>
        <v>1</v>
      </c>
      <c r="F24" s="435" t="str">
        <f>IF('Indicator sheet'!S45=0,"",'Indicator sheet'!S45)</f>
        <v/>
      </c>
      <c r="G24" s="435" t="str">
        <f>IF('Indicator sheet'!T45=0,"",'Indicator sheet'!T45)</f>
        <v/>
      </c>
      <c r="H24" s="1">
        <f>Berechnung1!O63</f>
        <v>0</v>
      </c>
      <c r="I24" s="124"/>
      <c r="J24" s="124"/>
      <c r="K24" s="124"/>
    </row>
    <row r="25" spans="1:11" ht="18" customHeight="1" x14ac:dyDescent="0.25">
      <c r="A25" s="1">
        <v>11</v>
      </c>
      <c r="B25" s="1" t="str">
        <f>IF('Indicator sheet'!Q48="","",'Indicator sheet'!Q48)</f>
        <v/>
      </c>
      <c r="C25" s="1">
        <f>IF('Indicator sheet'!Q49="","",'Indicator sheet'!Q49)</f>
        <v>0</v>
      </c>
      <c r="D25" s="437" t="str">
        <f>IF('Indicator sheet'!Q50="n.d.","n.d.",'Indicator sheet'!Q50*100)</f>
        <v>n.d.</v>
      </c>
      <c r="E25" s="1">
        <f>Berechnung1!N66</f>
        <v>1</v>
      </c>
      <c r="F25" s="435" t="str">
        <f>IF('Indicator sheet'!S48=0,"",'Indicator sheet'!S48)</f>
        <v/>
      </c>
      <c r="G25" s="435" t="str">
        <f>IF('Indicator sheet'!T48=0,"",'Indicator sheet'!T48)</f>
        <v/>
      </c>
      <c r="H25" s="1">
        <f>Berechnung1!O66</f>
        <v>0</v>
      </c>
      <c r="I25" s="124"/>
      <c r="J25" s="124"/>
      <c r="K25" s="124"/>
    </row>
    <row r="26" spans="1:11" ht="18" customHeight="1" x14ac:dyDescent="0.25">
      <c r="A26" s="1">
        <v>12</v>
      </c>
      <c r="B26" s="1" t="str">
        <f>IF('Indicator sheet'!Q51="","",'Indicator sheet'!Q51)</f>
        <v/>
      </c>
      <c r="C26" s="1" t="str">
        <f>IF('Indicator sheet'!Q52="","",'Indicator sheet'!Q52)</f>
        <v/>
      </c>
      <c r="D26" s="438" t="str">
        <f>IF('Indicator sheet'!Q53="n.d.","n.d.",IF('Indicator sheet'!Q53="","n.d.",'Indicator sheet'!Q53*100))</f>
        <v>n.d.</v>
      </c>
      <c r="E26" s="1">
        <f>Berechnung1!N69</f>
        <v>1</v>
      </c>
      <c r="F26" s="435" t="str">
        <f>IF('Indicator sheet'!S51=0,"",'Indicator sheet'!S51)</f>
        <v/>
      </c>
      <c r="G26" s="435" t="str">
        <f>IF('Indicator sheet'!T51=0,"",'Indicator sheet'!T51)</f>
        <v/>
      </c>
      <c r="H26" s="1">
        <f>Berechnung1!O69</f>
        <v>0</v>
      </c>
      <c r="I26" s="124"/>
      <c r="J26" s="124"/>
      <c r="K26" s="124"/>
    </row>
    <row r="27" spans="1:11" ht="18" customHeight="1" x14ac:dyDescent="0.25">
      <c r="A27" s="1">
        <v>13</v>
      </c>
      <c r="B27" s="1" t="str">
        <f>IF('Indicator sheet'!Q54="","",'Indicator sheet'!Q54)</f>
        <v/>
      </c>
      <c r="C27" s="1" t="str">
        <f>IF('Indicator sheet'!Q55="","",'Indicator sheet'!Q55)</f>
        <v/>
      </c>
      <c r="D27" s="438" t="str">
        <f>IF('Indicator sheet'!Q56="n.d.","n.d.",IF('Indicator sheet'!Q56="","n.d.",'Indicator sheet'!Q56*100))</f>
        <v>n.d.</v>
      </c>
      <c r="E27" s="1">
        <f>Berechnung1!N72</f>
        <v>1</v>
      </c>
      <c r="F27" s="435" t="str">
        <f>IF('Indicator sheet'!S54=0,"",'Indicator sheet'!S54)</f>
        <v/>
      </c>
      <c r="G27" s="435" t="str">
        <f>IF('Indicator sheet'!T54=0,"",'Indicator sheet'!T54)</f>
        <v/>
      </c>
      <c r="H27" s="1">
        <f>Berechnung1!O72</f>
        <v>0</v>
      </c>
      <c r="I27" s="124"/>
      <c r="J27" s="124"/>
      <c r="K27" s="124"/>
    </row>
    <row r="28" spans="1:11" ht="18" customHeight="1" x14ac:dyDescent="0.25">
      <c r="A28" s="1">
        <v>14</v>
      </c>
      <c r="B28" s="1" t="str">
        <f>IF('Indicator sheet'!Q57="","",'Indicator sheet'!Q57)</f>
        <v/>
      </c>
      <c r="C28" s="1" t="str">
        <f>IF('Indicator sheet'!Q58="","",'Indicator sheet'!Q58)</f>
        <v/>
      </c>
      <c r="D28" s="438" t="str">
        <f>IF('Indicator sheet'!Q59="n.d.","n.d.",IF('Indicator sheet'!Q59="","n.d.",'Indicator sheet'!Q59*100))</f>
        <v>n.d.</v>
      </c>
      <c r="E28" s="1">
        <f>Berechnung1!N75</f>
        <v>1</v>
      </c>
      <c r="F28" s="435" t="str">
        <f>IF('Indicator sheet'!S57=0,"",'Indicator sheet'!S57)</f>
        <v/>
      </c>
      <c r="G28" s="435" t="str">
        <f>IF('Indicator sheet'!T57=0,"",'Indicator sheet'!T57)</f>
        <v/>
      </c>
      <c r="H28" s="1">
        <f>Berechnung1!O75</f>
        <v>0</v>
      </c>
      <c r="I28" s="124"/>
      <c r="J28" s="124"/>
      <c r="K28" s="124"/>
    </row>
    <row r="29" spans="1:11" ht="18" customHeight="1" x14ac:dyDescent="0.25">
      <c r="A29" s="1">
        <v>15</v>
      </c>
      <c r="B29" s="1" t="str">
        <f>IF('Indicator sheet'!Q60="","",'Indicator sheet'!Q60)</f>
        <v/>
      </c>
      <c r="C29" s="1" t="str">
        <f>IF('Indicator sheet'!Q61="","",'Indicator sheet'!Q61)</f>
        <v/>
      </c>
      <c r="D29" s="438" t="str">
        <f>IF('Indicator sheet'!Q62="n.d.","n.d.",IF('Indicator sheet'!Q62="","n.d.",'Indicator sheet'!Q62*100))</f>
        <v>n.d.</v>
      </c>
      <c r="E29" s="1">
        <f>Berechnung1!N78</f>
        <v>1</v>
      </c>
      <c r="F29" s="435" t="str">
        <f>IF('Indicator sheet'!S60=0,"",'Indicator sheet'!S60)</f>
        <v/>
      </c>
      <c r="G29" s="435" t="str">
        <f>IF('Indicator sheet'!T60=0,"",'Indicator sheet'!T60)</f>
        <v/>
      </c>
      <c r="H29" s="1">
        <f>Berechnung1!O78</f>
        <v>0</v>
      </c>
      <c r="I29" s="124"/>
      <c r="J29" s="124"/>
      <c r="K29" s="124"/>
    </row>
    <row r="30" spans="1:11" x14ac:dyDescent="0.25">
      <c r="A30" s="1">
        <v>16</v>
      </c>
      <c r="B30" s="1" t="str">
        <f>IF('Indicator sheet'!Q63="","",'Indicator sheet'!Q63)</f>
        <v/>
      </c>
      <c r="C30" s="1" t="str">
        <f>IF('Indicator sheet'!Q64="","",'Indicator sheet'!Q64)</f>
        <v/>
      </c>
      <c r="D30" s="438" t="str">
        <f>IF('Indicator sheet'!Q65="n.d.","n.d.",IF('Indicator sheet'!Q65="","n.d.",'Indicator sheet'!Q65*100))</f>
        <v>n.d.</v>
      </c>
      <c r="E30" s="1">
        <f>Berechnung1!N81</f>
        <v>1</v>
      </c>
      <c r="F30" s="435" t="str">
        <f>IF('Indicator sheet'!S63=0,"",'Indicator sheet'!S63)</f>
        <v/>
      </c>
      <c r="G30" s="435" t="str">
        <f>IF('Indicator sheet'!T63=0,"",'Indicator sheet'!T63)</f>
        <v/>
      </c>
      <c r="H30" s="1">
        <f>Berechnung1!O79</f>
        <v>0</v>
      </c>
      <c r="I30" s="124"/>
      <c r="J30" s="124"/>
      <c r="K30" s="124"/>
    </row>
    <row r="31" spans="1:11" x14ac:dyDescent="0.25">
      <c r="A31" s="1">
        <v>17</v>
      </c>
      <c r="B31" s="1" t="str">
        <f>IF('Indicator sheet'!Q66="","",'Indicator sheet'!Q66)</f>
        <v/>
      </c>
      <c r="C31" s="1" t="str">
        <f>IF('Indicator sheet'!Q67="","",'Indicator sheet'!Q67)</f>
        <v/>
      </c>
      <c r="D31" s="438" t="str">
        <f>IF('Indicator sheet'!Q68="n.d.","n.d.",IF('Indicator sheet'!Q68="","n.d.",'Indicator sheet'!Q68*100))</f>
        <v>n.d.</v>
      </c>
      <c r="E31" s="1">
        <f>Berechnung1!N84</f>
        <v>1</v>
      </c>
      <c r="F31" s="435" t="str">
        <f>IF('Indicator sheet'!S66=0,"",'Indicator sheet'!S66)</f>
        <v/>
      </c>
      <c r="G31" s="435" t="str">
        <f>IF('Indicator sheet'!T66=0,"",'Indicator sheet'!T66)</f>
        <v/>
      </c>
      <c r="H31" s="1">
        <f>Berechnung1!O84</f>
        <v>0</v>
      </c>
      <c r="I31" s="124"/>
      <c r="J31" s="124"/>
      <c r="K31" s="124"/>
    </row>
    <row r="32" spans="1:11" x14ac:dyDescent="0.25">
      <c r="A32" s="1">
        <v>18</v>
      </c>
      <c r="B32" s="1" t="str">
        <f>IF('Indicator sheet'!Q69="","",'Indicator sheet'!Q69)</f>
        <v/>
      </c>
      <c r="C32" s="1">
        <f>IF('Indicator sheet'!Q70="","",'Indicator sheet'!Q70)</f>
        <v>0</v>
      </c>
      <c r="D32" s="438" t="str">
        <f>IF('Indicator sheet'!Q71="n.d.","n.d.",IF('Indicator sheet'!Q71="","n.d.",'Indicator sheet'!Q71*100))</f>
        <v>n.d.</v>
      </c>
      <c r="E32" s="1">
        <f>Berechnung1!N87</f>
        <v>1</v>
      </c>
      <c r="F32" s="435" t="str">
        <f>IF('Indicator sheet'!S69=0,"",'Indicator sheet'!S69)</f>
        <v/>
      </c>
      <c r="G32" s="435" t="str">
        <f>IF('Indicator sheet'!T69=0,"",'Indicator sheet'!T69)</f>
        <v/>
      </c>
      <c r="H32" s="1">
        <f>Berechnung1!O87</f>
        <v>0</v>
      </c>
      <c r="I32" s="124"/>
      <c r="J32" s="124"/>
      <c r="K32" s="124"/>
    </row>
    <row r="33" spans="1:11" x14ac:dyDescent="0.25">
      <c r="A33" s="1">
        <v>19</v>
      </c>
      <c r="B33" s="1" t="str">
        <f>IF('Indicator sheet'!Q72="","",'Indicator sheet'!Q72)</f>
        <v/>
      </c>
      <c r="C33" s="1">
        <f>IF('Indicator sheet'!Q73="","",'Indicator sheet'!Q73)</f>
        <v>0</v>
      </c>
      <c r="D33" s="438" t="str">
        <f>IF('Indicator sheet'!Q74="n.d.","n.d.",IF('Indicator sheet'!Q74="","n.d.",'Indicator sheet'!Q74*100))</f>
        <v>n.d.</v>
      </c>
      <c r="E33" s="1">
        <f>Berechnung1!N90</f>
        <v>1</v>
      </c>
      <c r="F33" s="435" t="str">
        <f>IF('Indicator sheet'!S72=0,"",'Indicator sheet'!S72)</f>
        <v/>
      </c>
      <c r="G33" s="435" t="str">
        <f>IF('Indicator sheet'!T72=0,"",'Indicator sheet'!T72)</f>
        <v/>
      </c>
      <c r="H33" s="1">
        <f>Berechnung1!O90</f>
        <v>0</v>
      </c>
      <c r="I33" s="124"/>
      <c r="J33" s="124"/>
      <c r="K33" s="124"/>
    </row>
    <row r="34" spans="1:11" x14ac:dyDescent="0.25">
      <c r="A34" s="1">
        <v>20</v>
      </c>
      <c r="B34" s="1" t="str">
        <f>IF('Indicator sheet'!Q75="","",'Indicator sheet'!Q75)</f>
        <v/>
      </c>
      <c r="C34" s="1" t="str">
        <f>IF('Indicator sheet'!Q76="","",'Indicator sheet'!Q76)</f>
        <v/>
      </c>
      <c r="D34" s="438" t="str">
        <f>IF('Indicator sheet'!Q77="n.d.","n.d.",IF('Indicator sheet'!Q77="","n.d.",'Indicator sheet'!Q77*100))</f>
        <v>n.d.</v>
      </c>
      <c r="E34" s="1">
        <f>Berechnung1!N93</f>
        <v>1</v>
      </c>
      <c r="F34" s="435" t="str">
        <f>IF('Indicator sheet'!S75=0,"",'Indicator sheet'!S75)</f>
        <v/>
      </c>
      <c r="G34" s="435" t="str">
        <f>IF('Indicator sheet'!T75=0,"",'Indicator sheet'!T75)</f>
        <v/>
      </c>
      <c r="H34" s="1">
        <f>Berechnung1!O93</f>
        <v>0</v>
      </c>
      <c r="I34" s="124"/>
      <c r="J34" s="124"/>
      <c r="K34" s="124"/>
    </row>
    <row r="35" spans="1:11" x14ac:dyDescent="0.25">
      <c r="A35" s="1">
        <v>21</v>
      </c>
      <c r="B35" s="1" t="str">
        <f>IF('Indicator sheet'!Q78="","",'Indicator sheet'!Q78)</f>
        <v/>
      </c>
      <c r="C35" s="1" t="str">
        <f>IF('Indicator sheet'!Q79="","",'Indicator sheet'!Q79)</f>
        <v/>
      </c>
      <c r="D35" s="438" t="str">
        <f>IF('Indicator sheet'!Q80="n.d.","n.d.",IF('Indicator sheet'!Q80="","n.d.",'Indicator sheet'!Q80*100))</f>
        <v>n.d.</v>
      </c>
      <c r="E35" s="1">
        <f>Berechnung1!N96</f>
        <v>1</v>
      </c>
      <c r="F35" s="435" t="str">
        <f>IF('Indicator sheet'!S78=0,"",'Indicator sheet'!S78)</f>
        <v/>
      </c>
      <c r="G35" s="435" t="str">
        <f>IF('Indicator sheet'!T78=0,"",'Indicator sheet'!T78)</f>
        <v/>
      </c>
      <c r="H35" s="1">
        <f>Berechnung1!O96</f>
        <v>0</v>
      </c>
      <c r="I35" s="439"/>
      <c r="J35" s="439"/>
      <c r="K35" s="439"/>
    </row>
    <row r="36" spans="1:11" x14ac:dyDescent="0.25">
      <c r="A36" s="1">
        <v>22</v>
      </c>
      <c r="B36" s="1" t="str">
        <f>IF('Indicator sheet'!Q81="","",'Indicator sheet'!Q81)</f>
        <v/>
      </c>
      <c r="C36" s="1" t="str">
        <f>IF('Indicator sheet'!Q82="","",'Indicator sheet'!Q82)</f>
        <v/>
      </c>
      <c r="D36" s="438" t="str">
        <f>IF('Indicator sheet'!Q83="n.d.","n.d.",IF('Indicator sheet'!Q83="","n.d.",'Indicator sheet'!Q83*100))</f>
        <v>n.d.</v>
      </c>
      <c r="E36" s="1">
        <f>Berechnung1!N99</f>
        <v>1</v>
      </c>
      <c r="F36" s="435" t="str">
        <f>IF('Indicator sheet'!S81=0,"",'Indicator sheet'!S81)</f>
        <v/>
      </c>
      <c r="G36" s="435" t="str">
        <f>IF('Indicator sheet'!T81=0,"",'Indicator sheet'!T81)</f>
        <v/>
      </c>
      <c r="H36" s="1">
        <f>Berechnung1!O99</f>
        <v>0</v>
      </c>
      <c r="I36" s="439"/>
      <c r="J36" s="439"/>
      <c r="K36" s="439"/>
    </row>
    <row r="37" spans="1:11" x14ac:dyDescent="0.25">
      <c r="A37" s="1">
        <v>23</v>
      </c>
      <c r="B37" s="1" t="str">
        <f>IF('Indicator sheet'!Q84="","",'Indicator sheet'!Q84)</f>
        <v/>
      </c>
      <c r="C37" s="1" t="str">
        <f>IF('Indicator sheet'!Q85="","",'Indicator sheet'!Q85)</f>
        <v/>
      </c>
      <c r="D37" s="438" t="str">
        <f>IF('Indicator sheet'!Q86="n.d.","n.d.",IF('Indicator sheet'!Q86="","n.d.",'Indicator sheet'!Q86*100))</f>
        <v>n.d.</v>
      </c>
      <c r="E37" s="1">
        <f>Berechnung1!N102</f>
        <v>1</v>
      </c>
      <c r="F37" s="435" t="str">
        <f>IF('Indicator sheet'!S84=0,"",'Indicator sheet'!S84)</f>
        <v/>
      </c>
      <c r="G37" s="435" t="str">
        <f>IF('Indicator sheet'!T84=0,"",'Indicator sheet'!T84)</f>
        <v/>
      </c>
      <c r="H37" s="1">
        <f>Berechnung1!O102</f>
        <v>0</v>
      </c>
      <c r="I37" s="439"/>
      <c r="J37" s="439"/>
      <c r="K37" s="439"/>
    </row>
    <row r="38" spans="1:11" x14ac:dyDescent="0.25">
      <c r="A38" s="1">
        <v>24</v>
      </c>
      <c r="B38" s="1" t="str">
        <f>IF('Indicator sheet'!Q87="","",'Indicator sheet'!Q87)</f>
        <v/>
      </c>
      <c r="C38" s="1">
        <f>IF('Indicator sheet'!Q88="","",'Indicator sheet'!Q88)</f>
        <v>0</v>
      </c>
      <c r="D38" s="438" t="str">
        <f>IF('Indicator sheet'!Q89="n.d.","n.d.",IF('Indicator sheet'!Q89="","n.d.",'Indicator sheet'!Q89*100))</f>
        <v>n.d.</v>
      </c>
      <c r="E38" s="1">
        <f>Berechnung1!N105</f>
        <v>1</v>
      </c>
      <c r="F38" s="435" t="str">
        <f>IF('Indicator sheet'!S87=0,"",'Indicator sheet'!S87)</f>
        <v/>
      </c>
      <c r="G38" s="435" t="str">
        <f>IF('Indicator sheet'!T87=0,"",'Indicator sheet'!T87)</f>
        <v/>
      </c>
      <c r="H38" s="1">
        <f>Berechnung1!O105</f>
        <v>0</v>
      </c>
      <c r="I38" s="439"/>
      <c r="J38" s="439"/>
      <c r="K38" s="439"/>
    </row>
    <row r="39" spans="1:11" x14ac:dyDescent="0.25">
      <c r="A39" s="1">
        <v>25</v>
      </c>
      <c r="B39" s="1" t="str">
        <f>IF('Indicator sheet'!Q90="","",'Indicator sheet'!Q90)</f>
        <v/>
      </c>
      <c r="C39" s="1">
        <f>IF('Indicator sheet'!Q91="","",'Indicator sheet'!Q91)</f>
        <v>0</v>
      </c>
      <c r="D39" s="438" t="str">
        <f>IF('Indicator sheet'!Q92="n.d.","n.d.",IF('Indicator sheet'!Q92="","n.d.",'Indicator sheet'!Q92*100))</f>
        <v>n.d.</v>
      </c>
      <c r="E39" s="1">
        <f>Berechnung1!N108</f>
        <v>1</v>
      </c>
      <c r="F39" s="435" t="str">
        <f>IF('Indicator sheet'!S90=0,"",'Indicator sheet'!S90)</f>
        <v/>
      </c>
      <c r="G39" s="435" t="str">
        <f>IF('Indicator sheet'!T90=0,"",'Indicator sheet'!T90)</f>
        <v/>
      </c>
      <c r="H39" s="1">
        <f>Berechnung1!O108</f>
        <v>0</v>
      </c>
      <c r="I39" s="439"/>
      <c r="J39" s="439"/>
      <c r="K39" s="439"/>
    </row>
    <row r="40" spans="1:11" x14ac:dyDescent="0.25">
      <c r="A40" s="1">
        <v>26</v>
      </c>
      <c r="B40" s="1" t="str">
        <f>IF('Indicator sheet'!Q93="","",'Indicator sheet'!Q93)</f>
        <v/>
      </c>
      <c r="C40" s="1">
        <f>IF('Indicator sheet'!Q94="","",'Indicator sheet'!Q94)</f>
        <v>0</v>
      </c>
      <c r="D40" s="438" t="str">
        <f>IF('Indicator sheet'!Q95="n.d.","n.d.",IF('Indicator sheet'!Q95="","n.d.",'Indicator sheet'!Q95*100))</f>
        <v>n.d.</v>
      </c>
      <c r="E40" s="1">
        <f>Berechnung1!N111</f>
        <v>1</v>
      </c>
      <c r="F40" s="435" t="str">
        <f>IF('Indicator sheet'!S93=0,"",'Indicator sheet'!S93)</f>
        <v/>
      </c>
      <c r="G40" s="435" t="str">
        <f>IF('Indicator sheet'!T93=0,"",'Indicator sheet'!T93)</f>
        <v/>
      </c>
      <c r="H40" s="1">
        <f>Berechnung1!O111</f>
        <v>0</v>
      </c>
      <c r="I40" s="439"/>
      <c r="J40" s="439"/>
      <c r="K40" s="439"/>
    </row>
    <row r="41" spans="1:11" x14ac:dyDescent="0.25">
      <c r="A41" s="1">
        <v>27</v>
      </c>
      <c r="B41" s="1" t="str">
        <f>IF('Indicator sheet'!Q96="","",'Indicator sheet'!Q96)</f>
        <v/>
      </c>
      <c r="C41" s="1" t="str">
        <f>IF('Indicator sheet'!Q97="","",'Indicator sheet'!Q97)</f>
        <v/>
      </c>
      <c r="D41" s="438" t="str">
        <f>IF('Indicator sheet'!Q98="n.d.","n.d.",IF('Indicator sheet'!Q98="","n.d.",'Indicator sheet'!Q98*100))</f>
        <v>n.d.</v>
      </c>
      <c r="E41" s="1">
        <f>Berechnung1!N114</f>
        <v>1</v>
      </c>
      <c r="F41" s="435" t="str">
        <f>IF('Indicator sheet'!S96=0,"",'Indicator sheet'!S96)</f>
        <v/>
      </c>
      <c r="G41" s="435" t="str">
        <f>IF('Indicator sheet'!T96=0,"",'Indicator sheet'!T96)</f>
        <v/>
      </c>
      <c r="H41" s="1">
        <f>Berechnung1!O114</f>
        <v>0</v>
      </c>
      <c r="I41" s="439"/>
      <c r="J41" s="439"/>
      <c r="K41" s="439"/>
    </row>
    <row r="42" spans="1:11" x14ac:dyDescent="0.25">
      <c r="A42" s="1">
        <v>28</v>
      </c>
      <c r="B42" s="1" t="str">
        <f>IF('Indicator sheet'!Q99="","",'Indicator sheet'!Q99)</f>
        <v/>
      </c>
      <c r="C42" s="1" t="str">
        <f>IF('Indicator sheet'!Q100="","",'Indicator sheet'!Q100)</f>
        <v/>
      </c>
      <c r="D42" s="438" t="str">
        <f>IF('Indicator sheet'!Q101="n.d.","n.d.",IF('Indicator sheet'!Q101="","n.d.",'Indicator sheet'!Q101*100))</f>
        <v>n.d.</v>
      </c>
      <c r="E42" s="1">
        <f>Berechnung1!N117</f>
        <v>1</v>
      </c>
      <c r="F42" s="435" t="str">
        <f>IF('Indicator sheet'!S99=0,"",'Indicator sheet'!S99)</f>
        <v/>
      </c>
      <c r="G42" s="435" t="str">
        <f>IF('Indicator sheet'!T99=0,"",'Indicator sheet'!T99)</f>
        <v/>
      </c>
      <c r="H42" s="1">
        <f>Berechnung1!O117</f>
        <v>0</v>
      </c>
      <c r="I42" s="439"/>
      <c r="J42" s="439"/>
      <c r="K42" s="439"/>
    </row>
    <row r="43" spans="1:11" x14ac:dyDescent="0.25">
      <c r="A43" s="1">
        <v>29</v>
      </c>
      <c r="B43" s="1" t="str">
        <f>IF('Indicator sheet'!Q102="","",'Indicator sheet'!Q102)</f>
        <v/>
      </c>
      <c r="C43" s="1">
        <f>IF('Indicator sheet'!Q103="","",'Indicator sheet'!Q103)</f>
        <v>0</v>
      </c>
      <c r="D43" s="438" t="str">
        <f>IF('Indicator sheet'!Q104="n.d.","n.d.",IF('Indicator sheet'!Q104="","n.d.",'Indicator sheet'!Q104*100))</f>
        <v>n.d.</v>
      </c>
      <c r="E43" s="1">
        <f>Berechnung1!N120</f>
        <v>1</v>
      </c>
      <c r="F43" s="435" t="str">
        <f>IF('Indicator sheet'!S102=0,"",'Indicator sheet'!S102)</f>
        <v/>
      </c>
      <c r="G43" s="435" t="str">
        <f>IF('Indicator sheet'!T102=0,"",'Indicator sheet'!T102)</f>
        <v/>
      </c>
      <c r="H43" s="1">
        <f>Berechnung1!O120</f>
        <v>0</v>
      </c>
      <c r="I43" s="439"/>
      <c r="J43" s="439"/>
      <c r="K43" s="439"/>
    </row>
    <row r="44" spans="1:11" x14ac:dyDescent="0.25">
      <c r="A44" s="1">
        <v>30</v>
      </c>
      <c r="B44" s="1" t="str">
        <f>IF('Indicator sheet'!Q105="","",'Indicator sheet'!Q105)</f>
        <v/>
      </c>
      <c r="C44" s="1" t="str">
        <f>IF('Indicator sheet'!Q106="","",'Indicator sheet'!Q106)</f>
        <v/>
      </c>
      <c r="D44" s="438" t="str">
        <f>IF('Indicator sheet'!Q107="n.d.","n.d.",IF('Indicator sheet'!Q107="","n.d.",'Indicator sheet'!Q107*100))</f>
        <v>n.d.</v>
      </c>
      <c r="E44" s="1">
        <f>Berechnung1!N123</f>
        <v>1</v>
      </c>
      <c r="F44" s="435" t="str">
        <f>IF('Indicator sheet'!S105=0,"",'Indicator sheet'!S105)</f>
        <v/>
      </c>
      <c r="G44" s="435" t="str">
        <f>IF('Indicator sheet'!T105=0,"",'Indicator sheet'!T105)</f>
        <v/>
      </c>
      <c r="H44" s="1">
        <f>Berechnung1!O123</f>
        <v>0</v>
      </c>
      <c r="I44" s="439"/>
      <c r="J44" s="439"/>
      <c r="K44" s="439"/>
    </row>
  </sheetData>
  <customSheetViews>
    <customSheetView guid="{AD479C9E-06F7-4C03-8179-295428B49475}" state="hidden">
      <selection activeCell="B6" sqref="B6"/>
      <pageMargins left="0.7" right="0.7" top="0.78740157499999996" bottom="0.78740157499999996" header="0.3" footer="0.3"/>
      <pageSetup paperSize="9" orientation="portrait" horizontalDpi="0" verticalDpi="0" r:id="rId1"/>
    </customSheetView>
    <customSheetView guid="{DAA0C1F4-4D8F-4BD8-91F9-40281B589772}" state="hidden">
      <selection activeCell="B6" sqref="B6"/>
      <pageMargins left="0.7" right="0.7" top="0.78740157499999996" bottom="0.78740157499999996" header="0.3" footer="0.3"/>
      <pageSetup paperSize="9" orientation="portrait" horizontalDpi="0" verticalDpi="0" r:id="rId2"/>
    </customSheetView>
  </customSheetViews>
  <phoneticPr fontId="42" type="noConversion"/>
  <pageMargins left="0.7" right="0.7" top="0.78740157499999996" bottom="0.78740157499999996" header="0.3" footer="0.3"/>
  <pageSetup paperSize="9" orientation="portrait" horizontalDpi="0" verticalDpi="0"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3"/>
  <dimension ref="B1:N35"/>
  <sheetViews>
    <sheetView showGridLines="0" showWhiteSpace="0" topLeftCell="A17" zoomScaleNormal="100" workbookViewId="0">
      <selection activeCell="B6" sqref="B6"/>
    </sheetView>
  </sheetViews>
  <sheetFormatPr defaultColWidth="11.42578125" defaultRowHeight="15" x14ac:dyDescent="0.25"/>
  <cols>
    <col min="1" max="1" width="0.7109375" customWidth="1"/>
    <col min="2" max="2" width="2.85546875" customWidth="1"/>
    <col min="3" max="3" width="17.28515625" customWidth="1"/>
    <col min="4" max="4" width="6.5703125" customWidth="1"/>
    <col min="5" max="5" width="12.85546875" customWidth="1"/>
    <col min="6" max="7" width="7.140625" customWidth="1"/>
    <col min="8" max="8" width="6.42578125" customWidth="1"/>
    <col min="9" max="9" width="7.140625" customWidth="1"/>
    <col min="10" max="10" width="10.42578125" customWidth="1"/>
    <col min="11" max="12" width="39.7109375" customWidth="1"/>
    <col min="13" max="13" width="1.5703125" customWidth="1"/>
    <col min="14" max="14" width="11.7109375" hidden="1" customWidth="1"/>
  </cols>
  <sheetData>
    <row r="1" spans="2:14" s="2" customFormat="1" ht="18" hidden="1" customHeight="1" x14ac:dyDescent="0.2">
      <c r="C1" s="223" t="str">
        <f ca="1">IF($N$11=TRUE,"A1:L15",CONCATENATE("A1:L",MATCH(0,B:B,-1)))</f>
        <v>A1:L35</v>
      </c>
    </row>
    <row r="2" spans="2:14" s="2" customFormat="1" ht="21.75" customHeight="1" x14ac:dyDescent="0.2">
      <c r="B2" s="278" t="str">
        <f>'Basic data'!B2</f>
        <v>Annex CR version H2.1 (Audit year 2026 / Indicator year 2025)</v>
      </c>
    </row>
    <row r="3" spans="2:14" s="2" customFormat="1" ht="16.5" x14ac:dyDescent="0.25">
      <c r="B3" s="27" t="s">
        <v>145</v>
      </c>
      <c r="L3" s="18"/>
    </row>
    <row r="4" spans="2:14" s="2" customFormat="1" ht="9" customHeight="1" x14ac:dyDescent="0.2">
      <c r="L4" s="18"/>
    </row>
    <row r="5" spans="2:14" s="2" customFormat="1" ht="9" customHeight="1" x14ac:dyDescent="0.2">
      <c r="D5" s="8"/>
      <c r="E5" s="8"/>
      <c r="F5" s="8"/>
      <c r="G5" s="8"/>
      <c r="H5" s="8"/>
      <c r="I5" s="8"/>
      <c r="J5" s="8"/>
      <c r="K5" s="8"/>
      <c r="L5" s="18"/>
    </row>
    <row r="6" spans="2:14" s="20" customFormat="1" ht="15" customHeight="1" x14ac:dyDescent="0.2">
      <c r="C6" s="22" t="s">
        <v>117</v>
      </c>
      <c r="D6" s="771" t="str">
        <f>IF('Basic data'!C8=0,"",'Basic data'!C8)</f>
        <v/>
      </c>
      <c r="E6" s="772"/>
      <c r="F6" s="772"/>
      <c r="G6" s="772"/>
      <c r="H6" s="772"/>
      <c r="I6" s="772"/>
      <c r="J6" s="772"/>
      <c r="K6" s="773"/>
      <c r="L6" s="18"/>
    </row>
    <row r="7" spans="2:14" s="20" customFormat="1" ht="6.95" customHeight="1" x14ac:dyDescent="0.2">
      <c r="C7" s="4"/>
      <c r="D7" s="8"/>
      <c r="E7" s="8"/>
      <c r="F7" s="8"/>
      <c r="G7" s="8"/>
      <c r="H7" s="8"/>
      <c r="I7" s="8"/>
      <c r="J7" s="8"/>
      <c r="K7" s="8"/>
      <c r="L7" s="18"/>
    </row>
    <row r="8" spans="2:14" s="20" customFormat="1" ht="15" customHeight="1" x14ac:dyDescent="0.25">
      <c r="C8" s="22" t="s">
        <v>72</v>
      </c>
      <c r="D8" s="777" t="str">
        <f>IF('Basic data'!C6=0,"",'Basic data'!C6)</f>
        <v>Not Listed</v>
      </c>
      <c r="E8" s="778"/>
      <c r="F8" s="779"/>
      <c r="G8" s="18"/>
      <c r="I8" s="219" t="s">
        <v>263</v>
      </c>
      <c r="K8" s="28" t="str">
        <f>IF('Basic data'!J12=0,"",'Basic data'!J12)</f>
        <v/>
      </c>
      <c r="L8" s="18"/>
    </row>
    <row r="9" spans="2:14" s="2" customFormat="1" ht="14.25" customHeight="1" x14ac:dyDescent="0.2">
      <c r="L9" s="18"/>
    </row>
    <row r="10" spans="2:14" s="2" customFormat="1" ht="14.25" customHeight="1" x14ac:dyDescent="0.2">
      <c r="C10" s="252" t="str">
        <f ca="1">IF($N$11=TRUE,"Kein Datendefizit vorhanden","")</f>
        <v/>
      </c>
      <c r="L10" s="18"/>
      <c r="N10" s="221" t="s">
        <v>262</v>
      </c>
    </row>
    <row r="11" spans="2:14" s="2" customFormat="1" ht="14.25" customHeight="1" x14ac:dyDescent="0.2">
      <c r="C11" s="220" t="str">
        <f ca="1">IF($N$11=TRUE,"","Übertragung erfolgt automatisch aus Kennzahlenbogen (Ist-Werte, Begründungen und Aktionen)")</f>
        <v>Übertragung erfolgt automatisch aus Kennzahlenbogen (Ist-Werte, Begründungen und Aktionen)</v>
      </c>
      <c r="L11" s="18"/>
      <c r="N11" s="221" t="b">
        <f t="array" aca="1" ref="N11" ca="1">$B$14:$L$34=""</f>
        <v>0</v>
      </c>
    </row>
    <row r="12" spans="2:14" ht="21.95" customHeight="1" x14ac:dyDescent="0.25">
      <c r="B12" s="774" t="str">
        <f ca="1">IF($N$11=TRUE,"","KN")</f>
        <v>KN</v>
      </c>
      <c r="C12" s="774" t="str">
        <f ca="1">IF($N$11=TRUE,"","Kennzahlendefinition")</f>
        <v>Kennzahlendefinition</v>
      </c>
      <c r="D12" s="774" t="str">
        <f ca="1">IF($N$11=TRUE,"","Vorgaben Datenqualität")</f>
        <v>Vorgaben Datenqualität</v>
      </c>
      <c r="E12" s="780"/>
      <c r="F12" s="780"/>
      <c r="G12" s="774" t="str">
        <f ca="1">IF($N$11=TRUE,"","Ist-Werte")</f>
        <v>Ist-Werte</v>
      </c>
      <c r="H12" s="780"/>
      <c r="I12" s="780"/>
      <c r="J12" s="774" t="str">
        <f ca="1">IF($N$11=TRUE,"","Daten-qualität")</f>
        <v>Daten-qualität</v>
      </c>
      <c r="K12" s="251" t="str">
        <f ca="1">IF($N$11=TRUE,"","Verifizierung Zentrum")</f>
        <v>Verifizierung Zentrum</v>
      </c>
      <c r="L12" s="250"/>
    </row>
    <row r="13" spans="2:14" ht="22.5" customHeight="1" x14ac:dyDescent="0.25">
      <c r="B13" s="775"/>
      <c r="C13" s="776"/>
      <c r="D13" s="234" t="str">
        <f ca="1">IF($N$11=TRUE,"","Plausi unklar")</f>
        <v>Plausi unklar</v>
      </c>
      <c r="E13" s="234" t="str">
        <f ca="1">IF($N$11=TRUE,"","Sollvorgabe")</f>
        <v>Sollvorgabe</v>
      </c>
      <c r="F13" s="234" t="str">
        <f ca="1">IF($N$11=TRUE,"","Plausi unklar")</f>
        <v>Plausi unklar</v>
      </c>
      <c r="G13" s="234" t="str">
        <f ca="1">IF($N$11=TRUE,"","Zähler / Anzahl")</f>
        <v>Zähler / Anzahl</v>
      </c>
      <c r="H13" s="234" t="str">
        <f ca="1">IF($N$11=TRUE,"","Nenner")</f>
        <v>Nenner</v>
      </c>
      <c r="I13" s="234" t="str">
        <f ca="1">IF($N$11=TRUE,"","Quote")</f>
        <v>Quote</v>
      </c>
      <c r="J13" s="776"/>
      <c r="K13" s="245" t="str">
        <f ca="1">IF($N$11=TRUE,"","Begründung / Ursache")</f>
        <v>Begründung / Ursache</v>
      </c>
      <c r="L13" s="235" t="str">
        <f ca="1">IF($N$11=TRUE,"","Eingeleitete / geplante Aktionen")</f>
        <v>Eingeleitete / geplante Aktionen</v>
      </c>
    </row>
    <row r="14" spans="2:14" ht="139.5" customHeight="1" x14ac:dyDescent="0.25">
      <c r="B14" s="236" t="str">
        <f ca="1">'Hilfstabelle Datendef_KB'!O2</f>
        <v>1a</v>
      </c>
      <c r="C14" s="237" t="str">
        <f ca="1">'Hilfstabelle Datendef_KB'!P2</f>
        <v>Number of primary cases</v>
      </c>
      <c r="D14" s="238" t="str">
        <f ca="1">'Hilfstabelle Datendef_KB'!Q2</f>
        <v>-----</v>
      </c>
      <c r="E14" s="238" t="str">
        <f ca="1">'Hilfstabelle Datendef_KB'!R2</f>
        <v>≥ 75</v>
      </c>
      <c r="F14" s="238" t="str">
        <f ca="1">'Hilfstabelle Datendef_KB'!S2</f>
        <v>-----</v>
      </c>
      <c r="G14" s="239">
        <f ca="1">'Hilfstabelle Datendef_KB'!T2</f>
        <v>0</v>
      </c>
      <c r="H14" s="239" t="str">
        <f ca="1">'Hilfstabelle Datendef_KB'!U2</f>
        <v>-----</v>
      </c>
      <c r="I14" s="240" t="str">
        <f ca="1">'Hilfstabelle Datendef_KB'!V2</f>
        <v>-----</v>
      </c>
      <c r="J14" s="236" t="str">
        <f ca="1">'Hilfstabelle Datendef_KB'!W2</f>
        <v>Incomplete</v>
      </c>
      <c r="K14" s="244" t="str">
        <f ca="1">'Hilfstabelle Datendef_KB'!X2</f>
        <v>-----</v>
      </c>
      <c r="L14" s="237" t="str">
        <f ca="1">'Hilfstabelle Datendef_KB'!Y2</f>
        <v>-----</v>
      </c>
    </row>
    <row r="15" spans="2:14" ht="139.5" customHeight="1" x14ac:dyDescent="0.25">
      <c r="B15" s="236" t="str">
        <f ca="1">'Hilfstabelle Datendef_KB'!O3</f>
        <v>1b</v>
      </c>
      <c r="C15" s="237" t="str">
        <f ca="1">'Hilfstabelle Datendef_KB'!P3</f>
        <v>Patients with new recurrence (local, regional lymph node metastases) and/or remote metastases</v>
      </c>
      <c r="D15" s="238" t="str">
        <f ca="1">'Hilfstabelle Datendef_KB'!Q3</f>
        <v>-----</v>
      </c>
      <c r="E15" s="238" t="str">
        <f ca="1">'Hilfstabelle Datendef_KB'!R3</f>
        <v>No target value</v>
      </c>
      <c r="F15" s="238" t="str">
        <f ca="1">'Hilfstabelle Datendef_KB'!S3</f>
        <v>-----</v>
      </c>
      <c r="G15" s="239" t="str">
        <f ca="1">'Hilfstabelle Datendef_KB'!T3</f>
        <v>-----</v>
      </c>
      <c r="H15" s="239" t="str">
        <f ca="1">'Hilfstabelle Datendef_KB'!U3</f>
        <v>-----</v>
      </c>
      <c r="I15" s="240" t="str">
        <f ca="1">'Hilfstabelle Datendef_KB'!V3</f>
        <v>-----</v>
      </c>
      <c r="J15" s="236" t="str">
        <f ca="1">'Hilfstabelle Datendef_KB'!W3</f>
        <v>Incomplete</v>
      </c>
      <c r="K15" s="244" t="str">
        <f ca="1">'Hilfstabelle Datendef_KB'!X3</f>
        <v>-----</v>
      </c>
      <c r="L15" s="237" t="str">
        <f ca="1">'Hilfstabelle Datendef_KB'!Y3</f>
        <v>-----</v>
      </c>
    </row>
    <row r="16" spans="2:14" ht="139.5" customHeight="1" x14ac:dyDescent="0.25">
      <c r="B16" s="236" t="str">
        <f ca="1">'Hilfstabelle Datendef_KB'!O4</f>
        <v>2a</v>
      </c>
      <c r="C16" s="237" t="str">
        <f ca="1">'Hilfstabelle Datendef_KB'!P4</f>
        <v>Pretherapeutic tumour board</v>
      </c>
      <c r="D16" s="238" t="str">
        <f ca="1">'Hilfstabelle Datendef_KB'!Q4</f>
        <v>-----</v>
      </c>
      <c r="E16" s="238" t="str">
        <f ca="1">'Hilfstabelle Datendef_KB'!R4</f>
        <v>≥ 95%</v>
      </c>
      <c r="F16" s="238" t="str">
        <f ca="1">'Hilfstabelle Datendef_KB'!S4</f>
        <v>-----</v>
      </c>
      <c r="G16" s="239" t="str">
        <f ca="1">'Hilfstabelle Datendef_KB'!T4</f>
        <v>-----</v>
      </c>
      <c r="H16" s="239">
        <f ca="1">'Hilfstabelle Datendef_KB'!U4</f>
        <v>0</v>
      </c>
      <c r="I16" s="240" t="str">
        <f ca="1">'Hilfstabelle Datendef_KB'!V4</f>
        <v>n.d.</v>
      </c>
      <c r="J16" s="236" t="str">
        <f ca="1">'Hilfstabelle Datendef_KB'!W4</f>
        <v>Incomplete</v>
      </c>
      <c r="K16" s="244" t="str">
        <f ca="1">'Hilfstabelle Datendef_KB'!X4</f>
        <v>-----</v>
      </c>
      <c r="L16" s="237" t="str">
        <f ca="1">'Hilfstabelle Datendef_KB'!Y4</f>
        <v>-----</v>
      </c>
    </row>
    <row r="17" spans="2:12" ht="139.5" customHeight="1" x14ac:dyDescent="0.25">
      <c r="B17" s="236" t="str">
        <f ca="1">'Hilfstabelle Datendef_KB'!O5</f>
        <v xml:space="preserve">3
</v>
      </c>
      <c r="C17" s="237" t="str">
        <f ca="1">'Hilfstabelle Datendef_KB'!P5</f>
        <v>Psycho-oncological distress screening</v>
      </c>
      <c r="D17" s="238" t="str">
        <f ca="1">'Hilfstabelle Datendef_KB'!Q5</f>
        <v>-----</v>
      </c>
      <c r="E17" s="238" t="str">
        <f ca="1">'Hilfstabelle Datendef_KB'!R5</f>
        <v>≥ 65%</v>
      </c>
      <c r="F17" s="238" t="str">
        <f ca="1">'Hilfstabelle Datendef_KB'!S5</f>
        <v>-----</v>
      </c>
      <c r="G17" s="239" t="str">
        <f ca="1">'Hilfstabelle Datendef_KB'!T5</f>
        <v>-----</v>
      </c>
      <c r="H17" s="239">
        <f ca="1">'Hilfstabelle Datendef_KB'!U5</f>
        <v>0</v>
      </c>
      <c r="I17" s="240" t="str">
        <f ca="1">'Hilfstabelle Datendef_KB'!V5</f>
        <v>n.d.</v>
      </c>
      <c r="J17" s="236" t="str">
        <f ca="1">'Hilfstabelle Datendef_KB'!W5</f>
        <v>Incomplete</v>
      </c>
      <c r="K17" s="244" t="str">
        <f ca="1">'Hilfstabelle Datendef_KB'!X5</f>
        <v>-----</v>
      </c>
      <c r="L17" s="237" t="str">
        <f ca="1">'Hilfstabelle Datendef_KB'!Y5</f>
        <v>-----</v>
      </c>
    </row>
    <row r="18" spans="2:12" ht="139.5" customHeight="1" x14ac:dyDescent="0.25">
      <c r="B18" s="236" t="str">
        <f ca="1">'Hilfstabelle Datendef_KB'!O6</f>
        <v>4</v>
      </c>
      <c r="C18" s="237" t="str">
        <f ca="1">'Hilfstabelle Datendef_KB'!P6</f>
        <v>Social service counselling</v>
      </c>
      <c r="D18" s="238" t="str">
        <f ca="1">'Hilfstabelle Datendef_KB'!Q6</f>
        <v>&lt; 20%</v>
      </c>
      <c r="E18" s="238" t="str">
        <f ca="1">'Hilfstabelle Datendef_KB'!R6</f>
        <v>No target value</v>
      </c>
      <c r="F18" s="238" t="str">
        <f ca="1">'Hilfstabelle Datendef_KB'!S6</f>
        <v>-----</v>
      </c>
      <c r="G18" s="239" t="str">
        <f ca="1">'Hilfstabelle Datendef_KB'!T6</f>
        <v>-----</v>
      </c>
      <c r="H18" s="239">
        <f ca="1">'Hilfstabelle Datendef_KB'!U6</f>
        <v>0</v>
      </c>
      <c r="I18" s="240" t="str">
        <f ca="1">'Hilfstabelle Datendef_KB'!V6</f>
        <v>n.d.</v>
      </c>
      <c r="J18" s="236" t="str">
        <f ca="1">'Hilfstabelle Datendef_KB'!W6</f>
        <v>Incomplete</v>
      </c>
      <c r="K18" s="244" t="str">
        <f ca="1">'Hilfstabelle Datendef_KB'!X6</f>
        <v>-----</v>
      </c>
      <c r="L18" s="237" t="str">
        <f ca="1">'Hilfstabelle Datendef_KB'!Y6</f>
        <v>-----</v>
      </c>
    </row>
    <row r="19" spans="2:12" ht="139.5" customHeight="1" x14ac:dyDescent="0.25">
      <c r="B19" s="236">
        <f ca="1">'Hilfstabelle Datendef_KB'!O7</f>
        <v>5</v>
      </c>
      <c r="C19" s="237" t="str">
        <f ca="1">'Hilfstabelle Datendef_KB'!P7</f>
        <v>Share 
Study patients</v>
      </c>
      <c r="D19" s="238" t="str">
        <f ca="1">'Hilfstabelle Datendef_KB'!Q7</f>
        <v>-----</v>
      </c>
      <c r="E19" s="238" t="str">
        <f ca="1">'Hilfstabelle Datendef_KB'!R7</f>
        <v>≥ 5%</v>
      </c>
      <c r="F19" s="238" t="str">
        <f ca="1">'Hilfstabelle Datendef_KB'!S7</f>
        <v>-----</v>
      </c>
      <c r="G19" s="239">
        <f ca="1">'Hilfstabelle Datendef_KB'!T7</f>
        <v>0</v>
      </c>
      <c r="H19" s="239">
        <f ca="1">'Hilfstabelle Datendef_KB'!U7</f>
        <v>0</v>
      </c>
      <c r="I19" s="240" t="str">
        <f ca="1">'Hilfstabelle Datendef_KB'!V7</f>
        <v>n.d.</v>
      </c>
      <c r="J19" s="236" t="str">
        <f ca="1">'Hilfstabelle Datendef_KB'!W7</f>
        <v>Incomplete</v>
      </c>
      <c r="K19" s="244" t="str">
        <f ca="1">'Hilfstabelle Datendef_KB'!X7</f>
        <v>-----</v>
      </c>
      <c r="L19" s="237" t="str">
        <f ca="1">'Hilfstabelle Datendef_KB'!Y7</f>
        <v>-----</v>
      </c>
    </row>
    <row r="20" spans="2:12" ht="139.5" customHeight="1" x14ac:dyDescent="0.25">
      <c r="B20" s="236" t="str">
        <f ca="1">'Hilfstabelle Datendef_KB'!O8</f>
        <v>6a</v>
      </c>
      <c r="C20" s="237" t="str">
        <f ca="1">'Hilfstabelle Datendef_KB'!P8</f>
        <v>Surgical expertise ENT</v>
      </c>
      <c r="D20" s="238" t="str">
        <f ca="1">'Hilfstabelle Datendef_KB'!Q8</f>
        <v>-----</v>
      </c>
      <c r="E20" s="238" t="str">
        <f ca="1">'Hilfstabelle Datendef_KB'!R8</f>
        <v>≥ 20</v>
      </c>
      <c r="F20" s="238" t="str">
        <f ca="1">'Hilfstabelle Datendef_KB'!S8</f>
        <v>-----</v>
      </c>
      <c r="G20" s="239">
        <f ca="1">'Hilfstabelle Datendef_KB'!T8</f>
        <v>0</v>
      </c>
      <c r="H20" s="239" t="str">
        <f ca="1">'Hilfstabelle Datendef_KB'!U8</f>
        <v>-----</v>
      </c>
      <c r="I20" s="240" t="str">
        <f ca="1">'Hilfstabelle Datendef_KB'!V8</f>
        <v>-----</v>
      </c>
      <c r="J20" s="236" t="str">
        <f ca="1">'Hilfstabelle Datendef_KB'!W8</f>
        <v>Incomplete</v>
      </c>
      <c r="K20" s="244" t="str">
        <f ca="1">'Hilfstabelle Datendef_KB'!X8</f>
        <v>-----</v>
      </c>
      <c r="L20" s="237" t="str">
        <f ca="1">'Hilfstabelle Datendef_KB'!Y8</f>
        <v>-----</v>
      </c>
    </row>
    <row r="21" spans="2:12" ht="139.5" customHeight="1" x14ac:dyDescent="0.25">
      <c r="B21" s="236" t="str">
        <f ca="1">'Hilfstabelle Datendef_KB'!O9</f>
        <v>6b</v>
      </c>
      <c r="C21" s="237" t="str">
        <f ca="1">'Hilfstabelle Datendef_KB'!P9</f>
        <v>Surgical expertise OMS</v>
      </c>
      <c r="D21" s="238" t="str">
        <f ca="1">'Hilfstabelle Datendef_KB'!Q9</f>
        <v>-----</v>
      </c>
      <c r="E21" s="238" t="str">
        <f ca="1">'Hilfstabelle Datendef_KB'!R9</f>
        <v>≥ 20</v>
      </c>
      <c r="F21" s="238" t="str">
        <f ca="1">'Hilfstabelle Datendef_KB'!S9</f>
        <v>-----</v>
      </c>
      <c r="G21" s="239">
        <f ca="1">'Hilfstabelle Datendef_KB'!T9</f>
        <v>0</v>
      </c>
      <c r="H21" s="239" t="str">
        <f ca="1">'Hilfstabelle Datendef_KB'!U9</f>
        <v>-----</v>
      </c>
      <c r="I21" s="240" t="str">
        <f ca="1">'Hilfstabelle Datendef_KB'!V9</f>
        <v>-----</v>
      </c>
      <c r="J21" s="236" t="str">
        <f ca="1">'Hilfstabelle Datendef_KB'!W9</f>
        <v>Incomplete</v>
      </c>
      <c r="K21" s="244" t="str">
        <f ca="1">'Hilfstabelle Datendef_KB'!X9</f>
        <v>-----</v>
      </c>
      <c r="L21" s="237" t="str">
        <f ca="1">'Hilfstabelle Datendef_KB'!Y9</f>
        <v>-----</v>
      </c>
    </row>
    <row r="22" spans="2:12" ht="139.5" customHeight="1" x14ac:dyDescent="0.25">
      <c r="B22" s="236">
        <f ca="1">'Hilfstabelle Datendef_KB'!O10</f>
        <v>7</v>
      </c>
      <c r="C22" s="237" t="str">
        <f ca="1">'Hilfstabelle Datendef_KB'!P10</f>
        <v>Revision surgeries</v>
      </c>
      <c r="D22" s="238" t="str">
        <f ca="1">'Hilfstabelle Datendef_KB'!Q10</f>
        <v>-----</v>
      </c>
      <c r="E22" s="238" t="str">
        <f ca="1">'Hilfstabelle Datendef_KB'!R10</f>
        <v>≤ 15%</v>
      </c>
      <c r="F22" s="238" t="str">
        <f ca="1">'Hilfstabelle Datendef_KB'!S10</f>
        <v>-----</v>
      </c>
      <c r="G22" s="239" t="str">
        <f ca="1">'Hilfstabelle Datendef_KB'!T10</f>
        <v>-----</v>
      </c>
      <c r="H22" s="239">
        <f ca="1">'Hilfstabelle Datendef_KB'!U10</f>
        <v>0</v>
      </c>
      <c r="I22" s="240" t="str">
        <f ca="1">'Hilfstabelle Datendef_KB'!V10</f>
        <v>n.d.</v>
      </c>
      <c r="J22" s="236" t="str">
        <f ca="1">'Hilfstabelle Datendef_KB'!W10</f>
        <v>Incomplete</v>
      </c>
      <c r="K22" s="244" t="str">
        <f ca="1">'Hilfstabelle Datendef_KB'!X10</f>
        <v>-----</v>
      </c>
      <c r="L22" s="237" t="str">
        <f ca="1">'Hilfstabelle Datendef_KB'!Y10</f>
        <v>-----</v>
      </c>
    </row>
    <row r="23" spans="2:12" ht="139.5" customHeight="1" x14ac:dyDescent="0.25">
      <c r="B23" s="236">
        <f ca="1">'Hilfstabelle Datendef_KB'!O11</f>
        <v>8</v>
      </c>
      <c r="C23" s="237" t="str">
        <f ca="1">'Hilfstabelle Datendef_KB'!P11</f>
        <v>R0 situation after curative surgery for oral cavity cancer</v>
      </c>
      <c r="D23" s="238" t="str">
        <f ca="1">'Hilfstabelle Datendef_KB'!Q11</f>
        <v>-----</v>
      </c>
      <c r="E23" s="238" t="str">
        <f ca="1">'Hilfstabelle Datendef_KB'!R11</f>
        <v>≥ 90%</v>
      </c>
      <c r="F23" s="238" t="str">
        <f ca="1">'Hilfstabelle Datendef_KB'!S11</f>
        <v>-----</v>
      </c>
      <c r="G23" s="239" t="str">
        <f ca="1">'Hilfstabelle Datendef_KB'!T11</f>
        <v>-----</v>
      </c>
      <c r="H23" s="239" t="str">
        <f ca="1">'Hilfstabelle Datendef_KB'!U11</f>
        <v>-----</v>
      </c>
      <c r="I23" s="240" t="str">
        <f ca="1">'Hilfstabelle Datendef_KB'!V11</f>
        <v>n.d.</v>
      </c>
      <c r="J23" s="236" t="str">
        <f ca="1">'Hilfstabelle Datendef_KB'!W11</f>
        <v>Incomplete</v>
      </c>
      <c r="K23" s="244" t="str">
        <f ca="1">'Hilfstabelle Datendef_KB'!X11</f>
        <v>-----</v>
      </c>
      <c r="L23" s="237" t="str">
        <f ca="1">'Hilfstabelle Datendef_KB'!Y11</f>
        <v>-----</v>
      </c>
    </row>
    <row r="24" spans="2:12" ht="139.5" customHeight="1" x14ac:dyDescent="0.25">
      <c r="B24" s="236">
        <f ca="1">'Hilfstabelle Datendef_KB'!O12</f>
        <v>9</v>
      </c>
      <c r="C24" s="237" t="str">
        <f ca="1">'Hilfstabelle Datendef_KB'!P12</f>
        <v>Imaging of oral cavity cancer to determine 
N category</v>
      </c>
      <c r="D24" s="238" t="str">
        <f ca="1">'Hilfstabelle Datendef_KB'!Q12</f>
        <v>-----</v>
      </c>
      <c r="E24" s="238" t="str">
        <f ca="1">'Hilfstabelle Datendef_KB'!R12</f>
        <v>≥ 90%</v>
      </c>
      <c r="F24" s="238" t="str">
        <f ca="1">'Hilfstabelle Datendef_KB'!S12</f>
        <v>-----</v>
      </c>
      <c r="G24" s="239" t="str">
        <f ca="1">'Hilfstabelle Datendef_KB'!T12</f>
        <v>-----</v>
      </c>
      <c r="H24" s="239">
        <f ca="1">'Hilfstabelle Datendef_KB'!U12</f>
        <v>0</v>
      </c>
      <c r="I24" s="240" t="str">
        <f ca="1">'Hilfstabelle Datendef_KB'!V12</f>
        <v>n.d.</v>
      </c>
      <c r="J24" s="236" t="str">
        <f ca="1">'Hilfstabelle Datendef_KB'!W12</f>
        <v>Incomplete</v>
      </c>
      <c r="K24" s="244" t="str">
        <f ca="1">'Hilfstabelle Datendef_KB'!X12</f>
        <v>-----</v>
      </c>
      <c r="L24" s="237" t="str">
        <f ca="1">'Hilfstabelle Datendef_KB'!Y12</f>
        <v>-----</v>
      </c>
    </row>
    <row r="25" spans="2:12" ht="139.5" customHeight="1" x14ac:dyDescent="0.25">
      <c r="B25" s="236">
        <f ca="1">'Hilfstabelle Datendef_KB'!O13</f>
        <v>10</v>
      </c>
      <c r="C25" s="237" t="str">
        <f ca="1">'Hilfstabelle Datendef_KB'!P13</f>
        <v>Thorax CT to rule out pulmonary filiae in the case of oral cavity cancer</v>
      </c>
      <c r="D25" s="238" t="str">
        <f ca="1">'Hilfstabelle Datendef_KB'!Q13</f>
        <v>-----</v>
      </c>
      <c r="E25" s="238" t="str">
        <f ca="1">'Hilfstabelle Datendef_KB'!R13</f>
        <v>≥ 90%</v>
      </c>
      <c r="F25" s="238" t="str">
        <f ca="1">'Hilfstabelle Datendef_KB'!S13</f>
        <v>-----</v>
      </c>
      <c r="G25" s="239" t="str">
        <f ca="1">'Hilfstabelle Datendef_KB'!T13</f>
        <v>-----</v>
      </c>
      <c r="H25" s="239">
        <f ca="1">'Hilfstabelle Datendef_KB'!U13</f>
        <v>0</v>
      </c>
      <c r="I25" s="240" t="str">
        <f ca="1">'Hilfstabelle Datendef_KB'!V13</f>
        <v>n.d.</v>
      </c>
      <c r="J25" s="236" t="str">
        <f ca="1">'Hilfstabelle Datendef_KB'!W13</f>
        <v>Incomplete</v>
      </c>
      <c r="K25" s="244" t="str">
        <f ca="1">'Hilfstabelle Datendef_KB'!X13</f>
        <v>-----</v>
      </c>
      <c r="L25" s="237" t="str">
        <f ca="1">'Hilfstabelle Datendef_KB'!Y13</f>
        <v>-----</v>
      </c>
    </row>
    <row r="26" spans="2:12" ht="139.5" customHeight="1" x14ac:dyDescent="0.25">
      <c r="B26" s="236">
        <f ca="1">'Hilfstabelle Datendef_KB'!O14</f>
        <v>11</v>
      </c>
      <c r="C26" s="237" t="str">
        <f ca="1">'Hilfstabelle Datendef_KB'!P14</f>
        <v>Complete diagnostic report for oral cavity cancer</v>
      </c>
      <c r="D26" s="238" t="str">
        <f ca="1">'Hilfstabelle Datendef_KB'!Q14</f>
        <v>-----</v>
      </c>
      <c r="E26" s="238" t="str">
        <f ca="1">'Hilfstabelle Datendef_KB'!R14</f>
        <v>≥ 90%</v>
      </c>
      <c r="F26" s="238" t="str">
        <f ca="1">'Hilfstabelle Datendef_KB'!S14</f>
        <v>-----</v>
      </c>
      <c r="G26" s="239" t="str">
        <f ca="1">'Hilfstabelle Datendef_KB'!T14</f>
        <v>-----</v>
      </c>
      <c r="H26" s="239">
        <f ca="1">'Hilfstabelle Datendef_KB'!U14</f>
        <v>0</v>
      </c>
      <c r="I26" s="240" t="str">
        <f ca="1">'Hilfstabelle Datendef_KB'!V14</f>
        <v>n.d.</v>
      </c>
      <c r="J26" s="236" t="str">
        <f ca="1">'Hilfstabelle Datendef_KB'!W14</f>
        <v>Incomplete</v>
      </c>
      <c r="K26" s="244" t="str">
        <f ca="1">'Hilfstabelle Datendef_KB'!X14</f>
        <v>-----</v>
      </c>
      <c r="L26" s="237" t="str">
        <f ca="1">'Hilfstabelle Datendef_KB'!Y14</f>
        <v>-----</v>
      </c>
    </row>
    <row r="27" spans="2:12" ht="139.5" customHeight="1" x14ac:dyDescent="0.25">
      <c r="B27" s="236">
        <f ca="1">'Hilfstabelle Datendef_KB'!O15</f>
        <v>12</v>
      </c>
      <c r="C27" s="237" t="str">
        <f ca="1">'Hilfstabelle Datendef_KB'!P15</f>
        <v>Neck dissection in case of oral cavity cancer</v>
      </c>
      <c r="D27" s="238" t="str">
        <f ca="1">'Hilfstabelle Datendef_KB'!Q15</f>
        <v>&lt; 70%</v>
      </c>
      <c r="E27" s="238" t="str">
        <f ca="1">'Hilfstabelle Datendef_KB'!R15</f>
        <v>No target value</v>
      </c>
      <c r="F27" s="238" t="str">
        <f ca="1">'Hilfstabelle Datendef_KB'!S15</f>
        <v>-----</v>
      </c>
      <c r="G27" s="239" t="str">
        <f ca="1">'Hilfstabelle Datendef_KB'!T15</f>
        <v>-----</v>
      </c>
      <c r="H27" s="239" t="str">
        <f ca="1">'Hilfstabelle Datendef_KB'!U15</f>
        <v>-----</v>
      </c>
      <c r="I27" s="240" t="str">
        <f ca="1">'Hilfstabelle Datendef_KB'!V15</f>
        <v>n.d.</v>
      </c>
      <c r="J27" s="236" t="str">
        <f ca="1">'Hilfstabelle Datendef_KB'!W15</f>
        <v>Incomplete</v>
      </c>
      <c r="K27" s="244" t="str">
        <f ca="1">'Hilfstabelle Datendef_KB'!X15</f>
        <v>-----</v>
      </c>
      <c r="L27" s="237" t="str">
        <f ca="1">'Hilfstabelle Datendef_KB'!Y15</f>
        <v>-----</v>
      </c>
    </row>
    <row r="28" spans="2:12" ht="139.5" customHeight="1" x14ac:dyDescent="0.25">
      <c r="B28" s="236">
        <f ca="1">'Hilfstabelle Datendef_KB'!O16</f>
        <v>13</v>
      </c>
      <c r="C28" s="237" t="str">
        <f ca="1">'Hilfstabelle Datendef_KB'!P16</f>
        <v>Radiotherapy to treat oral cavity cancer</v>
      </c>
      <c r="D28" s="238" t="str">
        <f ca="1">'Hilfstabelle Datendef_KB'!Q16</f>
        <v>-----</v>
      </c>
      <c r="E28" s="238" t="str">
        <f ca="1">'Hilfstabelle Datendef_KB'!R16</f>
        <v>≥ 80%</v>
      </c>
      <c r="F28" s="238" t="str">
        <f ca="1">'Hilfstabelle Datendef_KB'!S16</f>
        <v>-----</v>
      </c>
      <c r="G28" s="239" t="str">
        <f ca="1">'Hilfstabelle Datendef_KB'!T16</f>
        <v>-----</v>
      </c>
      <c r="H28" s="239" t="str">
        <f ca="1">'Hilfstabelle Datendef_KB'!U16</f>
        <v>-----</v>
      </c>
      <c r="I28" s="240" t="str">
        <f ca="1">'Hilfstabelle Datendef_KB'!V16</f>
        <v>n.d.</v>
      </c>
      <c r="J28" s="236" t="str">
        <f ca="1">'Hilfstabelle Datendef_KB'!W16</f>
        <v>Incomplete</v>
      </c>
      <c r="K28" s="244" t="str">
        <f ca="1">'Hilfstabelle Datendef_KB'!X16</f>
        <v>-----</v>
      </c>
      <c r="L28" s="237" t="str">
        <f ca="1">'Hilfstabelle Datendef_KB'!Y16</f>
        <v>-----</v>
      </c>
    </row>
    <row r="29" spans="2:12" ht="139.5" customHeight="1" x14ac:dyDescent="0.25">
      <c r="B29" s="236">
        <f ca="1">'Hilfstabelle Datendef_KB'!O17</f>
        <v>14</v>
      </c>
      <c r="C29" s="237" t="str">
        <f ca="1">'Hilfstabelle Datendef_KB'!P17</f>
        <v>Post-operative radiotherapy or radio-chemotherapy for oral cavity cancer</v>
      </c>
      <c r="D29" s="238" t="str">
        <f ca="1">'Hilfstabelle Datendef_KB'!Q17</f>
        <v>-----</v>
      </c>
      <c r="E29" s="238" t="str">
        <f ca="1">'Hilfstabelle Datendef_KB'!R17</f>
        <v>≥ 60%</v>
      </c>
      <c r="F29" s="238" t="str">
        <f ca="1">'Hilfstabelle Datendef_KB'!S17</f>
        <v>-----</v>
      </c>
      <c r="G29" s="239" t="str">
        <f ca="1">'Hilfstabelle Datendef_KB'!T17</f>
        <v>-----</v>
      </c>
      <c r="H29" s="239" t="str">
        <f ca="1">'Hilfstabelle Datendef_KB'!U17</f>
        <v>-----</v>
      </c>
      <c r="I29" s="240" t="str">
        <f ca="1">'Hilfstabelle Datendef_KB'!V17</f>
        <v>n.d.</v>
      </c>
      <c r="J29" s="236" t="str">
        <f ca="1">'Hilfstabelle Datendef_KB'!W17</f>
        <v>Incomplete</v>
      </c>
      <c r="K29" s="244" t="str">
        <f ca="1">'Hilfstabelle Datendef_KB'!X17</f>
        <v>-----</v>
      </c>
      <c r="L29" s="237" t="str">
        <f ca="1">'Hilfstabelle Datendef_KB'!Y17</f>
        <v>-----</v>
      </c>
    </row>
    <row r="30" spans="2:12" ht="139.5" customHeight="1" x14ac:dyDescent="0.25">
      <c r="B30" s="236">
        <f ca="1">'Hilfstabelle Datendef_KB'!O18</f>
        <v>15</v>
      </c>
      <c r="C30" s="237" t="str">
        <f ca="1">'Hilfstabelle Datendef_KB'!P18</f>
        <v>Dental examination prior to radiotherapy or radio-chemotherapy for oral cavity cancer</v>
      </c>
      <c r="D30" s="238" t="str">
        <f ca="1">'Hilfstabelle Datendef_KB'!Q18</f>
        <v>-----</v>
      </c>
      <c r="E30" s="238" t="str">
        <f ca="1">'Hilfstabelle Datendef_KB'!R18</f>
        <v>≥ 95%</v>
      </c>
      <c r="F30" s="238" t="str">
        <f ca="1">'Hilfstabelle Datendef_KB'!S18</f>
        <v>-----</v>
      </c>
      <c r="G30" s="239" t="str">
        <f ca="1">'Hilfstabelle Datendef_KB'!T18</f>
        <v>-----</v>
      </c>
      <c r="H30" s="239" t="str">
        <f ca="1">'Hilfstabelle Datendef_KB'!U18</f>
        <v>-----</v>
      </c>
      <c r="I30" s="240" t="str">
        <f ca="1">'Hilfstabelle Datendef_KB'!V18</f>
        <v>n.d.</v>
      </c>
      <c r="J30" s="236" t="str">
        <f ca="1">'Hilfstabelle Datendef_KB'!W18</f>
        <v>Incomplete</v>
      </c>
      <c r="K30" s="244" t="str">
        <f ca="1">'Hilfstabelle Datendef_KB'!X18</f>
        <v>-----</v>
      </c>
      <c r="L30" s="237" t="str">
        <f ca="1">'Hilfstabelle Datendef_KB'!Y18</f>
        <v>-----</v>
      </c>
    </row>
    <row r="31" spans="2:12" ht="139.5" customHeight="1" x14ac:dyDescent="0.25">
      <c r="B31" s="236">
        <f ca="1">'Hilfstabelle Datendef_KB'!O19</f>
        <v>17</v>
      </c>
      <c r="C31" s="237" t="str">
        <f ca="1">'Hilfstabelle Datendef_KB'!P19</f>
        <v>Complete pathology report for laryngeal cancer</v>
      </c>
      <c r="D31" s="238" t="str">
        <f ca="1">'Hilfstabelle Datendef_KB'!Q19</f>
        <v>-----</v>
      </c>
      <c r="E31" s="238" t="str">
        <f ca="1">'Hilfstabelle Datendef_KB'!R19</f>
        <v>≥ 90%</v>
      </c>
      <c r="F31" s="238" t="str">
        <f ca="1">'Hilfstabelle Datendef_KB'!S19</f>
        <v>-----</v>
      </c>
      <c r="G31" s="239" t="str">
        <f ca="1">'Hilfstabelle Datendef_KB'!T19</f>
        <v>-----</v>
      </c>
      <c r="H31" s="239" t="str">
        <f ca="1">'Hilfstabelle Datendef_KB'!U19</f>
        <v>-----</v>
      </c>
      <c r="I31" s="240" t="str">
        <f ca="1">'Hilfstabelle Datendef_KB'!V19</f>
        <v>n.d.</v>
      </c>
      <c r="J31" s="236" t="str">
        <f ca="1">'Hilfstabelle Datendef_KB'!W19</f>
        <v>Incomplete</v>
      </c>
      <c r="K31" s="244" t="str">
        <f ca="1">'Hilfstabelle Datendef_KB'!X19</f>
        <v>-----</v>
      </c>
      <c r="L31" s="237" t="str">
        <f ca="1">'Hilfstabelle Datendef_KB'!Y19</f>
        <v>-----</v>
      </c>
    </row>
    <row r="32" spans="2:12" ht="139.5" customHeight="1" x14ac:dyDescent="0.25">
      <c r="B32" s="236">
        <f ca="1">'Hilfstabelle Datendef_KB'!O20</f>
        <v>18</v>
      </c>
      <c r="C32" s="237" t="str">
        <f ca="1">'Hilfstabelle Datendef_KB'!P20</f>
        <v>Panendoscopy for laryngeal cancer</v>
      </c>
      <c r="D32" s="238" t="str">
        <f ca="1">'Hilfstabelle Datendef_KB'!Q20</f>
        <v>-----</v>
      </c>
      <c r="E32" s="238" t="str">
        <f ca="1">'Hilfstabelle Datendef_KB'!R20</f>
        <v>≥ 90%</v>
      </c>
      <c r="F32" s="238" t="str">
        <f ca="1">'Hilfstabelle Datendef_KB'!S20</f>
        <v>-----</v>
      </c>
      <c r="G32" s="239" t="str">
        <f ca="1">'Hilfstabelle Datendef_KB'!T20</f>
        <v>-----</v>
      </c>
      <c r="H32" s="239">
        <f ca="1">'Hilfstabelle Datendef_KB'!U20</f>
        <v>0</v>
      </c>
      <c r="I32" s="240" t="str">
        <f ca="1">'Hilfstabelle Datendef_KB'!V20</f>
        <v>n.d.</v>
      </c>
      <c r="J32" s="236" t="str">
        <f ca="1">'Hilfstabelle Datendef_KB'!W20</f>
        <v>Incomplete</v>
      </c>
      <c r="K32" s="244" t="str">
        <f ca="1">'Hilfstabelle Datendef_KB'!X20</f>
        <v>-----</v>
      </c>
      <c r="L32" s="237" t="str">
        <f ca="1">'Hilfstabelle Datendef_KB'!Y20</f>
        <v>-----</v>
      </c>
    </row>
    <row r="33" spans="2:12" ht="139.5" customHeight="1" x14ac:dyDescent="0.25">
      <c r="B33" s="236">
        <f ca="1">'Hilfstabelle Datendef_KB'!O21</f>
        <v>19</v>
      </c>
      <c r="C33" s="237" t="str">
        <f ca="1">'Hilfstabelle Datendef_KB'!P21</f>
        <v>R0 resection for laryngeal cancer</v>
      </c>
      <c r="D33" s="238" t="str">
        <f ca="1">'Hilfstabelle Datendef_KB'!Q21</f>
        <v>-----</v>
      </c>
      <c r="E33" s="238" t="str">
        <f ca="1">'Hilfstabelle Datendef_KB'!R21</f>
        <v>≥ 80%</v>
      </c>
      <c r="F33" s="238" t="str">
        <f ca="1">'Hilfstabelle Datendef_KB'!S21</f>
        <v>-----</v>
      </c>
      <c r="G33" s="239" t="str">
        <f ca="1">'Hilfstabelle Datendef_KB'!T21</f>
        <v>-----</v>
      </c>
      <c r="H33" s="239">
        <f ca="1">'Hilfstabelle Datendef_KB'!U21</f>
        <v>0</v>
      </c>
      <c r="I33" s="240" t="str">
        <f ca="1">'Hilfstabelle Datendef_KB'!V21</f>
        <v>n.d.</v>
      </c>
      <c r="J33" s="236" t="str">
        <f ca="1">'Hilfstabelle Datendef_KB'!W21</f>
        <v>Incomplete</v>
      </c>
      <c r="K33" s="244" t="str">
        <f ca="1">'Hilfstabelle Datendef_KB'!X21</f>
        <v>-----</v>
      </c>
      <c r="L33" s="237" t="str">
        <f ca="1">'Hilfstabelle Datendef_KB'!Y21</f>
        <v>-----</v>
      </c>
    </row>
    <row r="34" spans="2:12" ht="139.5" customHeight="1" x14ac:dyDescent="0.25">
      <c r="B34" s="236">
        <f ca="1">'Hilfstabelle Datendef_KB'!O22</f>
        <v>20</v>
      </c>
      <c r="C34" s="237" t="str">
        <f ca="1">'Hilfstabelle Datendef_KB'!P22</f>
        <v>Counselling by speech therapist/
speech scientists for laryngeal cancer</v>
      </c>
      <c r="D34" s="238" t="str">
        <f ca="1">'Hilfstabelle Datendef_KB'!Q22</f>
        <v>-----</v>
      </c>
      <c r="E34" s="238" t="str">
        <f ca="1">'Hilfstabelle Datendef_KB'!R22</f>
        <v>≥ 90%</v>
      </c>
      <c r="F34" s="238" t="str">
        <f ca="1">'Hilfstabelle Datendef_KB'!S22</f>
        <v>-----</v>
      </c>
      <c r="G34" s="239" t="str">
        <f ca="1">'Hilfstabelle Datendef_KB'!T22</f>
        <v>-----</v>
      </c>
      <c r="H34" s="239" t="str">
        <f ca="1">'Hilfstabelle Datendef_KB'!U22</f>
        <v>-----</v>
      </c>
      <c r="I34" s="240" t="str">
        <f ca="1">'Hilfstabelle Datendef_KB'!V22</f>
        <v>n.d.</v>
      </c>
      <c r="J34" s="236" t="str">
        <f ca="1">'Hilfstabelle Datendef_KB'!W22</f>
        <v>Incomplete</v>
      </c>
      <c r="K34" s="244" t="str">
        <f ca="1">'Hilfstabelle Datendef_KB'!X22</f>
        <v>-----</v>
      </c>
      <c r="L34" s="237" t="str">
        <f ca="1">'Hilfstabelle Datendef_KB'!Y22</f>
        <v>-----</v>
      </c>
    </row>
    <row r="35" spans="2:12" ht="124.5" customHeight="1" x14ac:dyDescent="0.25">
      <c r="B35" s="236">
        <f ca="1">'Hilfstabelle Datendef_KB'!O23</f>
        <v>21</v>
      </c>
      <c r="C35" s="237" t="str">
        <f ca="1">'Hilfstabelle Datendef_KB'!P23</f>
        <v>Start radiotherapy for laryngeal cancer</v>
      </c>
      <c r="D35" s="238" t="str">
        <f ca="1">'Hilfstabelle Datendef_KB'!Q23</f>
        <v>&lt; 60%</v>
      </c>
      <c r="E35" s="238" t="str">
        <f ca="1">'Hilfstabelle Datendef_KB'!R23</f>
        <v>No target value</v>
      </c>
      <c r="F35" s="238" t="str">
        <f ca="1">'Hilfstabelle Datendef_KB'!S23</f>
        <v>-----</v>
      </c>
      <c r="G35" s="239" t="str">
        <f ca="1">'Hilfstabelle Datendef_KB'!T23</f>
        <v>-----</v>
      </c>
      <c r="H35" s="239" t="str">
        <f ca="1">'Hilfstabelle Datendef_KB'!U23</f>
        <v>-----</v>
      </c>
      <c r="I35" s="240" t="str">
        <f ca="1">'Hilfstabelle Datendef_KB'!V23</f>
        <v>n.d.</v>
      </c>
      <c r="J35" s="236" t="str">
        <f ca="1">'Hilfstabelle Datendef_KB'!W23</f>
        <v>Incomplete</v>
      </c>
      <c r="K35" s="244" t="str">
        <f ca="1">'Hilfstabelle Datendef_KB'!X23</f>
        <v>-----</v>
      </c>
      <c r="L35" s="237" t="str">
        <f ca="1">'Hilfstabelle Datendef_KB'!Y23</f>
        <v>-----</v>
      </c>
    </row>
  </sheetData>
  <sheetProtection algorithmName="SHA-512" hashValue="U7JunfLMPah0Lx9M2fyRl7S4h1FjP3zNMH2c07lrEX2iahl5FBvTyod8LnamqlIoLCOjyBxMSCtr1QxM2oZtDA==" saltValue="r5EJYVjAntCDMwF+9uxYQg==" spinCount="100000" sheet="1" objects="1" scenarios="1" selectLockedCells="1"/>
  <customSheetViews>
    <customSheetView guid="{AD479C9E-06F7-4C03-8179-295428B49475}" showGridLines="0">
      <selection activeCell="G20" sqref="G20"/>
      <pageMargins left="7.874015748031496E-2" right="7.874015748031496E-2" top="0.19685039370078741" bottom="0.27559055118110237" header="0.11811023622047245" footer="0.11811023622047245"/>
      <pageSetup paperSize="9" orientation="landscape" horizontalDpi="0" verticalDpi="0" r:id="rId1"/>
      <headerFooter>
        <oddFooter>&amp;L&amp;"Arial,Standard"&amp;7&amp;F&amp;C&amp;"Arial,Standard"&amp;7 © DKG  Alle Rechte vorbehalten&amp;R&amp;"Arial,Standard"&amp;7&amp;P</oddFooter>
      </headerFooter>
    </customSheetView>
    <customSheetView guid="{DAA0C1F4-4D8F-4BD8-91F9-40281B589772}" showGridLines="0" topLeftCell="A23">
      <selection activeCell="K19" sqref="K19"/>
      <pageMargins left="7.874015748031496E-2" right="7.874015748031496E-2" top="0.19685039370078741" bottom="0.27559055118110237" header="0.11811023622047245" footer="0.11811023622047245"/>
      <pageSetup paperSize="9" orientation="landscape" horizontalDpi="0" verticalDpi="0" r:id="rId2"/>
      <headerFooter>
        <oddFooter>&amp;L&amp;"Arial,Standard"&amp;7&amp;F&amp;C&amp;"Arial,Standard"&amp;7 © DKG  Alle Rechte vorbehalten&amp;R&amp;"Arial,Standard"&amp;7&amp;P</oddFooter>
      </headerFooter>
    </customSheetView>
  </customSheetViews>
  <mergeCells count="7">
    <mergeCell ref="D6:K6"/>
    <mergeCell ref="B12:B13"/>
    <mergeCell ref="J12:J13"/>
    <mergeCell ref="C12:C13"/>
    <mergeCell ref="D8:F8"/>
    <mergeCell ref="D12:F12"/>
    <mergeCell ref="G12:I12"/>
  </mergeCells>
  <phoneticPr fontId="42" type="noConversion"/>
  <conditionalFormatting sqref="B14:I35 K14:L35">
    <cfRule type="notContainsBlanks" dxfId="82" priority="5" stopIfTrue="1">
      <formula>LEN(TRIM(B14))&gt;0</formula>
    </cfRule>
  </conditionalFormatting>
  <conditionalFormatting sqref="B12:L13">
    <cfRule type="expression" dxfId="81" priority="7" stopIfTrue="1">
      <formula>$C$10="Kein Datendefizit vorhanden"</formula>
    </cfRule>
  </conditionalFormatting>
  <conditionalFormatting sqref="J14:J35">
    <cfRule type="expression" dxfId="80" priority="1" stopIfTrue="1">
      <formula>OR(AND($J14&lt;&gt;"",$J14="Unvollständig"),AND($J14&lt;&gt;"",$J14="Inkorrekt"))</formula>
    </cfRule>
    <cfRule type="expression" dxfId="79" priority="2" stopIfTrue="1">
      <formula>AND($J14&lt;&gt;"",$J14="Sollvorgabe nicht erfüllt")</formula>
    </cfRule>
    <cfRule type="expression" dxfId="78" priority="3">
      <formula>AND($J14&lt;&gt;"",$J14="Ausnahme (Plausibilität unklar)")=TRUE</formula>
    </cfRule>
    <cfRule type="expression" dxfId="77" priority="4" stopIfTrue="1">
      <formula>AND($J14&lt;&gt;"",$J14="I.O. (Plausibilität unklar)")</formula>
    </cfRule>
  </conditionalFormatting>
  <pageMargins left="7.874015748031496E-2" right="7.874015748031496E-2" top="0.19685039370078741" bottom="0.27559055118110237" header="0.11811023622047245" footer="0.11811023622047245"/>
  <pageSetup paperSize="9" scale="90" orientation="landscape" r:id="rId3"/>
  <headerFooter>
    <oddFooter>&amp;L&amp;"Arial,Standard"&amp;7&amp;F&amp;C&amp;"Arial,Standard"&amp;7 © DKG  Alle Rechte vorbehalten&amp;R&amp;"Arial,Standard"&amp;7&amp;P</oddFooter>
  </headerFooter>
  <ignoredErrors>
    <ignoredError sqref="E13" formula="1"/>
  </ignoredErrors>
  <drawing r:id="rId4"/>
  <legacyDrawing r:id="rId5"/>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7"/>
  <dimension ref="A1:Y23"/>
  <sheetViews>
    <sheetView showGridLines="0" zoomScale="80" zoomScaleNormal="80" workbookViewId="0">
      <selection activeCell="J20" sqref="J20"/>
    </sheetView>
  </sheetViews>
  <sheetFormatPr defaultColWidth="11.42578125" defaultRowHeight="11.25" x14ac:dyDescent="0.25"/>
  <cols>
    <col min="1" max="1" width="21.42578125" style="121" customWidth="1"/>
    <col min="2" max="2" width="6" style="121" customWidth="1"/>
    <col min="3" max="3" width="7.28515625" style="121" customWidth="1"/>
    <col min="4" max="4" width="28.42578125" style="259" customWidth="1"/>
    <col min="5" max="5" width="9.140625" style="121" customWidth="1"/>
    <col min="6" max="6" width="16.140625" style="222" customWidth="1"/>
    <col min="7" max="10" width="9.140625" style="121" customWidth="1"/>
    <col min="11" max="11" width="16.85546875" style="121" customWidth="1"/>
    <col min="12" max="12" width="23.7109375" style="121" customWidth="1"/>
    <col min="13" max="13" width="25.28515625" style="121" customWidth="1"/>
    <col min="14" max="14" width="9.140625" style="121" customWidth="1"/>
    <col min="15" max="15" width="6.140625" style="121" customWidth="1"/>
    <col min="16" max="16" width="27.85546875" style="121" customWidth="1"/>
    <col min="17" max="17" width="9.140625" style="121" customWidth="1"/>
    <col min="18" max="18" width="14.42578125" style="222" customWidth="1"/>
    <col min="19" max="22" width="9.140625" style="121" customWidth="1"/>
    <col min="23" max="23" width="21.42578125" style="121" customWidth="1"/>
    <col min="24" max="24" width="18.7109375" style="121" customWidth="1"/>
    <col min="25" max="25" width="20.7109375" style="121" customWidth="1"/>
    <col min="26" max="16384" width="11.42578125" style="121"/>
  </cols>
  <sheetData>
    <row r="1" spans="1:25" ht="36" customHeight="1" x14ac:dyDescent="0.25">
      <c r="A1" s="227" t="s">
        <v>54</v>
      </c>
      <c r="C1" s="228" t="s">
        <v>271</v>
      </c>
      <c r="D1" s="228" t="s">
        <v>264</v>
      </c>
      <c r="E1" s="228" t="s">
        <v>241</v>
      </c>
      <c r="F1" s="229" t="s">
        <v>2</v>
      </c>
      <c r="G1" s="228" t="s">
        <v>241</v>
      </c>
      <c r="H1" s="228" t="s">
        <v>265</v>
      </c>
      <c r="I1" s="228" t="s">
        <v>3</v>
      </c>
      <c r="J1" s="228" t="s">
        <v>9</v>
      </c>
      <c r="K1" s="228" t="s">
        <v>54</v>
      </c>
      <c r="L1" s="228" t="s">
        <v>266</v>
      </c>
      <c r="M1" s="228" t="s">
        <v>267</v>
      </c>
      <c r="O1" s="226" t="s">
        <v>268</v>
      </c>
    </row>
    <row r="2" spans="1:25" ht="36" customHeight="1" x14ac:dyDescent="0.25">
      <c r="A2" s="230" t="str">
        <f>IF('Indicator sheet'!R9=0,"",'Indicator sheet'!R9)</f>
        <v>Incomplete</v>
      </c>
      <c r="C2" s="230" t="str">
        <f>IF($A2="I.O.","",'Indicator sheet'!B9)</f>
        <v>1a</v>
      </c>
      <c r="D2" s="258" t="str">
        <f>IF($A2="I.O.","",'Indicator sheet'!E9)</f>
        <v>Number of primary cases</v>
      </c>
      <c r="E2" s="232" t="str">
        <f>IF(AND('Indicator sheet'!L9="",$A2&lt;&gt;"I.O."),"-----",IF($A2="I.O.","",'Indicator sheet'!L9))</f>
        <v>-----</v>
      </c>
      <c r="F2" s="233" t="str">
        <f>IF($A2="I.O.","",'Indicator sheet'!M9)</f>
        <v>≥ 75</v>
      </c>
      <c r="G2" s="232" t="str">
        <f>IF(AND('Indicator sheet'!O9="",$A2&lt;&gt;"I.O."),"-----",IF($A2="I.O.","",'Indicator sheet'!O9))</f>
        <v>-----</v>
      </c>
      <c r="H2" s="224">
        <f>IF($A2="I.O.","",IF('Indicator sheet'!Q9="","-----",'Indicator sheet'!Q9))</f>
        <v>0</v>
      </c>
      <c r="I2" s="224" t="str">
        <f>IF($A2="I.O.","","-----")</f>
        <v>-----</v>
      </c>
      <c r="J2" s="232" t="str">
        <f>IF($A2="I.O.","","-----")</f>
        <v>-----</v>
      </c>
      <c r="K2" s="230" t="str">
        <f>IF($A2="I.O.","",'Indicator sheet'!R9)</f>
        <v>Incomplete</v>
      </c>
      <c r="L2" s="231" t="str">
        <f>IF(AND('Indicator sheet'!S9="",$A2&lt;&gt;"I.O."),"-----",IF($A2="I.O.","",'Indicator sheet'!S9))</f>
        <v>-----</v>
      </c>
      <c r="M2" s="231" t="str">
        <f>IF(AND('Indicator sheet'!T9="",$A2&lt;&gt;"I.O."),"-----",IF($A2="I.O.","",'Indicator sheet'!T9))</f>
        <v>-----</v>
      </c>
      <c r="O2" s="230" t="str">
        <f t="array" aca="1" ref="O2" ca="1">IF(ROW()-ROW($D$2:$D$23)+1&gt;ROWS($C$2:$C$23)-COUNTBLANK($C$2:$C$23),"",INDIRECT(ADDRESS(SMALL((IF($C$2:$C$23&lt;&gt;"",ROW($C$2:$C$23),ROW()+ROWS($C$2:$C$23))),ROW()-ROW($D$2:$D$23)+1),COLUMN($C$2:$C$23),4)))</f>
        <v>1a</v>
      </c>
      <c r="P2" s="231" t="str">
        <f t="array" aca="1" ref="P2" ca="1">IF(ROW()-ROW($E$2:$E$23)+1&gt;ROWS($D$2:$D$23)-COUNTBLANK($D$2:$D$23),"",INDIRECT(ADDRESS(SMALL((IF($D$2:$D$23&gt;"",ROW($D$2:$D$23),ROW()+ROWS($D$2:$D$23))),ROW()-ROW($E$2:$E$23)+1),COLUMN($D$2:$D$23),4)))</f>
        <v>Number of primary cases</v>
      </c>
      <c r="Q2" s="232" t="str">
        <f t="array" aca="1" ref="Q2" ca="1">IF(ROW()-ROW($F$2:$F$23)+1&gt;ROWS($E$2:$E$23)-COUNTBLANK($E$2:$E$23),"",INDIRECT(ADDRESS(SMALL((IF($E$2:$E$23&gt;"",ROW($E$2:$E$23),ROW()+ROWS($E$2:$E$23))),ROW()-ROW($F$2:$F$23)+1),COLUMN($E$2:$E$23),4)))</f>
        <v>-----</v>
      </c>
      <c r="R2" s="233" t="str">
        <f t="array" aca="1" ref="R2" ca="1">IF(ROW()-ROW($G$2:$G$23)+1&gt;ROWS($F$2:$F$23)-COUNTBLANK($F$2:$F$23),"",INDIRECT(ADDRESS(SMALL((IF($F$2:$F$23&gt;"",ROW($F$2:$F$23),ROW()+ROWS($F$2:$F$23))),ROW()-ROW($G$2:$G$23)+1),COLUMN($F$2:$F$23),4)))</f>
        <v>≥ 75</v>
      </c>
      <c r="S2" s="232" t="str">
        <f t="array" aca="1" ref="S2" ca="1">IF(ROW()-ROW($H$2:$H$23)+1&gt;ROWS($G$2:$G$23)-COUNTBLANK($G$2:$G$23),"",INDIRECT(ADDRESS(SMALL((IF($G$2:$G$23&lt;&gt;"",ROW($G$2:$G$23),ROW()+ROWS($G$2:$G$23))),ROW()-ROW($H$2:$H$23)+1),COLUMN($G$2:$G$23),4)))</f>
        <v>-----</v>
      </c>
      <c r="T2" s="224">
        <f t="array" aca="1" ref="T2" ca="1">IF(ROW()-ROW($I$2:$I$23)+1&gt;ROWS($H$2:$H$23)-COUNTBLANK($H$2:$H$23),"",INDIRECT(ADDRESS(SMALL((IF($H$2:$H$23&lt;&gt;"",ROW($H$2:$H$23),ROW()+ROWS($H$2:$H$23))),ROW()-ROW($I$2:$I$23)+1),COLUMN($H$2:$H$23),4)))</f>
        <v>0</v>
      </c>
      <c r="U2" s="224" t="str">
        <f t="array" aca="1" ref="U2" ca="1">IF(ROW()-ROW($J$2:$J$23)+1&gt;ROWS($I$2:$I$23)-COUNTBLANK($I$2:$I$23),"",INDIRECT(ADDRESS(SMALL((IF($I$2:$I$23&lt;&gt;"",ROW($I$2:$I$23),ROW()+ROWS($I$2:$I$23))),ROW()-ROW($J$2:$J$23)+1),COLUMN($I$2:$I$23),4)))</f>
        <v>-----</v>
      </c>
      <c r="V2" s="225" t="str">
        <f t="array" aca="1" ref="V2" ca="1">IF(ROW()-ROW($K$2:$K$23)+1&gt;ROWS($J$2:$J$23)-COUNTBLANK($J$2:$J$23),"",INDIRECT(ADDRESS(SMALL((IF($J$2:$J$23&lt;&gt;"",ROW($J$2:$J$23),ROW()+ROWS($J$2:$J$23))),ROW()-ROW($K$2:$K$23)+1),COLUMN($J$2:$J$23),4)))</f>
        <v>-----</v>
      </c>
      <c r="W2" s="230" t="str">
        <f t="array" aca="1" ref="W2" ca="1">IF(ROW()-ROW($L$2:$L$23)+1&gt;ROWS($K$2:$K$23)-COUNTBLANK($K$2:$K$23),"",INDIRECT(ADDRESS(SMALL((IF($K$2:$K$23&lt;&gt;"",ROW($K$2:$K$23),ROW()+ROWS($K$2:$K$23))),ROW()-ROW($L$2:$L$23)+1),COLUMN($K$2:$K$23),4)))</f>
        <v>Incomplete</v>
      </c>
      <c r="X2" s="231" t="str">
        <f t="array" aca="1" ref="X2" ca="1">IF(ROW()-ROW($M$2:$M$23)+1&gt;ROWS($L$2:$L$23)-COUNTBLANK($L$2:$L$23),"",INDIRECT(ADDRESS(SMALL((IF($L$2:$L$23&lt;&gt;"",ROW($L$2:$L$23),ROW()+ROWS($L$2:$L$23))),ROW()-ROW($M$2:$M$23)+1),COLUMN($L$2:$L$23),4)))</f>
        <v>-----</v>
      </c>
      <c r="Y2" s="231" t="str">
        <f t="array" aca="1" ref="Y2" ca="1">IF(ROW()-ROW($N$2:$N$23)+1&gt;ROWS($M$2:$M$23)-COUNTBLANK($M$2:$M$23),"",INDIRECT(ADDRESS(SMALL((IF($M$2:$M$23&lt;&gt;"",ROW($M$2:$M$23),ROW()+ROWS($M$2:$M$23))),ROW()-ROW($N$2:$N$23)+1),COLUMN($M$2:$M$23),4)))</f>
        <v>-----</v>
      </c>
    </row>
    <row r="3" spans="1:25" ht="36" customHeight="1" x14ac:dyDescent="0.25">
      <c r="A3" s="230" t="str">
        <f>IF('Indicator sheet'!R12=0,"",'Indicator sheet'!R12)</f>
        <v>Incomplete</v>
      </c>
      <c r="C3" s="323" t="str">
        <f>IF($A3="I.O.","",'Indicator sheet'!B12)</f>
        <v>1b</v>
      </c>
      <c r="D3" s="258" t="str">
        <f>IF($A3="I.O.","",'Indicator sheet'!E12)</f>
        <v>Patients with new recurrence (local, regional lymph node metastases) and/or remote metastases</v>
      </c>
      <c r="E3" s="232" t="str">
        <f>IF(AND('Indicator sheet'!L12="",$A3&lt;&gt;"I.O."),"-----",IF($A3="I.O.","",'Indicator sheet'!L12))</f>
        <v>-----</v>
      </c>
      <c r="F3" s="233" t="str">
        <f>IF($A3="I.O.","",'Indicator sheet'!M12)</f>
        <v>No target value</v>
      </c>
      <c r="G3" s="232" t="str">
        <f>IF(AND('Indicator sheet'!O12="",$A3&lt;&gt;"I.O."),"-----",IF($A3="I.O.","",'Indicator sheet'!O12))</f>
        <v>-----</v>
      </c>
      <c r="H3" s="224" t="str">
        <f>IF($A3="I.O.","",IF('Indicator sheet'!Q12="","-----",'Indicator sheet'!Q12))</f>
        <v>-----</v>
      </c>
      <c r="I3" s="224" t="str">
        <f t="shared" ref="I3:J3" si="0">IF($A3="I.O.","","-----")</f>
        <v>-----</v>
      </c>
      <c r="J3" s="232" t="str">
        <f t="shared" si="0"/>
        <v>-----</v>
      </c>
      <c r="K3" s="230" t="str">
        <f>IF($A3="I.O.","",'Indicator sheet'!R12)</f>
        <v>Incomplete</v>
      </c>
      <c r="L3" s="231" t="str">
        <f>IF(AND('Indicator sheet'!S12="",$A3&lt;&gt;"I.O."),"-----",IF($A3="I.O.","",'Indicator sheet'!S12))</f>
        <v>-----</v>
      </c>
      <c r="M3" s="231" t="str">
        <f>IF(AND('Indicator sheet'!T12="",$A3&lt;&gt;"I.O."),"-----",IF($A3="I.O.","",'Indicator sheet'!T12))</f>
        <v>-----</v>
      </c>
      <c r="O3" s="230" t="str">
        <f t="array" aca="1" ref="O3" ca="1">IF(ROW()-ROW($D$2:$D$23)+1&gt;ROWS($C$2:$C$23)-COUNTBLANK($C$2:$C$23),"",INDIRECT(ADDRESS(SMALL((IF($C$2:$C$23&lt;&gt;"",ROW($C$2:$C$23),ROW()+ROWS($C$2:$C$23))),ROW()-ROW($D$2:$D$23)+1),COLUMN($C$2:$C$23),4)))</f>
        <v>1b</v>
      </c>
      <c r="P3" s="231" t="str">
        <f t="array" aca="1" ref="P3" ca="1">IF(ROW()-ROW($E$2:$E$23)+1&gt;ROWS($D$2:$D$23)-COUNTBLANK($D$2:$D$23),"",INDIRECT(ADDRESS(SMALL((IF($D$2:$D$23&gt;"",ROW($D$2:$D$23),ROW()+ROWS($D$2:$D$23))),ROW()-ROW($E$2:$E$23)+1),COLUMN($D$2:$D$23),4)))</f>
        <v>Patients with new recurrence (local, regional lymph node metastases) and/or remote metastases</v>
      </c>
      <c r="Q3" s="232" t="str">
        <f t="array" aca="1" ref="Q3" ca="1">IF(ROW()-ROW($F$2:$F$23)+1&gt;ROWS($E$2:$E$23)-COUNTBLANK($E$2:$E$23),"",INDIRECT(ADDRESS(SMALL((IF($E$2:$E$23&gt;"",ROW($E$2:$E$23),ROW()+ROWS($E$2:$E$23))),ROW()-ROW($F$2:$F$23)+1),COLUMN($E$2:$E$23),4)))</f>
        <v>-----</v>
      </c>
      <c r="R3" s="233" t="str">
        <f t="array" aca="1" ref="R3" ca="1">IF(ROW()-ROW($G$2:$G$23)+1&gt;ROWS($F$2:$F$23)-COUNTBLANK($F$2:$F$23),"",INDIRECT(ADDRESS(SMALL((IF($F$2:$F$23&gt;"",ROW($F$2:$F$23),ROW()+ROWS($F$2:$F$23))),ROW()-ROW($G$2:$G$23)+1),COLUMN($F$2:$F$23),4)))</f>
        <v>No target value</v>
      </c>
      <c r="S3" s="232" t="str">
        <f t="array" aca="1" ref="S3" ca="1">IF(ROW()-ROW($H$2:$H$23)+1&gt;ROWS($G$2:$G$23)-COUNTBLANK($G$2:$G$23),"",INDIRECT(ADDRESS(SMALL((IF($G$2:$G$23&lt;&gt;"",ROW($G$2:$G$23),ROW()+ROWS($G$2:$G$23))),ROW()-ROW($H$2:$H$23)+1),COLUMN($G$2:$G$23),4)))</f>
        <v>-----</v>
      </c>
      <c r="T3" s="224" t="str">
        <f t="array" aca="1" ref="T3" ca="1">IF(ROW()-ROW($I$2:$I$23)+1&gt;ROWS($H$2:$H$23)-COUNTBLANK($H$2:$H$23),"",INDIRECT(ADDRESS(SMALL((IF($H$2:$H$23&lt;&gt;"",ROW($H$2:$H$23),ROW()+ROWS($H$2:$H$23))),ROW()-ROW($I$2:$I$23)+1),COLUMN($H$2:$H$23),4)))</f>
        <v>-----</v>
      </c>
      <c r="U3" s="224" t="str">
        <f t="array" aca="1" ref="U3" ca="1">IF(ROW()-ROW($J$2:$J$23)+1&gt;ROWS($I$2:$I$23)-COUNTBLANK($I$2:$I$23),"",INDIRECT(ADDRESS(SMALL((IF($I$2:$I$23&lt;&gt;"",ROW($I$2:$I$23),ROW()+ROWS($I$2:$I$23))),ROW()-ROW($J$2:$J$23)+1),COLUMN($I$2:$I$23),4)))</f>
        <v>-----</v>
      </c>
      <c r="V3" s="225" t="str">
        <f t="array" aca="1" ref="V3" ca="1">IF(ROW()-ROW($K$2:$K$23)+1&gt;ROWS($J$2:$J$23)-COUNTBLANK($J$2:$J$23),"",INDIRECT(ADDRESS(SMALL((IF($J$2:$J$23&lt;&gt;"",ROW($J$2:$J$23),ROW()+ROWS($J$2:$J$23))),ROW()-ROW($K$2:$K$23)+1),COLUMN($J$2:$J$23),4)))</f>
        <v>-----</v>
      </c>
      <c r="W3" s="230" t="str">
        <f t="array" aca="1" ref="W3" ca="1">IF(ROW()-ROW($L$2:$L$23)+1&gt;ROWS($K$2:$K$23)-COUNTBLANK($K$2:$K$23),"",INDIRECT(ADDRESS(SMALL((IF($K$2:$K$23&lt;&gt;"",ROW($K$2:$K$23),ROW()+ROWS($K$2:$K$23))),ROW()-ROW($L$2:$L$23)+1),COLUMN($K$2:$K$23),4)))</f>
        <v>Incomplete</v>
      </c>
      <c r="X3" s="231" t="str">
        <f t="array" aca="1" ref="X3" ca="1">IF(ROW()-ROW($M$2:$M$23)+1&gt;ROWS($L$2:$L$23)-COUNTBLANK($L$2:$L$23),"",INDIRECT(ADDRESS(SMALL((IF($L$2:$L$23&lt;&gt;"",ROW($L$2:$L$23),ROW()+ROWS($L$2:$L$23))),ROW()-ROW($M$2:$M$23)+1),COLUMN($L$2:$L$23),4)))</f>
        <v>-----</v>
      </c>
      <c r="Y3" s="231" t="str">
        <f t="array" aca="1" ref="Y3" ca="1">IF(ROW()-ROW($N$2:$N$23)+1&gt;ROWS($M$2:$M$23)-COUNTBLANK($M$2:$M$23),"",INDIRECT(ADDRESS(SMALL((IF($M$2:$M$23&lt;&gt;"",ROW($M$2:$M$23),ROW()+ROWS($M$2:$M$23))),ROW()-ROW($N$2:$N$23)+1),COLUMN($M$2:$M$23),4)))</f>
        <v>-----</v>
      </c>
    </row>
    <row r="4" spans="1:25" ht="36" customHeight="1" x14ac:dyDescent="0.25">
      <c r="A4" s="230" t="str">
        <f>IF('Indicator sheet'!R15=0,"",'Indicator sheet'!R15)</f>
        <v>Incomplete</v>
      </c>
      <c r="C4" s="230" t="str">
        <f>IF($A4="I.O.","",'Indicator sheet'!B15)</f>
        <v>2a</v>
      </c>
      <c r="D4" s="258" t="str">
        <f>IF($A4="I.O.","",'Indicator sheet'!E15)</f>
        <v>Pretherapeutic tumour board</v>
      </c>
      <c r="E4" s="232" t="str">
        <f>IF(AND('Indicator sheet'!L15="",$A4&lt;&gt;"I.O."),"-----",IF($A4="I.O.","",'Indicator sheet'!L15))</f>
        <v>-----</v>
      </c>
      <c r="F4" s="233" t="str">
        <f>IF($A4="I.O.","",'Indicator sheet'!M15)</f>
        <v>≥ 95%</v>
      </c>
      <c r="G4" s="232" t="str">
        <f>IF(AND('Indicator sheet'!O15="",$A4&lt;&gt;"I.O."),"-----",IF($A4="I.O.","",'Indicator sheet'!O15))</f>
        <v>-----</v>
      </c>
      <c r="H4" s="224" t="str">
        <f>IF($A4="I.O.","",IF('Indicator sheet'!Q15="","-----",'Indicator sheet'!Q15))</f>
        <v>-----</v>
      </c>
      <c r="I4" s="224">
        <f>IF($A4="I.O.","",IF('Indicator sheet'!Q16="","-----",'Indicator sheet'!Q16))</f>
        <v>0</v>
      </c>
      <c r="J4" s="232" t="str">
        <f>IF($A4="I.O.","",IF('Indicator sheet'!Q17="",0,'Indicator sheet'!Q17))</f>
        <v>n.d.</v>
      </c>
      <c r="K4" s="230" t="str">
        <f>IF($A4="I.O.","",'Indicator sheet'!R15)</f>
        <v>Incomplete</v>
      </c>
      <c r="L4" s="231" t="str">
        <f>IF(AND('Indicator sheet'!S15="",$A4&lt;&gt;"I.O."),"-----",IF($A4="I.O.","",'Indicator sheet'!S15))</f>
        <v>-----</v>
      </c>
      <c r="M4" s="231" t="str">
        <f>IF(AND('Indicator sheet'!T15="",$A4&lt;&gt;"I.O."),"-----",IF($A4="I.O.","",'Indicator sheet'!T15))</f>
        <v>-----</v>
      </c>
      <c r="O4" s="230" t="str">
        <f t="array" aca="1" ref="O4" ca="1">IF(ROW()-ROW($D$2:$D$23)+1&gt;ROWS($C$2:$C$23)-COUNTBLANK($C$2:$C$23),"",INDIRECT(ADDRESS(SMALL((IF($C$2:$C$23&lt;&gt;"",ROW($C$2:$C$23),ROW()+ROWS($C$2:$C$23))),ROW()-ROW($D$2:$D$23)+1),COLUMN($C$2:$C$23),4)))</f>
        <v>2a</v>
      </c>
      <c r="P4" s="231" t="str">
        <f t="array" aca="1" ref="P4" ca="1">IF(ROW()-ROW($E$2:$E$23)+1&gt;ROWS($D$2:$D$23)-COUNTBLANK($D$2:$D$23),"",INDIRECT(ADDRESS(SMALL((IF($D$2:$D$23&gt;"",ROW($D$2:$D$23),ROW()+ROWS($D$2:$D$23))),ROW()-ROW($E$2:$E$23)+1),COLUMN($D$2:$D$23),4)))</f>
        <v>Pretherapeutic tumour board</v>
      </c>
      <c r="Q4" s="232" t="str">
        <f t="array" aca="1" ref="Q4" ca="1">IF(ROW()-ROW($F$2:$F$23)+1&gt;ROWS($E$2:$E$23)-COUNTBLANK($E$2:$E$23),"",INDIRECT(ADDRESS(SMALL((IF($E$2:$E$23&gt;"",ROW($E$2:$E$23),ROW()+ROWS($E$2:$E$23))),ROW()-ROW($F$2:$F$23)+1),COLUMN($E$2:$E$23),4)))</f>
        <v>-----</v>
      </c>
      <c r="R4" s="233" t="str">
        <f t="array" aca="1" ref="R4" ca="1">IF(ROW()-ROW($G$2:$G$23)+1&gt;ROWS($F$2:$F$23)-COUNTBLANK($F$2:$F$23),"",INDIRECT(ADDRESS(SMALL((IF($F$2:$F$23&gt;"",ROW($F$2:$F$23),ROW()+ROWS($F$2:$F$23))),ROW()-ROW($G$2:$G$23)+1),COLUMN($F$2:$F$23),4)))</f>
        <v>≥ 95%</v>
      </c>
      <c r="S4" s="232" t="str">
        <f t="array" aca="1" ref="S4" ca="1">IF(ROW()-ROW($H$2:$H$23)+1&gt;ROWS($G$2:$G$23)-COUNTBLANK($G$2:$G$23),"",INDIRECT(ADDRESS(SMALL((IF($G$2:$G$23&lt;&gt;"",ROW($G$2:$G$23),ROW()+ROWS($G$2:$G$23))),ROW()-ROW($H$2:$H$23)+1),COLUMN($G$2:$G$23),4)))</f>
        <v>-----</v>
      </c>
      <c r="T4" s="224" t="str">
        <f t="array" aca="1" ref="T4" ca="1">IF(ROW()-ROW($I$2:$I$23)+1&gt;ROWS($H$2:$H$23)-COUNTBLANK($H$2:$H$23),"",INDIRECT(ADDRESS(SMALL((IF($H$2:$H$23&lt;&gt;"",ROW($H$2:$H$23),ROW()+ROWS($H$2:$H$23))),ROW()-ROW($I$2:$I$23)+1),COLUMN($H$2:$H$23),4)))</f>
        <v>-----</v>
      </c>
      <c r="U4" s="224">
        <f t="array" aca="1" ref="U4" ca="1">IF(ROW()-ROW($J$2:$J$23)+1&gt;ROWS($I$2:$I$23)-COUNTBLANK($I$2:$I$23),"",INDIRECT(ADDRESS(SMALL((IF($I$2:$I$23&lt;&gt;"",ROW($I$2:$I$23),ROW()+ROWS($I$2:$I$23))),ROW()-ROW($J$2:$J$23)+1),COLUMN($I$2:$I$23),4)))</f>
        <v>0</v>
      </c>
      <c r="V4" s="225" t="str">
        <f t="array" aca="1" ref="V4" ca="1">IF(ROW()-ROW($K$2:$K$23)+1&gt;ROWS($J$2:$J$23)-COUNTBLANK($J$2:$J$23),"",INDIRECT(ADDRESS(SMALL((IF($J$2:$J$23&lt;&gt;"",ROW($J$2:$J$23),ROW()+ROWS($J$2:$J$23))),ROW()-ROW($K$2:$K$23)+1),COLUMN($J$2:$J$23),4)))</f>
        <v>n.d.</v>
      </c>
      <c r="W4" s="230" t="str">
        <f t="array" aca="1" ref="W4" ca="1">IF(ROW()-ROW($L$2:$L$23)+1&gt;ROWS($K$2:$K$23)-COUNTBLANK($K$2:$K$23),"",INDIRECT(ADDRESS(SMALL((IF($K$2:$K$23&lt;&gt;"",ROW($K$2:$K$23),ROW()+ROWS($K$2:$K$23))),ROW()-ROW($L$2:$L$23)+1),COLUMN($K$2:$K$23),4)))</f>
        <v>Incomplete</v>
      </c>
      <c r="X4" s="231" t="str">
        <f t="array" aca="1" ref="X4" ca="1">IF(ROW()-ROW($M$2:$M$23)+1&gt;ROWS($L$2:$L$23)-COUNTBLANK($L$2:$L$23),"",INDIRECT(ADDRESS(SMALL((IF($L$2:$L$23&lt;&gt;"",ROW($L$2:$L$23),ROW()+ROWS($L$2:$L$23))),ROW()-ROW($M$2:$M$23)+1),COLUMN($L$2:$L$23),4)))</f>
        <v>-----</v>
      </c>
      <c r="Y4" s="231" t="str">
        <f t="array" aca="1" ref="Y4" ca="1">IF(ROW()-ROW($N$2:$N$23)+1&gt;ROWS($M$2:$M$23)-COUNTBLANK($M$2:$M$23),"",INDIRECT(ADDRESS(SMALL((IF($M$2:$M$23&lt;&gt;"",ROW($M$2:$M$23),ROW()+ROWS($M$2:$M$23))),ROW()-ROW($N$2:$N$23)+1),COLUMN($M$2:$M$23),4)))</f>
        <v>-----</v>
      </c>
    </row>
    <row r="5" spans="1:25" ht="36" customHeight="1" x14ac:dyDescent="0.25">
      <c r="A5" s="230" t="str">
        <f>IF('Indicator sheet'!R21=0,"",'Indicator sheet'!R21)</f>
        <v>Incomplete</v>
      </c>
      <c r="C5" s="230" t="str">
        <f>IF($A5="I.O.","",'Indicator sheet'!B21)</f>
        <v xml:space="preserve">3
</v>
      </c>
      <c r="D5" s="258" t="str">
        <f>IF($A5="I.O.","",'Indicator sheet'!E21)</f>
        <v>Psycho-oncological distress screening</v>
      </c>
      <c r="E5" s="232" t="str">
        <f>IF(AND('Indicator sheet'!L21="",$A5&lt;&gt;"I.O."),"-----",IF($A5="I.O.","",'Indicator sheet'!L21))</f>
        <v>-----</v>
      </c>
      <c r="F5" s="233" t="str">
        <f>IF($A5="I.O.","",'Indicator sheet'!M21)</f>
        <v>≥ 65%</v>
      </c>
      <c r="G5" s="232" t="str">
        <f>IF(AND('Indicator sheet'!O21="",$A5&lt;&gt;"I.O."),"-----",IF($A5="I.O.","",'Indicator sheet'!O21))</f>
        <v>-----</v>
      </c>
      <c r="H5" s="224" t="str">
        <f>IF($A5="I.O.","",IF('Indicator sheet'!Q21="","-----",'Indicator sheet'!Q21))</f>
        <v>-----</v>
      </c>
      <c r="I5" s="224">
        <f>IF($A5="I.O.","",IF('Indicator sheet'!Q22="","-----",'Indicator sheet'!Q22))</f>
        <v>0</v>
      </c>
      <c r="J5" s="232" t="str">
        <f>IF($A5="I.O.","",IF('Indicator sheet'!Q23="",0,'Indicator sheet'!Q23))</f>
        <v>n.d.</v>
      </c>
      <c r="K5" s="230" t="str">
        <f>IF($A5="I.O.","",'Indicator sheet'!R21)</f>
        <v>Incomplete</v>
      </c>
      <c r="L5" s="231" t="str">
        <f>IF(AND('Indicator sheet'!S21="",$A5&lt;&gt;"I.O."),"-----",IF($A5="I.O.","",'Indicator sheet'!S21))</f>
        <v>-----</v>
      </c>
      <c r="M5" s="231" t="str">
        <f>IF(AND('Indicator sheet'!T21="",$A5&lt;&gt;"I.O."),"-----",IF($A5="I.O.","",'Indicator sheet'!T21))</f>
        <v>-----</v>
      </c>
      <c r="O5" s="230" t="str">
        <f t="array" aca="1" ref="O5" ca="1">IF(ROW()-ROW($D$2:$D$23)+1&gt;ROWS($C$2:$C$23)-COUNTBLANK($C$2:$C$23),"",INDIRECT(ADDRESS(SMALL((IF($C$2:$C$23&lt;&gt;"",ROW($C$2:$C$23),ROW()+ROWS($C$2:$C$23))),ROW()-ROW($D$2:$D$23)+1),COLUMN($C$2:$C$23),4)))</f>
        <v xml:space="preserve">3
</v>
      </c>
      <c r="P5" s="231" t="str">
        <f t="array" aca="1" ref="P5" ca="1">IF(ROW()-ROW($E$2:$E$23)+1&gt;ROWS($D$2:$D$23)-COUNTBLANK($D$2:$D$23),"",INDIRECT(ADDRESS(SMALL((IF($D$2:$D$23&gt;"",ROW($D$2:$D$23),ROW()+ROWS($D$2:$D$23))),ROW()-ROW($E$2:$E$23)+1),COLUMN($D$2:$D$23),4)))</f>
        <v>Psycho-oncological distress screening</v>
      </c>
      <c r="Q5" s="232" t="str">
        <f t="array" aca="1" ref="Q5" ca="1">IF(ROW()-ROW($F$2:$F$23)+1&gt;ROWS($E$2:$E$23)-COUNTBLANK($E$2:$E$23),"",INDIRECT(ADDRESS(SMALL((IF($E$2:$E$23&gt;"",ROW($E$2:$E$23),ROW()+ROWS($E$2:$E$23))),ROW()-ROW($F$2:$F$23)+1),COLUMN($E$2:$E$23),4)))</f>
        <v>-----</v>
      </c>
      <c r="R5" s="233" t="str">
        <f t="array" aca="1" ref="R5" ca="1">IF(ROW()-ROW($G$2:$G$23)+1&gt;ROWS($F$2:$F$23)-COUNTBLANK($F$2:$F$23),"",INDIRECT(ADDRESS(SMALL((IF($F$2:$F$23&gt;"",ROW($F$2:$F$23),ROW()+ROWS($F$2:$F$23))),ROW()-ROW($G$2:$G$23)+1),COLUMN($F$2:$F$23),4)))</f>
        <v>≥ 65%</v>
      </c>
      <c r="S5" s="232" t="str">
        <f t="array" aca="1" ref="S5" ca="1">IF(ROW()-ROW($H$2:$H$23)+1&gt;ROWS($G$2:$G$23)-COUNTBLANK($G$2:$G$23),"",INDIRECT(ADDRESS(SMALL((IF($G$2:$G$23&lt;&gt;"",ROW($G$2:$G$23),ROW()+ROWS($G$2:$G$23))),ROW()-ROW($H$2:$H$23)+1),COLUMN($G$2:$G$23),4)))</f>
        <v>-----</v>
      </c>
      <c r="T5" s="224" t="str">
        <f t="array" aca="1" ref="T5" ca="1">IF(ROW()-ROW($I$2:$I$23)+1&gt;ROWS($H$2:$H$23)-COUNTBLANK($H$2:$H$23),"",INDIRECT(ADDRESS(SMALL((IF($H$2:$H$23&lt;&gt;"",ROW($H$2:$H$23),ROW()+ROWS($H$2:$H$23))),ROW()-ROW($I$2:$I$23)+1),COLUMN($H$2:$H$23),4)))</f>
        <v>-----</v>
      </c>
      <c r="U5" s="224">
        <f t="array" aca="1" ref="U5" ca="1">IF(ROW()-ROW($J$2:$J$23)+1&gt;ROWS($I$2:$I$23)-COUNTBLANK($I$2:$I$23),"",INDIRECT(ADDRESS(SMALL((IF($I$2:$I$23&lt;&gt;"",ROW($I$2:$I$23),ROW()+ROWS($I$2:$I$23))),ROW()-ROW($J$2:$J$23)+1),COLUMN($I$2:$I$23),4)))</f>
        <v>0</v>
      </c>
      <c r="V5" s="225" t="str">
        <f t="array" aca="1" ref="V5" ca="1">IF(ROW()-ROW($K$2:$K$23)+1&gt;ROWS($J$2:$J$23)-COUNTBLANK($J$2:$J$23),"",INDIRECT(ADDRESS(SMALL((IF($J$2:$J$23&lt;&gt;"",ROW($J$2:$J$23),ROW()+ROWS($J$2:$J$23))),ROW()-ROW($K$2:$K$23)+1),COLUMN($J$2:$J$23),4)))</f>
        <v>n.d.</v>
      </c>
      <c r="W5" s="230" t="str">
        <f t="array" aca="1" ref="W5" ca="1">IF(ROW()-ROW($L$2:$L$23)+1&gt;ROWS($K$2:$K$23)-COUNTBLANK($K$2:$K$23),"",INDIRECT(ADDRESS(SMALL((IF($K$2:$K$23&lt;&gt;"",ROW($K$2:$K$23),ROW()+ROWS($K$2:$K$23))),ROW()-ROW($L$2:$L$23)+1),COLUMN($K$2:$K$23),4)))</f>
        <v>Incomplete</v>
      </c>
      <c r="X5" s="231" t="str">
        <f t="array" aca="1" ref="X5" ca="1">IF(ROW()-ROW($M$2:$M$23)+1&gt;ROWS($L$2:$L$23)-COUNTBLANK($L$2:$L$23),"",INDIRECT(ADDRESS(SMALL((IF($L$2:$L$23&lt;&gt;"",ROW($L$2:$L$23),ROW()+ROWS($L$2:$L$23))),ROW()-ROW($M$2:$M$23)+1),COLUMN($L$2:$L$23),4)))</f>
        <v>-----</v>
      </c>
      <c r="Y5" s="231" t="str">
        <f t="array" aca="1" ref="Y5" ca="1">IF(ROW()-ROW($N$2:$N$23)+1&gt;ROWS($M$2:$M$23)-COUNTBLANK($M$2:$M$23),"",INDIRECT(ADDRESS(SMALL((IF($M$2:$M$23&lt;&gt;"",ROW($M$2:$M$23),ROW()+ROWS($M$2:$M$23))),ROW()-ROW($N$2:$N$23)+1),COLUMN($M$2:$M$23),4)))</f>
        <v>-----</v>
      </c>
    </row>
    <row r="6" spans="1:25" ht="36" customHeight="1" x14ac:dyDescent="0.25">
      <c r="A6" s="230" t="str">
        <f>IF('Indicator sheet'!R24=0,"",'Indicator sheet'!R24)</f>
        <v>Incomplete</v>
      </c>
      <c r="C6" s="230" t="str">
        <f>IF($A6="I.O.","",'Indicator sheet'!B24)</f>
        <v>4</v>
      </c>
      <c r="D6" s="258" t="str">
        <f>IF($A6="I.O.","",'Indicator sheet'!E24)</f>
        <v>Social service counselling</v>
      </c>
      <c r="E6" s="232" t="str">
        <f>IF(AND('Indicator sheet'!L24="",$A6&lt;&gt;"I.O."),"-----",IF($A6="I.O.","",'Indicator sheet'!L24))</f>
        <v>&lt; 20%</v>
      </c>
      <c r="F6" s="233" t="str">
        <f>IF($A6="I.O.","",'Indicator sheet'!M24)</f>
        <v>No target value</v>
      </c>
      <c r="G6" s="232" t="str">
        <f>IF(AND('Indicator sheet'!O24="",$A6&lt;&gt;"I.O."),"-----",IF($A6="I.O.","",'Indicator sheet'!O24))</f>
        <v>-----</v>
      </c>
      <c r="H6" s="224" t="str">
        <f>IF($A6="I.O.","",IF('Indicator sheet'!Q24="","-----",'Indicator sheet'!Q24))</f>
        <v>-----</v>
      </c>
      <c r="I6" s="224">
        <f>IF($A6="I.O.","",IF('Indicator sheet'!Q25="","-----",'Indicator sheet'!Q25))</f>
        <v>0</v>
      </c>
      <c r="J6" s="232" t="str">
        <f>IF($A6="I.O.","",IF('Indicator sheet'!Q26="",0,'Indicator sheet'!Q26))</f>
        <v>n.d.</v>
      </c>
      <c r="K6" s="230" t="str">
        <f>IF($A6="I.O.","",'Indicator sheet'!R24)</f>
        <v>Incomplete</v>
      </c>
      <c r="L6" s="231" t="str">
        <f>IF(AND('Indicator sheet'!S24="",$A6&lt;&gt;"I.O."),"-----",IF($A6="I.O.","",'Indicator sheet'!S24))</f>
        <v>-----</v>
      </c>
      <c r="M6" s="231" t="str">
        <f>IF(AND('Indicator sheet'!T24="",$A6&lt;&gt;"I.O."),"-----",IF($A6="I.O.","",'Indicator sheet'!T24))</f>
        <v>-----</v>
      </c>
      <c r="O6" s="230" t="str">
        <f t="array" aca="1" ref="O6" ca="1">IF(ROW()-ROW($D$2:$D$23)+1&gt;ROWS($C$2:$C$23)-COUNTBLANK($C$2:$C$23),"",INDIRECT(ADDRESS(SMALL((IF($C$2:$C$23&lt;&gt;"",ROW($C$2:$C$23),ROW()+ROWS($C$2:$C$23))),ROW()-ROW($D$2:$D$23)+1),COLUMN($C$2:$C$23),4)))</f>
        <v>4</v>
      </c>
      <c r="P6" s="231" t="str">
        <f t="array" aca="1" ref="P6" ca="1">IF(ROW()-ROW($E$2:$E$23)+1&gt;ROWS($D$2:$D$23)-COUNTBLANK($D$2:$D$23),"",INDIRECT(ADDRESS(SMALL((IF($D$2:$D$23&gt;"",ROW($D$2:$D$23),ROW()+ROWS($D$2:$D$23))),ROW()-ROW($E$2:$E$23)+1),COLUMN($D$2:$D$23),4)))</f>
        <v>Social service counselling</v>
      </c>
      <c r="Q6" s="232" t="str">
        <f t="array" aca="1" ref="Q6" ca="1">IF(ROW()-ROW($F$2:$F$23)+1&gt;ROWS($E$2:$E$23)-COUNTBLANK($E$2:$E$23),"",INDIRECT(ADDRESS(SMALL((IF($E$2:$E$23&gt;"",ROW($E$2:$E$23),ROW()+ROWS($E$2:$E$23))),ROW()-ROW($F$2:$F$23)+1),COLUMN($E$2:$E$23),4)))</f>
        <v>&lt; 20%</v>
      </c>
      <c r="R6" s="233" t="str">
        <f t="array" aca="1" ref="R6" ca="1">IF(ROW()-ROW($G$2:$G$23)+1&gt;ROWS($F$2:$F$23)-COUNTBLANK($F$2:$F$23),"",INDIRECT(ADDRESS(SMALL((IF($F$2:$F$23&gt;"",ROW($F$2:$F$23),ROW()+ROWS($F$2:$F$23))),ROW()-ROW($G$2:$G$23)+1),COLUMN($F$2:$F$23),4)))</f>
        <v>No target value</v>
      </c>
      <c r="S6" s="232" t="str">
        <f t="array" aca="1" ref="S6" ca="1">IF(ROW()-ROW($H$2:$H$23)+1&gt;ROWS($G$2:$G$23)-COUNTBLANK($G$2:$G$23),"",INDIRECT(ADDRESS(SMALL((IF($G$2:$G$23&lt;&gt;"",ROW($G$2:$G$23),ROW()+ROWS($G$2:$G$23))),ROW()-ROW($H$2:$H$23)+1),COLUMN($G$2:$G$23),4)))</f>
        <v>-----</v>
      </c>
      <c r="T6" s="224" t="str">
        <f t="array" aca="1" ref="T6" ca="1">IF(ROW()-ROW($I$2:$I$23)+1&gt;ROWS($H$2:$H$23)-COUNTBLANK($H$2:$H$23),"",INDIRECT(ADDRESS(SMALL((IF($H$2:$H$23&lt;&gt;"",ROW($H$2:$H$23),ROW()+ROWS($H$2:$H$23))),ROW()-ROW($I$2:$I$23)+1),COLUMN($H$2:$H$23),4)))</f>
        <v>-----</v>
      </c>
      <c r="U6" s="224">
        <f t="array" aca="1" ref="U6" ca="1">IF(ROW()-ROW($J$2:$J$23)+1&gt;ROWS($I$2:$I$23)-COUNTBLANK($I$2:$I$23),"",INDIRECT(ADDRESS(SMALL((IF($I$2:$I$23&lt;&gt;"",ROW($I$2:$I$23),ROW()+ROWS($I$2:$I$23))),ROW()-ROW($J$2:$J$23)+1),COLUMN($I$2:$I$23),4)))</f>
        <v>0</v>
      </c>
      <c r="V6" s="225" t="str">
        <f t="array" aca="1" ref="V6" ca="1">IF(ROW()-ROW($K$2:$K$23)+1&gt;ROWS($J$2:$J$23)-COUNTBLANK($J$2:$J$23),"",INDIRECT(ADDRESS(SMALL((IF($J$2:$J$23&lt;&gt;"",ROW($J$2:$J$23),ROW()+ROWS($J$2:$J$23))),ROW()-ROW($K$2:$K$23)+1),COLUMN($J$2:$J$23),4)))</f>
        <v>n.d.</v>
      </c>
      <c r="W6" s="230" t="str">
        <f t="array" aca="1" ref="W6" ca="1">IF(ROW()-ROW($L$2:$L$23)+1&gt;ROWS($K$2:$K$23)-COUNTBLANK($K$2:$K$23),"",INDIRECT(ADDRESS(SMALL((IF($K$2:$K$23&lt;&gt;"",ROW($K$2:$K$23),ROW()+ROWS($K$2:$K$23))),ROW()-ROW($L$2:$L$23)+1),COLUMN($K$2:$K$23),4)))</f>
        <v>Incomplete</v>
      </c>
      <c r="X6" s="231" t="str">
        <f t="array" aca="1" ref="X6" ca="1">IF(ROW()-ROW($M$2:$M$23)+1&gt;ROWS($L$2:$L$23)-COUNTBLANK($L$2:$L$23),"",INDIRECT(ADDRESS(SMALL((IF($L$2:$L$23&lt;&gt;"",ROW($L$2:$L$23),ROW()+ROWS($L$2:$L$23))),ROW()-ROW($M$2:$M$23)+1),COLUMN($L$2:$L$23),4)))</f>
        <v>-----</v>
      </c>
      <c r="Y6" s="231" t="str">
        <f t="array" aca="1" ref="Y6" ca="1">IF(ROW()-ROW($N$2:$N$23)+1&gt;ROWS($M$2:$M$23)-COUNTBLANK($M$2:$M$23),"",INDIRECT(ADDRESS(SMALL((IF($M$2:$M$23&lt;&gt;"",ROW($M$2:$M$23),ROW()+ROWS($M$2:$M$23))),ROW()-ROW($N$2:$N$23)+1),COLUMN($M$2:$M$23),4)))</f>
        <v>-----</v>
      </c>
    </row>
    <row r="7" spans="1:25" ht="36" customHeight="1" x14ac:dyDescent="0.25">
      <c r="A7" s="230" t="str">
        <f>IF('Indicator sheet'!R27=0,"",'Indicator sheet'!R27)</f>
        <v>Incomplete</v>
      </c>
      <c r="C7" s="230">
        <f>IF($A7="I.O.","",'Indicator sheet'!B27)</f>
        <v>5</v>
      </c>
      <c r="D7" s="258" t="str">
        <f>IF($A7="I.O.","",'Indicator sheet'!E27)</f>
        <v>Share 
Study patients</v>
      </c>
      <c r="E7" s="232" t="str">
        <f>IF(AND('Indicator sheet'!L27="",$A7&lt;&gt;"I.O."),"-----",IF($A7="I.O.","",'Indicator sheet'!L27))</f>
        <v>-----</v>
      </c>
      <c r="F7" s="233" t="str">
        <f>IF($A7="I.O.","",'Indicator sheet'!M27)</f>
        <v>≥ 5%</v>
      </c>
      <c r="G7" s="232" t="str">
        <f>IF(AND('Indicator sheet'!O27="",$A7&lt;&gt;"I.O."),"-----",IF($A7="I.O.","",'Indicator sheet'!O27))</f>
        <v>-----</v>
      </c>
      <c r="H7" s="224">
        <f>IF($A7="I.O.","",IF('Indicator sheet'!Q27="","-----",'Indicator sheet'!Q27))</f>
        <v>0</v>
      </c>
      <c r="I7" s="224">
        <f>IF($A7="I.O.","",IF('Indicator sheet'!Q28="","-----",'Indicator sheet'!Q28))</f>
        <v>0</v>
      </c>
      <c r="J7" s="232" t="str">
        <f>IF($A7="I.O.","",IF('Indicator sheet'!Q29="",0,'Indicator sheet'!Q29))</f>
        <v>n.d.</v>
      </c>
      <c r="K7" s="230" t="str">
        <f>IF($A7="I.O.","",'Indicator sheet'!R27)</f>
        <v>Incomplete</v>
      </c>
      <c r="L7" s="231" t="str">
        <f>IF(AND('Indicator sheet'!S27="",$A7&lt;&gt;"I.O."),"-----",IF($A7="I.O.","",'Indicator sheet'!S27))</f>
        <v>-----</v>
      </c>
      <c r="M7" s="231" t="str">
        <f>IF(AND('Indicator sheet'!T27="",$A7&lt;&gt;"I.O."),"-----",IF($A7="I.O.","",'Indicator sheet'!T27))</f>
        <v>-----</v>
      </c>
      <c r="O7" s="230">
        <f t="array" aca="1" ref="O7" ca="1">IF(ROW()-ROW($D$2:$D$23)+1&gt;ROWS($C$2:$C$23)-COUNTBLANK($C$2:$C$23),"",INDIRECT(ADDRESS(SMALL((IF($C$2:$C$23&lt;&gt;"",ROW($C$2:$C$23),ROW()+ROWS($C$2:$C$23))),ROW()-ROW($D$2:$D$23)+1),COLUMN($C$2:$C$23),4)))</f>
        <v>5</v>
      </c>
      <c r="P7" s="231" t="str">
        <f t="array" aca="1" ref="P7" ca="1">IF(ROW()-ROW($E$2:$E$23)+1&gt;ROWS($D$2:$D$23)-COUNTBLANK($D$2:$D$23),"",INDIRECT(ADDRESS(SMALL((IF($D$2:$D$23&gt;"",ROW($D$2:$D$23),ROW()+ROWS($D$2:$D$23))),ROW()-ROW($E$2:$E$23)+1),COLUMN($D$2:$D$23),4)))</f>
        <v>Share 
Study patients</v>
      </c>
      <c r="Q7" s="232" t="str">
        <f t="array" aca="1" ref="Q7" ca="1">IF(ROW()-ROW($F$2:$F$23)+1&gt;ROWS($E$2:$E$23)-COUNTBLANK($E$2:$E$23),"",INDIRECT(ADDRESS(SMALL((IF($E$2:$E$23&gt;"",ROW($E$2:$E$23),ROW()+ROWS($E$2:$E$23))),ROW()-ROW($F$2:$F$23)+1),COLUMN($E$2:$E$23),4)))</f>
        <v>-----</v>
      </c>
      <c r="R7" s="233" t="str">
        <f t="array" aca="1" ref="R7" ca="1">IF(ROW()-ROW($G$2:$G$23)+1&gt;ROWS($F$2:$F$23)-COUNTBLANK($F$2:$F$23),"",INDIRECT(ADDRESS(SMALL((IF($F$2:$F$23&gt;"",ROW($F$2:$F$23),ROW()+ROWS($F$2:$F$23))),ROW()-ROW($G$2:$G$23)+1),COLUMN($F$2:$F$23),4)))</f>
        <v>≥ 5%</v>
      </c>
      <c r="S7" s="232" t="str">
        <f t="array" aca="1" ref="S7" ca="1">IF(ROW()-ROW($H$2:$H$23)+1&gt;ROWS($G$2:$G$23)-COUNTBLANK($G$2:$G$23),"",INDIRECT(ADDRESS(SMALL((IF($G$2:$G$23&lt;&gt;"",ROW($G$2:$G$23),ROW()+ROWS($G$2:$G$23))),ROW()-ROW($H$2:$H$23)+1),COLUMN($G$2:$G$23),4)))</f>
        <v>-----</v>
      </c>
      <c r="T7" s="224">
        <f t="array" aca="1" ref="T7" ca="1">IF(ROW()-ROW($I$2:$I$23)+1&gt;ROWS($H$2:$H$23)-COUNTBLANK($H$2:$H$23),"",INDIRECT(ADDRESS(SMALL((IF($H$2:$H$23&lt;&gt;"",ROW($H$2:$H$23),ROW()+ROWS($H$2:$H$23))),ROW()-ROW($I$2:$I$23)+1),COLUMN($H$2:$H$23),4)))</f>
        <v>0</v>
      </c>
      <c r="U7" s="224">
        <f t="array" aca="1" ref="U7" ca="1">IF(ROW()-ROW($J$2:$J$23)+1&gt;ROWS($I$2:$I$23)-COUNTBLANK($I$2:$I$23),"",INDIRECT(ADDRESS(SMALL((IF($I$2:$I$23&lt;&gt;"",ROW($I$2:$I$23),ROW()+ROWS($I$2:$I$23))),ROW()-ROW($J$2:$J$23)+1),COLUMN($I$2:$I$23),4)))</f>
        <v>0</v>
      </c>
      <c r="V7" s="225" t="str">
        <f t="array" aca="1" ref="V7" ca="1">IF(ROW()-ROW($K$2:$K$23)+1&gt;ROWS($J$2:$J$23)-COUNTBLANK($J$2:$J$23),"",INDIRECT(ADDRESS(SMALL((IF($J$2:$J$23&lt;&gt;"",ROW($J$2:$J$23),ROW()+ROWS($J$2:$J$23))),ROW()-ROW($K$2:$K$23)+1),COLUMN($J$2:$J$23),4)))</f>
        <v>n.d.</v>
      </c>
      <c r="W7" s="230" t="str">
        <f t="array" aca="1" ref="W7" ca="1">IF(ROW()-ROW($L$2:$L$23)+1&gt;ROWS($K$2:$K$23)-COUNTBLANK($K$2:$K$23),"",INDIRECT(ADDRESS(SMALL((IF($K$2:$K$23&lt;&gt;"",ROW($K$2:$K$23),ROW()+ROWS($K$2:$K$23))),ROW()-ROW($L$2:$L$23)+1),COLUMN($K$2:$K$23),4)))</f>
        <v>Incomplete</v>
      </c>
      <c r="X7" s="231" t="str">
        <f t="array" aca="1" ref="X7" ca="1">IF(ROW()-ROW($M$2:$M$23)+1&gt;ROWS($L$2:$L$23)-COUNTBLANK($L$2:$L$23),"",INDIRECT(ADDRESS(SMALL((IF($L$2:$L$23&lt;&gt;"",ROW($L$2:$L$23),ROW()+ROWS($L$2:$L$23))),ROW()-ROW($M$2:$M$23)+1),COLUMN($L$2:$L$23),4)))</f>
        <v>-----</v>
      </c>
      <c r="Y7" s="231" t="str">
        <f t="array" aca="1" ref="Y7" ca="1">IF(ROW()-ROW($N$2:$N$23)+1&gt;ROWS($M$2:$M$23)-COUNTBLANK($M$2:$M$23),"",INDIRECT(ADDRESS(SMALL((IF($M$2:$M$23&lt;&gt;"",ROW($M$2:$M$23),ROW()+ROWS($M$2:$M$23))),ROW()-ROW($N$2:$N$23)+1),COLUMN($M$2:$M$23),4)))</f>
        <v>-----</v>
      </c>
    </row>
    <row r="8" spans="1:25" ht="36" customHeight="1" x14ac:dyDescent="0.25">
      <c r="A8" s="230" t="str">
        <f>IF('Indicator sheet'!R30=0,"",'Indicator sheet'!R30)</f>
        <v>Incomplete</v>
      </c>
      <c r="C8" s="230" t="str">
        <f>IF($A8="I.O.","",'Indicator sheet'!B30)</f>
        <v>6a</v>
      </c>
      <c r="D8" s="258" t="str">
        <f>IF($A8="I.O.","",'Indicator sheet'!E30)</f>
        <v>Surgical expertise ENT</v>
      </c>
      <c r="E8" s="232" t="str">
        <f>IF(AND('Indicator sheet'!L30="",$A8&lt;&gt;"I.O."),"-----",IF($A8="I.O.","",'Indicator sheet'!L30))</f>
        <v>-----</v>
      </c>
      <c r="F8" s="233" t="str">
        <f>IF($A8="I.O.","",'Indicator sheet'!M30)</f>
        <v>≥ 20</v>
      </c>
      <c r="G8" s="232" t="str">
        <f>IF(AND('Indicator sheet'!O30="",$A8&lt;&gt;"I.O."),"-----",IF($A8="I.O.","",'Indicator sheet'!O30))</f>
        <v>-----</v>
      </c>
      <c r="H8" s="224">
        <f>IF($A8="I.O.","",IF('Indicator sheet'!Q30="","-----",'Indicator sheet'!Q30))</f>
        <v>0</v>
      </c>
      <c r="I8" s="224" t="str">
        <f>IF($A8="I.O.","",IF('Indicator sheet'!Q31="","-----",'Indicator sheet'!Q31))</f>
        <v>-----</v>
      </c>
      <c r="J8" s="232" t="str">
        <f>IF($A8="I.O.","","-----")</f>
        <v>-----</v>
      </c>
      <c r="K8" s="230" t="str">
        <f>IF($A8="I.O.","",'Indicator sheet'!R30)</f>
        <v>Incomplete</v>
      </c>
      <c r="L8" s="231" t="str">
        <f>IF(AND('Indicator sheet'!S30="",$A8&lt;&gt;"I.O."),"-----",IF($A8="I.O.","",'Indicator sheet'!S30))</f>
        <v>-----</v>
      </c>
      <c r="M8" s="231" t="str">
        <f>IF(AND('Indicator sheet'!T30="",$A8&lt;&gt;"I.O."),"-----",IF($A8="I.O.","",'Indicator sheet'!T30))</f>
        <v>-----</v>
      </c>
      <c r="O8" s="230" t="str">
        <f t="array" aca="1" ref="O8" ca="1">IF(ROW()-ROW($D$2:$D$23)+1&gt;ROWS($C$2:$C$23)-COUNTBLANK($C$2:$C$23),"",INDIRECT(ADDRESS(SMALL((IF($C$2:$C$23&lt;&gt;"",ROW($C$2:$C$23),ROW()+ROWS($C$2:$C$23))),ROW()-ROW($D$2:$D$23)+1),COLUMN($C$2:$C$23),4)))</f>
        <v>6a</v>
      </c>
      <c r="P8" s="231" t="str">
        <f t="array" aca="1" ref="P8" ca="1">IF(ROW()-ROW($E$2:$E$23)+1&gt;ROWS($D$2:$D$23)-COUNTBLANK($D$2:$D$23),"",INDIRECT(ADDRESS(SMALL((IF($D$2:$D$23&gt;"",ROW($D$2:$D$23),ROW()+ROWS($D$2:$D$23))),ROW()-ROW($E$2:$E$23)+1),COLUMN($D$2:$D$23),4)))</f>
        <v>Surgical expertise ENT</v>
      </c>
      <c r="Q8" s="232" t="str">
        <f t="array" aca="1" ref="Q8" ca="1">IF(ROW()-ROW($F$2:$F$23)+1&gt;ROWS($E$2:$E$23)-COUNTBLANK($E$2:$E$23),"",INDIRECT(ADDRESS(SMALL((IF($E$2:$E$23&gt;"",ROW($E$2:$E$23),ROW()+ROWS($E$2:$E$23))),ROW()-ROW($F$2:$F$23)+1),COLUMN($E$2:$E$23),4)))</f>
        <v>-----</v>
      </c>
      <c r="R8" s="233" t="str">
        <f t="array" aca="1" ref="R8" ca="1">IF(ROW()-ROW($G$2:$G$23)+1&gt;ROWS($F$2:$F$23)-COUNTBLANK($F$2:$F$23),"",INDIRECT(ADDRESS(SMALL((IF($F$2:$F$23&gt;"",ROW($F$2:$F$23),ROW()+ROWS($F$2:$F$23))),ROW()-ROW($G$2:$G$23)+1),COLUMN($F$2:$F$23),4)))</f>
        <v>≥ 20</v>
      </c>
      <c r="S8" s="232" t="str">
        <f t="array" aca="1" ref="S8" ca="1">IF(ROW()-ROW($H$2:$H$23)+1&gt;ROWS($G$2:$G$23)-COUNTBLANK($G$2:$G$23),"",INDIRECT(ADDRESS(SMALL((IF($G$2:$G$23&lt;&gt;"",ROW($G$2:$G$23),ROW()+ROWS($G$2:$G$23))),ROW()-ROW($H$2:$H$23)+1),COLUMN($G$2:$G$23),4)))</f>
        <v>-----</v>
      </c>
      <c r="T8" s="224">
        <f t="array" aca="1" ref="T8" ca="1">IF(ROW()-ROW($I$2:$I$23)+1&gt;ROWS($H$2:$H$23)-COUNTBLANK($H$2:$H$23),"",INDIRECT(ADDRESS(SMALL((IF($H$2:$H$23&lt;&gt;"",ROW($H$2:$H$23),ROW()+ROWS($H$2:$H$23))),ROW()-ROW($I$2:$I$23)+1),COLUMN($H$2:$H$23),4)))</f>
        <v>0</v>
      </c>
      <c r="U8" s="224" t="str">
        <f t="array" aca="1" ref="U8" ca="1">IF(ROW()-ROW($J$2:$J$23)+1&gt;ROWS($I$2:$I$23)-COUNTBLANK($I$2:$I$23),"",INDIRECT(ADDRESS(SMALL((IF($I$2:$I$23&lt;&gt;"",ROW($I$2:$I$23),ROW()+ROWS($I$2:$I$23))),ROW()-ROW($J$2:$J$23)+1),COLUMN($I$2:$I$23),4)))</f>
        <v>-----</v>
      </c>
      <c r="V8" s="225" t="str">
        <f t="array" aca="1" ref="V8" ca="1">IF(ROW()-ROW($K$2:$K$23)+1&gt;ROWS($J$2:$J$23)-COUNTBLANK($J$2:$J$23),"",INDIRECT(ADDRESS(SMALL((IF($J$2:$J$23&lt;&gt;"",ROW($J$2:$J$23),ROW()+ROWS($J$2:$J$23))),ROW()-ROW($K$2:$K$23)+1),COLUMN($J$2:$J$23),4)))</f>
        <v>-----</v>
      </c>
      <c r="W8" s="230" t="str">
        <f t="array" aca="1" ref="W8" ca="1">IF(ROW()-ROW($L$2:$L$23)+1&gt;ROWS($K$2:$K$23)-COUNTBLANK($K$2:$K$23),"",INDIRECT(ADDRESS(SMALL((IF($K$2:$K$23&lt;&gt;"",ROW($K$2:$K$23),ROW()+ROWS($K$2:$K$23))),ROW()-ROW($L$2:$L$23)+1),COLUMN($K$2:$K$23),4)))</f>
        <v>Incomplete</v>
      </c>
      <c r="X8" s="231" t="str">
        <f t="array" aca="1" ref="X8" ca="1">IF(ROW()-ROW($M$2:$M$23)+1&gt;ROWS($L$2:$L$23)-COUNTBLANK($L$2:$L$23),"",INDIRECT(ADDRESS(SMALL((IF($L$2:$L$23&lt;&gt;"",ROW($L$2:$L$23),ROW()+ROWS($L$2:$L$23))),ROW()-ROW($M$2:$M$23)+1),COLUMN($L$2:$L$23),4)))</f>
        <v>-----</v>
      </c>
      <c r="Y8" s="231" t="str">
        <f t="array" aca="1" ref="Y8" ca="1">IF(ROW()-ROW($N$2:$N$23)+1&gt;ROWS($M$2:$M$23)-COUNTBLANK($M$2:$M$23),"",INDIRECT(ADDRESS(SMALL((IF($M$2:$M$23&lt;&gt;"",ROW($M$2:$M$23),ROW()+ROWS($M$2:$M$23))),ROW()-ROW($N$2:$N$23)+1),COLUMN($M$2:$M$23),4)))</f>
        <v>-----</v>
      </c>
    </row>
    <row r="9" spans="1:25" ht="36" customHeight="1" x14ac:dyDescent="0.25">
      <c r="A9" s="230" t="str">
        <f>IF('Indicator sheet'!R33=0,"",'Indicator sheet'!R33)</f>
        <v>Incomplete</v>
      </c>
      <c r="C9" s="323" t="str">
        <f>IF($A9="I.O.","",'Indicator sheet'!B33)</f>
        <v>6b</v>
      </c>
      <c r="D9" s="258" t="str">
        <f>IF($A9="I.O.","",'Indicator sheet'!E33)</f>
        <v>Surgical expertise OMS</v>
      </c>
      <c r="E9" s="232" t="str">
        <f>IF(AND('Indicator sheet'!L33="",$A9&lt;&gt;"I.O."),"-----",IF($A9="I.O.","",'Indicator sheet'!L33))</f>
        <v>-----</v>
      </c>
      <c r="F9" s="233" t="str">
        <f>IF($A9="I.O.","",'Indicator sheet'!M33)</f>
        <v>≥ 20</v>
      </c>
      <c r="G9" s="232" t="str">
        <f>IF(AND('Indicator sheet'!O33="",$A9&lt;&gt;"I.O."),"-----",IF($A9="I.O.","",'Indicator sheet'!O33))</f>
        <v>-----</v>
      </c>
      <c r="H9" s="224">
        <f>IF($A9="I.O.","",IF('Indicator sheet'!Q33="","-----",'Indicator sheet'!Q33))</f>
        <v>0</v>
      </c>
      <c r="I9" s="224" t="str">
        <f>IF($A9="I.O.","",IF('Indicator sheet'!Q34="","-----",'Indicator sheet'!Q34))</f>
        <v>-----</v>
      </c>
      <c r="J9" s="232" t="str">
        <f>IF($A9="I.O.","","-----")</f>
        <v>-----</v>
      </c>
      <c r="K9" s="230" t="str">
        <f>IF($A9="I.O.","",'Indicator sheet'!R33)</f>
        <v>Incomplete</v>
      </c>
      <c r="L9" s="231" t="str">
        <f>IF(AND('Indicator sheet'!S33="",$A9&lt;&gt;"I.O."),"-----",IF($A9="I.O.","",'Indicator sheet'!S33))</f>
        <v>-----</v>
      </c>
      <c r="M9" s="231" t="str">
        <f>IF(AND('Indicator sheet'!T33="",$A9&lt;&gt;"I.O."),"-----",IF($A9="I.O.","",'Indicator sheet'!T33))</f>
        <v>-----</v>
      </c>
      <c r="O9" s="230" t="str">
        <f t="array" aca="1" ref="O9" ca="1">IF(ROW()-ROW($D$2:$D$23)+1&gt;ROWS($C$2:$C$23)-COUNTBLANK($C$2:$C$23),"",INDIRECT(ADDRESS(SMALL((IF($C$2:$C$23&lt;&gt;"",ROW($C$2:$C$23),ROW()+ROWS($C$2:$C$23))),ROW()-ROW($D$2:$D$23)+1),COLUMN($C$2:$C$23),4)))</f>
        <v>6b</v>
      </c>
      <c r="P9" s="231" t="str">
        <f t="array" aca="1" ref="P9" ca="1">IF(ROW()-ROW($E$2:$E$23)+1&gt;ROWS($D$2:$D$23)-COUNTBLANK($D$2:$D$23),"",INDIRECT(ADDRESS(SMALL((IF($D$2:$D$23&gt;"",ROW($D$2:$D$23),ROW()+ROWS($D$2:$D$23))),ROW()-ROW($E$2:$E$23)+1),COLUMN($D$2:$D$23),4)))</f>
        <v>Surgical expertise OMS</v>
      </c>
      <c r="Q9" s="232" t="str">
        <f t="array" aca="1" ref="Q9" ca="1">IF(ROW()-ROW($F$2:$F$23)+1&gt;ROWS($E$2:$E$23)-COUNTBLANK($E$2:$E$23),"",INDIRECT(ADDRESS(SMALL((IF($E$2:$E$23&gt;"",ROW($E$2:$E$23),ROW()+ROWS($E$2:$E$23))),ROW()-ROW($F$2:$F$23)+1),COLUMN($E$2:$E$23),4)))</f>
        <v>-----</v>
      </c>
      <c r="R9" s="233" t="str">
        <f t="array" aca="1" ref="R9" ca="1">IF(ROW()-ROW($G$2:$G$23)+1&gt;ROWS($F$2:$F$23)-COUNTBLANK($F$2:$F$23),"",INDIRECT(ADDRESS(SMALL((IF($F$2:$F$23&gt;"",ROW($F$2:$F$23),ROW()+ROWS($F$2:$F$23))),ROW()-ROW($G$2:$G$23)+1),COLUMN($F$2:$F$23),4)))</f>
        <v>≥ 20</v>
      </c>
      <c r="S9" s="232" t="str">
        <f t="array" aca="1" ref="S9" ca="1">IF(ROW()-ROW($H$2:$H$23)+1&gt;ROWS($G$2:$G$23)-COUNTBLANK($G$2:$G$23),"",INDIRECT(ADDRESS(SMALL((IF($G$2:$G$23&lt;&gt;"",ROW($G$2:$G$23),ROW()+ROWS($G$2:$G$23))),ROW()-ROW($H$2:$H$23)+1),COLUMN($G$2:$G$23),4)))</f>
        <v>-----</v>
      </c>
      <c r="T9" s="224">
        <f t="array" aca="1" ref="T9" ca="1">IF(ROW()-ROW($I$2:$I$23)+1&gt;ROWS($H$2:$H$23)-COUNTBLANK($H$2:$H$23),"",INDIRECT(ADDRESS(SMALL((IF($H$2:$H$23&lt;&gt;"",ROW($H$2:$H$23),ROW()+ROWS($H$2:$H$23))),ROW()-ROW($I$2:$I$23)+1),COLUMN($H$2:$H$23),4)))</f>
        <v>0</v>
      </c>
      <c r="U9" s="224" t="str">
        <f t="array" aca="1" ref="U9" ca="1">IF(ROW()-ROW($J$2:$J$23)+1&gt;ROWS($I$2:$I$23)-COUNTBLANK($I$2:$I$23),"",INDIRECT(ADDRESS(SMALL((IF($I$2:$I$23&lt;&gt;"",ROW($I$2:$I$23),ROW()+ROWS($I$2:$I$23))),ROW()-ROW($J$2:$J$23)+1),COLUMN($I$2:$I$23),4)))</f>
        <v>-----</v>
      </c>
      <c r="V9" s="225" t="str">
        <f t="array" aca="1" ref="V9" ca="1">IF(ROW()-ROW($K$2:$K$23)+1&gt;ROWS($J$2:$J$23)-COUNTBLANK($J$2:$J$23),"",INDIRECT(ADDRESS(SMALL((IF($J$2:$J$23&lt;&gt;"",ROW($J$2:$J$23),ROW()+ROWS($J$2:$J$23))),ROW()-ROW($K$2:$K$23)+1),COLUMN($J$2:$J$23),4)))</f>
        <v>-----</v>
      </c>
      <c r="W9" s="230" t="str">
        <f t="array" aca="1" ref="W9" ca="1">IF(ROW()-ROW($L$2:$L$23)+1&gt;ROWS($K$2:$K$23)-COUNTBLANK($K$2:$K$23),"",INDIRECT(ADDRESS(SMALL((IF($K$2:$K$23&lt;&gt;"",ROW($K$2:$K$23),ROW()+ROWS($K$2:$K$23))),ROW()-ROW($L$2:$L$23)+1),COLUMN($K$2:$K$23),4)))</f>
        <v>Incomplete</v>
      </c>
      <c r="X9" s="231" t="str">
        <f t="array" aca="1" ref="X9" ca="1">IF(ROW()-ROW($M$2:$M$23)+1&gt;ROWS($L$2:$L$23)-COUNTBLANK($L$2:$L$23),"",INDIRECT(ADDRESS(SMALL((IF($L$2:$L$23&lt;&gt;"",ROW($L$2:$L$23),ROW()+ROWS($L$2:$L$23))),ROW()-ROW($M$2:$M$23)+1),COLUMN($L$2:$L$23),4)))</f>
        <v>-----</v>
      </c>
      <c r="Y9" s="231" t="str">
        <f t="array" aca="1" ref="Y9" ca="1">IF(ROW()-ROW($N$2:$N$23)+1&gt;ROWS($M$2:$M$23)-COUNTBLANK($M$2:$M$23),"",INDIRECT(ADDRESS(SMALL((IF($M$2:$M$23&lt;&gt;"",ROW($M$2:$M$23),ROW()+ROWS($M$2:$M$23))),ROW()-ROW($N$2:$N$23)+1),COLUMN($M$2:$M$23),4)))</f>
        <v>-----</v>
      </c>
    </row>
    <row r="10" spans="1:25" ht="36" customHeight="1" x14ac:dyDescent="0.25">
      <c r="A10" s="230" t="str">
        <f>IF('Indicator sheet'!R36=0,"",'Indicator sheet'!R36)</f>
        <v>Incomplete</v>
      </c>
      <c r="C10" s="230">
        <f>IF($A10="I.O.","",'Indicator sheet'!B36)</f>
        <v>7</v>
      </c>
      <c r="D10" s="258" t="str">
        <f>IF($A10="I.O.","",'Indicator sheet'!E36)</f>
        <v>Revision surgeries</v>
      </c>
      <c r="E10" s="232" t="str">
        <f>IF(AND('Indicator sheet'!L36="",$A10&lt;&gt;"I.O."),"-----",IF($A10="I.O.","",'Indicator sheet'!L36))</f>
        <v>-----</v>
      </c>
      <c r="F10" s="233" t="str">
        <f>IF($A10="I.O.","",'Indicator sheet'!M36)</f>
        <v>≤ 15%</v>
      </c>
      <c r="G10" s="232" t="str">
        <f>IF(AND('Indicator sheet'!O36="",$A10&lt;&gt;"I.O."),"-----",IF($A10="I.O.","",'Indicator sheet'!O36))</f>
        <v>-----</v>
      </c>
      <c r="H10" s="224" t="str">
        <f>IF($A10="I.O.","",IF('Indicator sheet'!Q36="","-----",'Indicator sheet'!Q36))</f>
        <v>-----</v>
      </c>
      <c r="I10" s="224">
        <f>IF($A10="I.O.","",IF('Indicator sheet'!Q37="","-----",'Indicator sheet'!Q37))</f>
        <v>0</v>
      </c>
      <c r="J10" s="232" t="str">
        <f>IF($A10="I.O.","",IF('Indicator sheet'!Q38="",0,'Indicator sheet'!Q38))</f>
        <v>n.d.</v>
      </c>
      <c r="K10" s="230" t="str">
        <f>IF($A10="I.O.","",'Indicator sheet'!R36)</f>
        <v>Incomplete</v>
      </c>
      <c r="L10" s="231" t="str">
        <f>IF(AND('Indicator sheet'!S36="",$A10&lt;&gt;"I.O."),"-----",IF($A10="I.O.","",'Indicator sheet'!S36))</f>
        <v>-----</v>
      </c>
      <c r="M10" s="231" t="str">
        <f>IF(AND('Indicator sheet'!T36="",$A10&lt;&gt;"I.O."),"-----",IF($A10="I.O.","",'Indicator sheet'!T36))</f>
        <v>-----</v>
      </c>
      <c r="O10" s="230">
        <f t="array" aca="1" ref="O10" ca="1">IF(ROW()-ROW($D$2:$D$23)+1&gt;ROWS($C$2:$C$23)-COUNTBLANK($C$2:$C$23),"",INDIRECT(ADDRESS(SMALL((IF($C$2:$C$23&lt;&gt;"",ROW($C$2:$C$23),ROW()+ROWS($C$2:$C$23))),ROW()-ROW($D$2:$D$23)+1),COLUMN($C$2:$C$23),4)))</f>
        <v>7</v>
      </c>
      <c r="P10" s="231" t="str">
        <f t="array" aca="1" ref="P10" ca="1">IF(ROW()-ROW($E$2:$E$23)+1&gt;ROWS($D$2:$D$23)-COUNTBLANK($D$2:$D$23),"",INDIRECT(ADDRESS(SMALL((IF($D$2:$D$23&gt;"",ROW($D$2:$D$23),ROW()+ROWS($D$2:$D$23))),ROW()-ROW($E$2:$E$23)+1),COLUMN($D$2:$D$23),4)))</f>
        <v>Revision surgeries</v>
      </c>
      <c r="Q10" s="232" t="str">
        <f t="array" aca="1" ref="Q10" ca="1">IF(ROW()-ROW($F$2:$F$23)+1&gt;ROWS($E$2:$E$23)-COUNTBLANK($E$2:$E$23),"",INDIRECT(ADDRESS(SMALL((IF($E$2:$E$23&gt;"",ROW($E$2:$E$23),ROW()+ROWS($E$2:$E$23))),ROW()-ROW($F$2:$F$23)+1),COLUMN($E$2:$E$23),4)))</f>
        <v>-----</v>
      </c>
      <c r="R10" s="233" t="str">
        <f t="array" aca="1" ref="R10" ca="1">IF(ROW()-ROW($G$2:$G$23)+1&gt;ROWS($F$2:$F$23)-COUNTBLANK($F$2:$F$23),"",INDIRECT(ADDRESS(SMALL((IF($F$2:$F$23&gt;"",ROW($F$2:$F$23),ROW()+ROWS($F$2:$F$23))),ROW()-ROW($G$2:$G$23)+1),COLUMN($F$2:$F$23),4)))</f>
        <v>≤ 15%</v>
      </c>
      <c r="S10" s="232" t="str">
        <f t="array" aca="1" ref="S10" ca="1">IF(ROW()-ROW($H$2:$H$23)+1&gt;ROWS($G$2:$G$23)-COUNTBLANK($G$2:$G$23),"",INDIRECT(ADDRESS(SMALL((IF($G$2:$G$23&lt;&gt;"",ROW($G$2:$G$23),ROW()+ROWS($G$2:$G$23))),ROW()-ROW($H$2:$H$23)+1),COLUMN($G$2:$G$23),4)))</f>
        <v>-----</v>
      </c>
      <c r="T10" s="224" t="str">
        <f t="array" aca="1" ref="T10" ca="1">IF(ROW()-ROW($I$2:$I$23)+1&gt;ROWS($H$2:$H$23)-COUNTBLANK($H$2:$H$23),"",INDIRECT(ADDRESS(SMALL((IF($H$2:$H$23&lt;&gt;"",ROW($H$2:$H$23),ROW()+ROWS($H$2:$H$23))),ROW()-ROW($I$2:$I$23)+1),COLUMN($H$2:$H$23),4)))</f>
        <v>-----</v>
      </c>
      <c r="U10" s="224">
        <f t="array" aca="1" ref="U10" ca="1">IF(ROW()-ROW($J$2:$J$23)+1&gt;ROWS($I$2:$I$23)-COUNTBLANK($I$2:$I$23),"",INDIRECT(ADDRESS(SMALL((IF($I$2:$I$23&lt;&gt;"",ROW($I$2:$I$23),ROW()+ROWS($I$2:$I$23))),ROW()-ROW($J$2:$J$23)+1),COLUMN($I$2:$I$23),4)))</f>
        <v>0</v>
      </c>
      <c r="V10" s="225" t="str">
        <f t="array" aca="1" ref="V10" ca="1">IF(ROW()-ROW($K$2:$K$23)+1&gt;ROWS($J$2:$J$23)-COUNTBLANK($J$2:$J$23),"",INDIRECT(ADDRESS(SMALL((IF($J$2:$J$23&lt;&gt;"",ROW($J$2:$J$23),ROW()+ROWS($J$2:$J$23))),ROW()-ROW($K$2:$K$23)+1),COLUMN($J$2:$J$23),4)))</f>
        <v>n.d.</v>
      </c>
      <c r="W10" s="230" t="str">
        <f t="array" aca="1" ref="W10" ca="1">IF(ROW()-ROW($L$2:$L$23)+1&gt;ROWS($K$2:$K$23)-COUNTBLANK($K$2:$K$23),"",INDIRECT(ADDRESS(SMALL((IF($K$2:$K$23&lt;&gt;"",ROW($K$2:$K$23),ROW()+ROWS($K$2:$K$23))),ROW()-ROW($L$2:$L$23)+1),COLUMN($K$2:$K$23),4)))</f>
        <v>Incomplete</v>
      </c>
      <c r="X10" s="231" t="str">
        <f t="array" aca="1" ref="X10" ca="1">IF(ROW()-ROW($M$2:$M$23)+1&gt;ROWS($L$2:$L$23)-COUNTBLANK($L$2:$L$23),"",INDIRECT(ADDRESS(SMALL((IF($L$2:$L$23&lt;&gt;"",ROW($L$2:$L$23),ROW()+ROWS($L$2:$L$23))),ROW()-ROW($M$2:$M$23)+1),COLUMN($L$2:$L$23),4)))</f>
        <v>-----</v>
      </c>
      <c r="Y10" s="231" t="str">
        <f t="array" aca="1" ref="Y10" ca="1">IF(ROW()-ROW($N$2:$N$23)+1&gt;ROWS($M$2:$M$23)-COUNTBLANK($M$2:$M$23),"",INDIRECT(ADDRESS(SMALL((IF($M$2:$M$23&lt;&gt;"",ROW($M$2:$M$23),ROW()+ROWS($M$2:$M$23))),ROW()-ROW($N$2:$N$23)+1),COLUMN($M$2:$M$23),4)))</f>
        <v>-----</v>
      </c>
    </row>
    <row r="11" spans="1:25" ht="36" customHeight="1" x14ac:dyDescent="0.25">
      <c r="A11" s="230" t="str">
        <f>IF('Indicator sheet'!R39=0,"",'Indicator sheet'!R39)</f>
        <v>Incomplete</v>
      </c>
      <c r="C11" s="323">
        <f>IF($A11="I.O.","",'Indicator sheet'!B39)</f>
        <v>8</v>
      </c>
      <c r="D11" s="258" t="str">
        <f>IF($A11="I.O.","",'Indicator sheet'!E39)</f>
        <v>R0 situation after curative surgery for oral cavity cancer</v>
      </c>
      <c r="E11" s="232" t="str">
        <f>IF(AND('Indicator sheet'!L39="",$A11&lt;&gt;"I.O."),"-----",IF($A11="I.O.","",'Indicator sheet'!L39))</f>
        <v>-----</v>
      </c>
      <c r="F11" s="233" t="str">
        <f>IF($A11="I.O.","",'Indicator sheet'!M39)</f>
        <v>≥ 90%</v>
      </c>
      <c r="G11" s="232" t="str">
        <f>IF(AND('Indicator sheet'!O39="",$A11&lt;&gt;"I.O."),"-----",IF($A11="I.O.","",'Indicator sheet'!O39))</f>
        <v>-----</v>
      </c>
      <c r="H11" s="224" t="str">
        <f>IF($A11="I.O.","",IF('Indicator sheet'!Q39="","-----",'Indicator sheet'!Q39))</f>
        <v>-----</v>
      </c>
      <c r="I11" s="224" t="str">
        <f>IF($A11="I.O.","",IF('Indicator sheet'!Q40="","-----",'Indicator sheet'!Q40))</f>
        <v>-----</v>
      </c>
      <c r="J11" s="232" t="str">
        <f>IF($A11="I.O.","",IF('Indicator sheet'!Q41="","-----",'Indicator sheet'!Q41))</f>
        <v>n.d.</v>
      </c>
      <c r="K11" s="230" t="str">
        <f>IF($A11="I.O.","",'Indicator sheet'!R39)</f>
        <v>Incomplete</v>
      </c>
      <c r="L11" s="231" t="str">
        <f>IF(AND('Indicator sheet'!S39="",$A11&lt;&gt;"I.O."),"-----",IF($A11="I.O.","",'Indicator sheet'!S39))</f>
        <v>-----</v>
      </c>
      <c r="M11" s="231" t="str">
        <f>IF(AND('Indicator sheet'!T39="",$A11&lt;&gt;"I.O."),"-----",IF($A11="I.O.","",'Indicator sheet'!T39))</f>
        <v>-----</v>
      </c>
      <c r="O11" s="230">
        <f t="array" aca="1" ref="O11" ca="1">IF(ROW()-ROW($D$2:$D$23)+1&gt;ROWS($C$2:$C$23)-COUNTBLANK($C$2:$C$23),"",INDIRECT(ADDRESS(SMALL((IF($C$2:$C$23&lt;&gt;"",ROW($C$2:$C$23),ROW()+ROWS($C$2:$C$23))),ROW()-ROW($D$2:$D$23)+1),COLUMN($C$2:$C$23),4)))</f>
        <v>8</v>
      </c>
      <c r="P11" s="231" t="str">
        <f t="array" aca="1" ref="P11" ca="1">IF(ROW()-ROW($E$2:$E$23)+1&gt;ROWS($D$2:$D$23)-COUNTBLANK($D$2:$D$23),"",INDIRECT(ADDRESS(SMALL((IF($D$2:$D$23&gt;"",ROW($D$2:$D$23),ROW()+ROWS($D$2:$D$23))),ROW()-ROW($E$2:$E$23)+1),COLUMN($D$2:$D$23),4)))</f>
        <v>R0 situation after curative surgery for oral cavity cancer</v>
      </c>
      <c r="Q11" s="232" t="str">
        <f t="array" aca="1" ref="Q11" ca="1">IF(ROW()-ROW($F$2:$F$23)+1&gt;ROWS($E$2:$E$23)-COUNTBLANK($E$2:$E$23),"",INDIRECT(ADDRESS(SMALL((IF($E$2:$E$23&gt;"",ROW($E$2:$E$23),ROW()+ROWS($E$2:$E$23))),ROW()-ROW($F$2:$F$23)+1),COLUMN($E$2:$E$23),4)))</f>
        <v>-----</v>
      </c>
      <c r="R11" s="233" t="str">
        <f t="array" aca="1" ref="R11" ca="1">IF(ROW()-ROW($G$2:$G$23)+1&gt;ROWS($F$2:$F$23)-COUNTBLANK($F$2:$F$23),"",INDIRECT(ADDRESS(SMALL((IF($F$2:$F$23&gt;"",ROW($F$2:$F$23),ROW()+ROWS($F$2:$F$23))),ROW()-ROW($G$2:$G$23)+1),COLUMN($F$2:$F$23),4)))</f>
        <v>≥ 90%</v>
      </c>
      <c r="S11" s="232" t="str">
        <f t="array" aca="1" ref="S11" ca="1">IF(ROW()-ROW($H$2:$H$23)+1&gt;ROWS($G$2:$G$23)-COUNTBLANK($G$2:$G$23),"",INDIRECT(ADDRESS(SMALL((IF($G$2:$G$23&lt;&gt;"",ROW($G$2:$G$23),ROW()+ROWS($G$2:$G$23))),ROW()-ROW($H$2:$H$23)+1),COLUMN($G$2:$G$23),4)))</f>
        <v>-----</v>
      </c>
      <c r="T11" s="224" t="str">
        <f t="array" aca="1" ref="T11" ca="1">IF(ROW()-ROW($I$2:$I$23)+1&gt;ROWS($H$2:$H$23)-COUNTBLANK($H$2:$H$23),"",INDIRECT(ADDRESS(SMALL((IF($H$2:$H$23&lt;&gt;"",ROW($H$2:$H$23),ROW()+ROWS($H$2:$H$23))),ROW()-ROW($I$2:$I$23)+1),COLUMN($H$2:$H$23),4)))</f>
        <v>-----</v>
      </c>
      <c r="U11" s="224" t="str">
        <f t="array" aca="1" ref="U11" ca="1">IF(ROW()-ROW($J$2:$J$23)+1&gt;ROWS($I$2:$I$23)-COUNTBLANK($I$2:$I$23),"",INDIRECT(ADDRESS(SMALL((IF($I$2:$I$23&lt;&gt;"",ROW($I$2:$I$23),ROW()+ROWS($I$2:$I$23))),ROW()-ROW($J$2:$J$23)+1),COLUMN($I$2:$I$23),4)))</f>
        <v>-----</v>
      </c>
      <c r="V11" s="225" t="str">
        <f t="array" aca="1" ref="V11" ca="1">IF(ROW()-ROW($K$2:$K$23)+1&gt;ROWS($J$2:$J$23)-COUNTBLANK($J$2:$J$23),"",INDIRECT(ADDRESS(SMALL((IF($J$2:$J$23&lt;&gt;"",ROW($J$2:$J$23),ROW()+ROWS($J$2:$J$23))),ROW()-ROW($K$2:$K$23)+1),COLUMN($J$2:$J$23),4)))</f>
        <v>n.d.</v>
      </c>
      <c r="W11" s="230" t="str">
        <f t="array" aca="1" ref="W11" ca="1">IF(ROW()-ROW($L$2:$L$23)+1&gt;ROWS($K$2:$K$23)-COUNTBLANK($K$2:$K$23),"",INDIRECT(ADDRESS(SMALL((IF($K$2:$K$23&lt;&gt;"",ROW($K$2:$K$23),ROW()+ROWS($K$2:$K$23))),ROW()-ROW($L$2:$L$23)+1),COLUMN($K$2:$K$23),4)))</f>
        <v>Incomplete</v>
      </c>
      <c r="X11" s="231" t="str">
        <f t="array" aca="1" ref="X11" ca="1">IF(ROW()-ROW($M$2:$M$23)+1&gt;ROWS($L$2:$L$23)-COUNTBLANK($L$2:$L$23),"",INDIRECT(ADDRESS(SMALL((IF($L$2:$L$23&lt;&gt;"",ROW($L$2:$L$23),ROW()+ROWS($L$2:$L$23))),ROW()-ROW($M$2:$M$23)+1),COLUMN($L$2:$L$23),4)))</f>
        <v>-----</v>
      </c>
      <c r="Y11" s="231" t="str">
        <f t="array" aca="1" ref="Y11" ca="1">IF(ROW()-ROW($N$2:$N$23)+1&gt;ROWS($M$2:$M$23)-COUNTBLANK($M$2:$M$23),"",INDIRECT(ADDRESS(SMALL((IF($M$2:$M$23&lt;&gt;"",ROW($M$2:$M$23),ROW()+ROWS($M$2:$M$23))),ROW()-ROW($N$2:$N$23)+1),COLUMN($M$2:$M$23),4)))</f>
        <v>-----</v>
      </c>
    </row>
    <row r="12" spans="1:25" ht="36" customHeight="1" x14ac:dyDescent="0.25">
      <c r="A12" s="230" t="str">
        <f>IF('Indicator sheet'!R42=0,"",'Indicator sheet'!R42)</f>
        <v>Incomplete</v>
      </c>
      <c r="C12" s="230">
        <f>IF($A12="I.O.","",'Indicator sheet'!B42)</f>
        <v>9</v>
      </c>
      <c r="D12" s="258" t="str">
        <f>IF($A12="I.O.","",'Indicator sheet'!E42)</f>
        <v>Imaging of oral cavity cancer to determine 
N category</v>
      </c>
      <c r="E12" s="232" t="str">
        <f>IF(AND('Indicator sheet'!L42="",$A12&lt;&gt;"I.O."),"-----",IF($A12="I.O.","",'Indicator sheet'!L42))</f>
        <v>-----</v>
      </c>
      <c r="F12" s="233" t="str">
        <f>IF($A12="I.O.","",'Indicator sheet'!M42)</f>
        <v>≥ 90%</v>
      </c>
      <c r="G12" s="232" t="str">
        <f>IF(AND('Indicator sheet'!O42="",$A12&lt;&gt;"I.O."),"-----",IF($A12="I.O.","",'Indicator sheet'!O42))</f>
        <v>-----</v>
      </c>
      <c r="H12" s="224" t="str">
        <f>IF($A12="I.O.","",IF('Indicator sheet'!Q42="","-----",'Indicator sheet'!Q42))</f>
        <v>-----</v>
      </c>
      <c r="I12" s="224">
        <f>IF($A12="I.O.","",IF('Indicator sheet'!Q43="","-----",'Indicator sheet'!Q43))</f>
        <v>0</v>
      </c>
      <c r="J12" s="232" t="str">
        <f>IF($A12="I.O.","",IF('Indicator sheet'!Q44="",0,'Indicator sheet'!Q44))</f>
        <v>n.d.</v>
      </c>
      <c r="K12" s="230" t="str">
        <f>IF($A12="I.O.","",'Indicator sheet'!R42)</f>
        <v>Incomplete</v>
      </c>
      <c r="L12" s="231" t="str">
        <f>IF(AND('Indicator sheet'!S42="",$A12&lt;&gt;"I.O."),"-----",IF($A12="I.O.","",'Indicator sheet'!S42))</f>
        <v>-----</v>
      </c>
      <c r="M12" s="231" t="str">
        <f>IF(AND('Indicator sheet'!T42="",$A12&lt;&gt;"I.O."),"-----",IF($A12="I.O.","",'Indicator sheet'!T42))</f>
        <v>-----</v>
      </c>
      <c r="O12" s="230">
        <f t="array" aca="1" ref="O12" ca="1">IF(ROW()-ROW($D$2:$D$23)+1&gt;ROWS($C$2:$C$23)-COUNTBLANK($C$2:$C$23),"",INDIRECT(ADDRESS(SMALL((IF($C$2:$C$23&lt;&gt;"",ROW($C$2:$C$23),ROW()+ROWS($C$2:$C$23))),ROW()-ROW($D$2:$D$23)+1),COLUMN($C$2:$C$23),4)))</f>
        <v>9</v>
      </c>
      <c r="P12" s="231" t="str">
        <f t="array" aca="1" ref="P12" ca="1">IF(ROW()-ROW($E$2:$E$23)+1&gt;ROWS($D$2:$D$23)-COUNTBLANK($D$2:$D$23),"",INDIRECT(ADDRESS(SMALL((IF($D$2:$D$23&gt;"",ROW($D$2:$D$23),ROW()+ROWS($D$2:$D$23))),ROW()-ROW($E$2:$E$23)+1),COLUMN($D$2:$D$23),4)))</f>
        <v>Imaging of oral cavity cancer to determine 
N category</v>
      </c>
      <c r="Q12" s="232" t="str">
        <f t="array" aca="1" ref="Q12" ca="1">IF(ROW()-ROW($F$2:$F$23)+1&gt;ROWS($E$2:$E$23)-COUNTBLANK($E$2:$E$23),"",INDIRECT(ADDRESS(SMALL((IF($E$2:$E$23&gt;"",ROW($E$2:$E$23),ROW()+ROWS($E$2:$E$23))),ROW()-ROW($F$2:$F$23)+1),COLUMN($E$2:$E$23),4)))</f>
        <v>-----</v>
      </c>
      <c r="R12" s="233" t="str">
        <f t="array" aca="1" ref="R12" ca="1">IF(ROW()-ROW($G$2:$G$23)+1&gt;ROWS($F$2:$F$23)-COUNTBLANK($F$2:$F$23),"",INDIRECT(ADDRESS(SMALL((IF($F$2:$F$23&gt;"",ROW($F$2:$F$23),ROW()+ROWS($F$2:$F$23))),ROW()-ROW($G$2:$G$23)+1),COLUMN($F$2:$F$23),4)))</f>
        <v>≥ 90%</v>
      </c>
      <c r="S12" s="232" t="str">
        <f t="array" aca="1" ref="S12" ca="1">IF(ROW()-ROW($H$2:$H$23)+1&gt;ROWS($G$2:$G$23)-COUNTBLANK($G$2:$G$23),"",INDIRECT(ADDRESS(SMALL((IF($G$2:$G$23&lt;&gt;"",ROW($G$2:$G$23),ROW()+ROWS($G$2:$G$23))),ROW()-ROW($H$2:$H$23)+1),COLUMN($G$2:$G$23),4)))</f>
        <v>-----</v>
      </c>
      <c r="T12" s="224" t="str">
        <f t="array" aca="1" ref="T12" ca="1">IF(ROW()-ROW($I$2:$I$23)+1&gt;ROWS($H$2:$H$23)-COUNTBLANK($H$2:$H$23),"",INDIRECT(ADDRESS(SMALL((IF($H$2:$H$23&lt;&gt;"",ROW($H$2:$H$23),ROW()+ROWS($H$2:$H$23))),ROW()-ROW($I$2:$I$23)+1),COLUMN($H$2:$H$23),4)))</f>
        <v>-----</v>
      </c>
      <c r="U12" s="224">
        <f t="array" aca="1" ref="U12" ca="1">IF(ROW()-ROW($J$2:$J$23)+1&gt;ROWS($I$2:$I$23)-COUNTBLANK($I$2:$I$23),"",INDIRECT(ADDRESS(SMALL((IF($I$2:$I$23&lt;&gt;"",ROW($I$2:$I$23),ROW()+ROWS($I$2:$I$23))),ROW()-ROW($J$2:$J$23)+1),COLUMN($I$2:$I$23),4)))</f>
        <v>0</v>
      </c>
      <c r="V12" s="225" t="str">
        <f t="array" aca="1" ref="V12" ca="1">IF(ROW()-ROW($K$2:$K$23)+1&gt;ROWS($J$2:$J$23)-COUNTBLANK($J$2:$J$23),"",INDIRECT(ADDRESS(SMALL((IF($J$2:$J$23&lt;&gt;"",ROW($J$2:$J$23),ROW()+ROWS($J$2:$J$23))),ROW()-ROW($K$2:$K$23)+1),COLUMN($J$2:$J$23),4)))</f>
        <v>n.d.</v>
      </c>
      <c r="W12" s="230" t="str">
        <f t="array" aca="1" ref="W12" ca="1">IF(ROW()-ROW($L$2:$L$23)+1&gt;ROWS($K$2:$K$23)-COUNTBLANK($K$2:$K$23),"",INDIRECT(ADDRESS(SMALL((IF($K$2:$K$23&lt;&gt;"",ROW($K$2:$K$23),ROW()+ROWS($K$2:$K$23))),ROW()-ROW($L$2:$L$23)+1),COLUMN($K$2:$K$23),4)))</f>
        <v>Incomplete</v>
      </c>
      <c r="X12" s="231" t="str">
        <f t="array" aca="1" ref="X12" ca="1">IF(ROW()-ROW($M$2:$M$23)+1&gt;ROWS($L$2:$L$23)-COUNTBLANK($L$2:$L$23),"",INDIRECT(ADDRESS(SMALL((IF($L$2:$L$23&lt;&gt;"",ROW($L$2:$L$23),ROW()+ROWS($L$2:$L$23))),ROW()-ROW($M$2:$M$23)+1),COLUMN($L$2:$L$23),4)))</f>
        <v>-----</v>
      </c>
      <c r="Y12" s="231" t="str">
        <f t="array" aca="1" ref="Y12" ca="1">IF(ROW()-ROW($N$2:$N$23)+1&gt;ROWS($M$2:$M$23)-COUNTBLANK($M$2:$M$23),"",INDIRECT(ADDRESS(SMALL((IF($M$2:$M$23&lt;&gt;"",ROW($M$2:$M$23),ROW()+ROWS($M$2:$M$23))),ROW()-ROW($N$2:$N$23)+1),COLUMN($M$2:$M$23),4)))</f>
        <v>-----</v>
      </c>
    </row>
    <row r="13" spans="1:25" ht="36" customHeight="1" x14ac:dyDescent="0.25">
      <c r="A13" s="230" t="str">
        <f>IF('Indicator sheet'!R45=0,"",'Indicator sheet'!R45)</f>
        <v>Incomplete</v>
      </c>
      <c r="C13" s="230">
        <f>IF($A13="I.O.","",'Indicator sheet'!B45)</f>
        <v>10</v>
      </c>
      <c r="D13" s="258" t="str">
        <f>IF($A13="I.O.","",'Indicator sheet'!E45)</f>
        <v>Thorax CT to rule out pulmonary filiae in the case of oral cavity cancer</v>
      </c>
      <c r="E13" s="232" t="str">
        <f>IF(AND('Indicator sheet'!L45="",$A13&lt;&gt;"I.O."),"-----",IF($A13="I.O.","",'Indicator sheet'!L45))</f>
        <v>-----</v>
      </c>
      <c r="F13" s="233" t="str">
        <f>IF($A13="I.O.","",'Indicator sheet'!M45)</f>
        <v>≥ 90%</v>
      </c>
      <c r="G13" s="232" t="str">
        <f>IF(AND('Indicator sheet'!O45="",$A13&lt;&gt;"I.O."),"-----",IF($A13="I.O.","",'Indicator sheet'!O45))</f>
        <v>-----</v>
      </c>
      <c r="H13" s="224" t="str">
        <f>IF($A13="I.O.","",IF('Indicator sheet'!Q45="","-----",'Indicator sheet'!Q45))</f>
        <v>-----</v>
      </c>
      <c r="I13" s="224">
        <f>IF($A13="I.O.","",IF('Indicator sheet'!Q46="","-----",'Indicator sheet'!Q46))</f>
        <v>0</v>
      </c>
      <c r="J13" s="232" t="str">
        <f>IF($A13="I.O.","",IF('Indicator sheet'!Q47="",0,'Indicator sheet'!Q47))</f>
        <v>n.d.</v>
      </c>
      <c r="K13" s="230" t="str">
        <f>IF($A13="I.O.","",'Indicator sheet'!R45)</f>
        <v>Incomplete</v>
      </c>
      <c r="L13" s="231" t="str">
        <f>IF(AND('Indicator sheet'!S45="",$A13&lt;&gt;"I.O."),"-----",IF($A13="I.O.","",'Indicator sheet'!S45))</f>
        <v>-----</v>
      </c>
      <c r="M13" s="231" t="str">
        <f>IF(AND('Indicator sheet'!T45="",$A13&lt;&gt;"I.O."),"-----",IF($A13="I.O.","",'Indicator sheet'!T45))</f>
        <v>-----</v>
      </c>
      <c r="O13" s="230">
        <f t="array" aca="1" ref="O13" ca="1">IF(ROW()-ROW($D$2:$D$23)+1&gt;ROWS($C$2:$C$23)-COUNTBLANK($C$2:$C$23),"",INDIRECT(ADDRESS(SMALL((IF($C$2:$C$23&lt;&gt;"",ROW($C$2:$C$23),ROW()+ROWS($C$2:$C$23))),ROW()-ROW($D$2:$D$23)+1),COLUMN($C$2:$C$23),4)))</f>
        <v>10</v>
      </c>
      <c r="P13" s="231" t="str">
        <f t="array" aca="1" ref="P13" ca="1">IF(ROW()-ROW($E$2:$E$23)+1&gt;ROWS($D$2:$D$23)-COUNTBLANK($D$2:$D$23),"",INDIRECT(ADDRESS(SMALL((IF($D$2:$D$23&gt;"",ROW($D$2:$D$23),ROW()+ROWS($D$2:$D$23))),ROW()-ROW($E$2:$E$23)+1),COLUMN($D$2:$D$23),4)))</f>
        <v>Thorax CT to rule out pulmonary filiae in the case of oral cavity cancer</v>
      </c>
      <c r="Q13" s="232" t="str">
        <f t="array" aca="1" ref="Q13" ca="1">IF(ROW()-ROW($F$2:$F$23)+1&gt;ROWS($E$2:$E$23)-COUNTBLANK($E$2:$E$23),"",INDIRECT(ADDRESS(SMALL((IF($E$2:$E$23&gt;"",ROW($E$2:$E$23),ROW()+ROWS($E$2:$E$23))),ROW()-ROW($F$2:$F$23)+1),COLUMN($E$2:$E$23),4)))</f>
        <v>-----</v>
      </c>
      <c r="R13" s="233" t="str">
        <f t="array" aca="1" ref="R13" ca="1">IF(ROW()-ROW($G$2:$G$23)+1&gt;ROWS($F$2:$F$23)-COUNTBLANK($F$2:$F$23),"",INDIRECT(ADDRESS(SMALL((IF($F$2:$F$23&gt;"",ROW($F$2:$F$23),ROW()+ROWS($F$2:$F$23))),ROW()-ROW($G$2:$G$23)+1),COLUMN($F$2:$F$23),4)))</f>
        <v>≥ 90%</v>
      </c>
      <c r="S13" s="232" t="str">
        <f t="array" aca="1" ref="S13" ca="1">IF(ROW()-ROW($H$2:$H$23)+1&gt;ROWS($G$2:$G$23)-COUNTBLANK($G$2:$G$23),"",INDIRECT(ADDRESS(SMALL((IF($G$2:$G$23&lt;&gt;"",ROW($G$2:$G$23),ROW()+ROWS($G$2:$G$23))),ROW()-ROW($H$2:$H$23)+1),COLUMN($G$2:$G$23),4)))</f>
        <v>-----</v>
      </c>
      <c r="T13" s="224" t="str">
        <f t="array" aca="1" ref="T13" ca="1">IF(ROW()-ROW($I$2:$I$23)+1&gt;ROWS($H$2:$H$23)-COUNTBLANK($H$2:$H$23),"",INDIRECT(ADDRESS(SMALL((IF($H$2:$H$23&lt;&gt;"",ROW($H$2:$H$23),ROW()+ROWS($H$2:$H$23))),ROW()-ROW($I$2:$I$23)+1),COLUMN($H$2:$H$23),4)))</f>
        <v>-----</v>
      </c>
      <c r="U13" s="224">
        <f t="array" aca="1" ref="U13" ca="1">IF(ROW()-ROW($J$2:$J$23)+1&gt;ROWS($I$2:$I$23)-COUNTBLANK($I$2:$I$23),"",INDIRECT(ADDRESS(SMALL((IF($I$2:$I$23&lt;&gt;"",ROW($I$2:$I$23),ROW()+ROWS($I$2:$I$23))),ROW()-ROW($J$2:$J$23)+1),COLUMN($I$2:$I$23),4)))</f>
        <v>0</v>
      </c>
      <c r="V13" s="225" t="str">
        <f t="array" aca="1" ref="V13" ca="1">IF(ROW()-ROW($K$2:$K$23)+1&gt;ROWS($J$2:$J$23)-COUNTBLANK($J$2:$J$23),"",INDIRECT(ADDRESS(SMALL((IF($J$2:$J$23&lt;&gt;"",ROW($J$2:$J$23),ROW()+ROWS($J$2:$J$23))),ROW()-ROW($K$2:$K$23)+1),COLUMN($J$2:$J$23),4)))</f>
        <v>n.d.</v>
      </c>
      <c r="W13" s="230" t="str">
        <f t="array" aca="1" ref="W13" ca="1">IF(ROW()-ROW($L$2:$L$23)+1&gt;ROWS($K$2:$K$23)-COUNTBLANK($K$2:$K$23),"",INDIRECT(ADDRESS(SMALL((IF($K$2:$K$23&lt;&gt;"",ROW($K$2:$K$23),ROW()+ROWS($K$2:$K$23))),ROW()-ROW($L$2:$L$23)+1),COLUMN($K$2:$K$23),4)))</f>
        <v>Incomplete</v>
      </c>
      <c r="X13" s="231" t="str">
        <f t="array" aca="1" ref="X13" ca="1">IF(ROW()-ROW($M$2:$M$23)+1&gt;ROWS($L$2:$L$23)-COUNTBLANK($L$2:$L$23),"",INDIRECT(ADDRESS(SMALL((IF($L$2:$L$23&lt;&gt;"",ROW($L$2:$L$23),ROW()+ROWS($L$2:$L$23))),ROW()-ROW($M$2:$M$23)+1),COLUMN($L$2:$L$23),4)))</f>
        <v>-----</v>
      </c>
      <c r="Y13" s="231" t="str">
        <f t="array" aca="1" ref="Y13" ca="1">IF(ROW()-ROW($N$2:$N$23)+1&gt;ROWS($M$2:$M$23)-COUNTBLANK($M$2:$M$23),"",INDIRECT(ADDRESS(SMALL((IF($M$2:$M$23&lt;&gt;"",ROW($M$2:$M$23),ROW()+ROWS($M$2:$M$23))),ROW()-ROW($N$2:$N$23)+1),COLUMN($M$2:$M$23),4)))</f>
        <v>-----</v>
      </c>
    </row>
    <row r="14" spans="1:25" ht="36" customHeight="1" x14ac:dyDescent="0.25">
      <c r="A14" s="230" t="str">
        <f>IF('Indicator sheet'!R48=0,"",'Indicator sheet'!R48)</f>
        <v>Incomplete</v>
      </c>
      <c r="C14" s="230">
        <f>IF($A14="I.O.","",'Indicator sheet'!B48)</f>
        <v>11</v>
      </c>
      <c r="D14" s="258" t="str">
        <f>IF($A14="I.O.","",'Indicator sheet'!E48)</f>
        <v>Complete diagnostic report for oral cavity cancer</v>
      </c>
      <c r="E14" s="232" t="str">
        <f>IF(AND('Indicator sheet'!L48="",$A14&lt;&gt;"I.O."),"-----",IF($A14="I.O.","",'Indicator sheet'!L48))</f>
        <v>-----</v>
      </c>
      <c r="F14" s="233" t="str">
        <f>IF($A14="I.O.","",'Indicator sheet'!M48)</f>
        <v>≥ 90%</v>
      </c>
      <c r="G14" s="232" t="str">
        <f>IF(AND('Indicator sheet'!O48="",$A14&lt;&gt;"I.O."),"-----",IF($A14="I.O.","",'Indicator sheet'!O48))</f>
        <v>-----</v>
      </c>
      <c r="H14" s="224" t="str">
        <f>IF($A14="I.O.","",IF('Indicator sheet'!Q48="","-----",'Indicator sheet'!Q48))</f>
        <v>-----</v>
      </c>
      <c r="I14" s="224">
        <f>IF($A14="I.O.","",IF('Indicator sheet'!Q49="","-----",'Indicator sheet'!Q49))</f>
        <v>0</v>
      </c>
      <c r="J14" s="232" t="str">
        <f>IF($A14="I.O.","",IF('Indicator sheet'!Q50="","-----",'Indicator sheet'!Q50))</f>
        <v>n.d.</v>
      </c>
      <c r="K14" s="230" t="str">
        <f>IF($A14="I.O.","",'Indicator sheet'!R48)</f>
        <v>Incomplete</v>
      </c>
      <c r="L14" s="231" t="str">
        <f>IF(AND('Indicator sheet'!S48="",$A14&lt;&gt;"I.O."),"-----",IF($A14="I.O.","",'Indicator sheet'!S48))</f>
        <v>-----</v>
      </c>
      <c r="M14" s="231" t="str">
        <f>IF(AND('Indicator sheet'!T48="",$A14&lt;&gt;"I.O."),"-----",IF($A14="I.O.","",'Indicator sheet'!T48))</f>
        <v>-----</v>
      </c>
      <c r="O14" s="230">
        <f t="array" aca="1" ref="O14" ca="1">IF(ROW()-ROW($D$2:$D$23)+1&gt;ROWS($C$2:$C$23)-COUNTBLANK($C$2:$C$23),"",INDIRECT(ADDRESS(SMALL((IF($C$2:$C$23&lt;&gt;"",ROW($C$2:$C$23),ROW()+ROWS($C$2:$C$23))),ROW()-ROW($D$2:$D$23)+1),COLUMN($C$2:$C$23),4)))</f>
        <v>11</v>
      </c>
      <c r="P14" s="231" t="str">
        <f t="array" aca="1" ref="P14" ca="1">IF(ROW()-ROW($E$2:$E$23)+1&gt;ROWS($D$2:$D$23)-COUNTBLANK($D$2:$D$23),"",INDIRECT(ADDRESS(SMALL((IF($D$2:$D$23&gt;"",ROW($D$2:$D$23),ROW()+ROWS($D$2:$D$23))),ROW()-ROW($E$2:$E$23)+1),COLUMN($D$2:$D$23),4)))</f>
        <v>Complete diagnostic report for oral cavity cancer</v>
      </c>
      <c r="Q14" s="232" t="str">
        <f t="array" aca="1" ref="Q14" ca="1">IF(ROW()-ROW($F$2:$F$23)+1&gt;ROWS($E$2:$E$23)-COUNTBLANK($E$2:$E$23),"",INDIRECT(ADDRESS(SMALL((IF($E$2:$E$23&gt;"",ROW($E$2:$E$23),ROW()+ROWS($E$2:$E$23))),ROW()-ROW($F$2:$F$23)+1),COLUMN($E$2:$E$23),4)))</f>
        <v>-----</v>
      </c>
      <c r="R14" s="233" t="str">
        <f t="array" aca="1" ref="R14" ca="1">IF(ROW()-ROW($G$2:$G$23)+1&gt;ROWS($F$2:$F$23)-COUNTBLANK($F$2:$F$23),"",INDIRECT(ADDRESS(SMALL((IF($F$2:$F$23&gt;"",ROW($F$2:$F$23),ROW()+ROWS($F$2:$F$23))),ROW()-ROW($G$2:$G$23)+1),COLUMN($F$2:$F$23),4)))</f>
        <v>≥ 90%</v>
      </c>
      <c r="S14" s="232" t="str">
        <f t="array" aca="1" ref="S14" ca="1">IF(ROW()-ROW($H$2:$H$23)+1&gt;ROWS($G$2:$G$23)-COUNTBLANK($G$2:$G$23),"",INDIRECT(ADDRESS(SMALL((IF($G$2:$G$23&lt;&gt;"",ROW($G$2:$G$23),ROW()+ROWS($G$2:$G$23))),ROW()-ROW($H$2:$H$23)+1),COLUMN($G$2:$G$23),4)))</f>
        <v>-----</v>
      </c>
      <c r="T14" s="224" t="str">
        <f t="array" aca="1" ref="T14" ca="1">IF(ROW()-ROW($I$2:$I$23)+1&gt;ROWS($H$2:$H$23)-COUNTBLANK($H$2:$H$23),"",INDIRECT(ADDRESS(SMALL((IF($H$2:$H$23&lt;&gt;"",ROW($H$2:$H$23),ROW()+ROWS($H$2:$H$23))),ROW()-ROW($I$2:$I$23)+1),COLUMN($H$2:$H$23),4)))</f>
        <v>-----</v>
      </c>
      <c r="U14" s="224">
        <f t="array" aca="1" ref="U14" ca="1">IF(ROW()-ROW($J$2:$J$23)+1&gt;ROWS($I$2:$I$23)-COUNTBLANK($I$2:$I$23),"",INDIRECT(ADDRESS(SMALL((IF($I$2:$I$23&lt;&gt;"",ROW($I$2:$I$23),ROW()+ROWS($I$2:$I$23))),ROW()-ROW($J$2:$J$23)+1),COLUMN($I$2:$I$23),4)))</f>
        <v>0</v>
      </c>
      <c r="V14" s="225" t="str">
        <f t="array" aca="1" ref="V14" ca="1">IF(ROW()-ROW($K$2:$K$23)+1&gt;ROWS($J$2:$J$23)-COUNTBLANK($J$2:$J$23),"",INDIRECT(ADDRESS(SMALL((IF($J$2:$J$23&lt;&gt;"",ROW($J$2:$J$23),ROW()+ROWS($J$2:$J$23))),ROW()-ROW($K$2:$K$23)+1),COLUMN($J$2:$J$23),4)))</f>
        <v>n.d.</v>
      </c>
      <c r="W14" s="230" t="str">
        <f t="array" aca="1" ref="W14" ca="1">IF(ROW()-ROW($L$2:$L$23)+1&gt;ROWS($K$2:$K$23)-COUNTBLANK($K$2:$K$23),"",INDIRECT(ADDRESS(SMALL((IF($K$2:$K$23&lt;&gt;"",ROW($K$2:$K$23),ROW()+ROWS($K$2:$K$23))),ROW()-ROW($L$2:$L$23)+1),COLUMN($K$2:$K$23),4)))</f>
        <v>Incomplete</v>
      </c>
      <c r="X14" s="231" t="str">
        <f t="array" aca="1" ref="X14" ca="1">IF(ROW()-ROW($M$2:$M$23)+1&gt;ROWS($L$2:$L$23)-COUNTBLANK($L$2:$L$23),"",INDIRECT(ADDRESS(SMALL((IF($L$2:$L$23&lt;&gt;"",ROW($L$2:$L$23),ROW()+ROWS($L$2:$L$23))),ROW()-ROW($M$2:$M$23)+1),COLUMN($L$2:$L$23),4)))</f>
        <v>-----</v>
      </c>
      <c r="Y14" s="231" t="str">
        <f t="array" aca="1" ref="Y14" ca="1">IF(ROW()-ROW($N$2:$N$23)+1&gt;ROWS($M$2:$M$23)-COUNTBLANK($M$2:$M$23),"",INDIRECT(ADDRESS(SMALL((IF($M$2:$M$23&lt;&gt;"",ROW($M$2:$M$23),ROW()+ROWS($M$2:$M$23))),ROW()-ROW($N$2:$N$23)+1),COLUMN($M$2:$M$23),4)))</f>
        <v>-----</v>
      </c>
    </row>
    <row r="15" spans="1:25" ht="36" customHeight="1" x14ac:dyDescent="0.25">
      <c r="A15" s="230" t="str">
        <f>IF('Indicator sheet'!R51=0,"",'Indicator sheet'!R51)</f>
        <v>Incomplete</v>
      </c>
      <c r="C15" s="323">
        <f>IF($A15="I.O.","",'Indicator sheet'!B51)</f>
        <v>12</v>
      </c>
      <c r="D15" s="258" t="str">
        <f>IF($A15="I.O.","",'Indicator sheet'!E51)</f>
        <v>Neck dissection in case of oral cavity cancer</v>
      </c>
      <c r="E15" s="232" t="str">
        <f>IF(AND('Indicator sheet'!L51="",$A15&lt;&gt;"I.O."),"-----",IF($A15="I.O.","",'Indicator sheet'!L51))</f>
        <v>&lt; 70%</v>
      </c>
      <c r="F15" s="233" t="str">
        <f>IF($A15="I.O.","",'Indicator sheet'!M51)</f>
        <v>No target value</v>
      </c>
      <c r="G15" s="232" t="str">
        <f>IF(AND('Indicator sheet'!O51="",$A15&lt;&gt;"I.O."),"-----",IF($A15="I.O.","",'Indicator sheet'!O51))</f>
        <v>-----</v>
      </c>
      <c r="H15" s="224" t="str">
        <f>IF($A15="I.O.","",IF('Indicator sheet'!Q51="","-----",'Indicator sheet'!Q51))</f>
        <v>-----</v>
      </c>
      <c r="I15" s="224" t="str">
        <f>IF($A15="I.O.","",IF('Indicator sheet'!Q52="","-----",'Indicator sheet'!Q52))</f>
        <v>-----</v>
      </c>
      <c r="J15" s="232" t="str">
        <f>IF($A15="I.O.","",IF('Indicator sheet'!Q53="","-----",'Indicator sheet'!Q53))</f>
        <v>n.d.</v>
      </c>
      <c r="K15" s="230" t="str">
        <f>IF($A15="I.O.","",'Indicator sheet'!R51)</f>
        <v>Incomplete</v>
      </c>
      <c r="L15" s="231" t="str">
        <f>IF(AND('Indicator sheet'!S51="",$A15&lt;&gt;"I.O."),"-----",IF($A15="I.O.","",'Indicator sheet'!S51))</f>
        <v>-----</v>
      </c>
      <c r="M15" s="231" t="str">
        <f>IF(AND('Indicator sheet'!T51="",$A15&lt;&gt;"I.O."),"-----",IF($A15="I.O.","",'Indicator sheet'!T51))</f>
        <v>-----</v>
      </c>
      <c r="O15" s="230">
        <f t="array" aca="1" ref="O15" ca="1">IF(ROW()-ROW($D$2:$D$23)+1&gt;ROWS($C$2:$C$23)-COUNTBLANK($C$2:$C$23),"",INDIRECT(ADDRESS(SMALL((IF($C$2:$C$23&lt;&gt;"",ROW($C$2:$C$23),ROW()+ROWS($C$2:$C$23))),ROW()-ROW($D$2:$D$23)+1),COLUMN($C$2:$C$23),4)))</f>
        <v>12</v>
      </c>
      <c r="P15" s="231" t="str">
        <f t="array" aca="1" ref="P15" ca="1">IF(ROW()-ROW($E$2:$E$23)+1&gt;ROWS($D$2:$D$23)-COUNTBLANK($D$2:$D$23),"",INDIRECT(ADDRESS(SMALL((IF($D$2:$D$23&gt;"",ROW($D$2:$D$23),ROW()+ROWS($D$2:$D$23))),ROW()-ROW($E$2:$E$23)+1),COLUMN($D$2:$D$23),4)))</f>
        <v>Neck dissection in case of oral cavity cancer</v>
      </c>
      <c r="Q15" s="232" t="str">
        <f t="array" aca="1" ref="Q15" ca="1">IF(ROW()-ROW($F$2:$F$23)+1&gt;ROWS($E$2:$E$23)-COUNTBLANK($E$2:$E$23),"",INDIRECT(ADDRESS(SMALL((IF($E$2:$E$23&gt;"",ROW($E$2:$E$23),ROW()+ROWS($E$2:$E$23))),ROW()-ROW($F$2:$F$23)+1),COLUMN($E$2:$E$23),4)))</f>
        <v>&lt; 70%</v>
      </c>
      <c r="R15" s="233" t="str">
        <f t="array" aca="1" ref="R15" ca="1">IF(ROW()-ROW($G$2:$G$23)+1&gt;ROWS($F$2:$F$23)-COUNTBLANK($F$2:$F$23),"",INDIRECT(ADDRESS(SMALL((IF($F$2:$F$23&gt;"",ROW($F$2:$F$23),ROW()+ROWS($F$2:$F$23))),ROW()-ROW($G$2:$G$23)+1),COLUMN($F$2:$F$23),4)))</f>
        <v>No target value</v>
      </c>
      <c r="S15" s="232" t="str">
        <f t="array" aca="1" ref="S15" ca="1">IF(ROW()-ROW($H$2:$H$23)+1&gt;ROWS($G$2:$G$23)-COUNTBLANK($G$2:$G$23),"",INDIRECT(ADDRESS(SMALL((IF($G$2:$G$23&lt;&gt;"",ROW($G$2:$G$23),ROW()+ROWS($G$2:$G$23))),ROW()-ROW($H$2:$H$23)+1),COLUMN($G$2:$G$23),4)))</f>
        <v>-----</v>
      </c>
      <c r="T15" s="224" t="str">
        <f t="array" aca="1" ref="T15" ca="1">IF(ROW()-ROW($I$2:$I$23)+1&gt;ROWS($H$2:$H$23)-COUNTBLANK($H$2:$H$23),"",INDIRECT(ADDRESS(SMALL((IF($H$2:$H$23&lt;&gt;"",ROW($H$2:$H$23),ROW()+ROWS($H$2:$H$23))),ROW()-ROW($I$2:$I$23)+1),COLUMN($H$2:$H$23),4)))</f>
        <v>-----</v>
      </c>
      <c r="U15" s="224" t="str">
        <f t="array" aca="1" ref="U15" ca="1">IF(ROW()-ROW($J$2:$J$23)+1&gt;ROWS($I$2:$I$23)-COUNTBLANK($I$2:$I$23),"",INDIRECT(ADDRESS(SMALL((IF($I$2:$I$23&lt;&gt;"",ROW($I$2:$I$23),ROW()+ROWS($I$2:$I$23))),ROW()-ROW($J$2:$J$23)+1),COLUMN($I$2:$I$23),4)))</f>
        <v>-----</v>
      </c>
      <c r="V15" s="225" t="str">
        <f t="array" aca="1" ref="V15" ca="1">IF(ROW()-ROW($K$2:$K$23)+1&gt;ROWS($J$2:$J$23)-COUNTBLANK($J$2:$J$23),"",INDIRECT(ADDRESS(SMALL((IF($J$2:$J$23&lt;&gt;"",ROW($J$2:$J$23),ROW()+ROWS($J$2:$J$23))),ROW()-ROW($K$2:$K$23)+1),COLUMN($J$2:$J$23),4)))</f>
        <v>n.d.</v>
      </c>
      <c r="W15" s="230" t="str">
        <f t="array" aca="1" ref="W15" ca="1">IF(ROW()-ROW($L$2:$L$23)+1&gt;ROWS($K$2:$K$23)-COUNTBLANK($K$2:$K$23),"",INDIRECT(ADDRESS(SMALL((IF($K$2:$K$23&lt;&gt;"",ROW($K$2:$K$23),ROW()+ROWS($K$2:$K$23))),ROW()-ROW($L$2:$L$23)+1),COLUMN($K$2:$K$23),4)))</f>
        <v>Incomplete</v>
      </c>
      <c r="X15" s="231" t="str">
        <f t="array" aca="1" ref="X15" ca="1">IF(ROW()-ROW($M$2:$M$23)+1&gt;ROWS($L$2:$L$23)-COUNTBLANK($L$2:$L$23),"",INDIRECT(ADDRESS(SMALL((IF($L$2:$L$23&lt;&gt;"",ROW($L$2:$L$23),ROW()+ROWS($L$2:$L$23))),ROW()-ROW($M$2:$M$23)+1),COLUMN($L$2:$L$23),4)))</f>
        <v>-----</v>
      </c>
      <c r="Y15" s="231" t="str">
        <f t="array" aca="1" ref="Y15" ca="1">IF(ROW()-ROW($N$2:$N$23)+1&gt;ROWS($M$2:$M$23)-COUNTBLANK($M$2:$M$23),"",INDIRECT(ADDRESS(SMALL((IF($M$2:$M$23&lt;&gt;"",ROW($M$2:$M$23),ROW()+ROWS($M$2:$M$23))),ROW()-ROW($N$2:$N$23)+1),COLUMN($M$2:$M$23),4)))</f>
        <v>-----</v>
      </c>
    </row>
    <row r="16" spans="1:25" ht="36" customHeight="1" x14ac:dyDescent="0.25">
      <c r="A16" s="230" t="str">
        <f>IF('Indicator sheet'!R54=0,"",'Indicator sheet'!R54)</f>
        <v>Incomplete</v>
      </c>
      <c r="C16" s="323">
        <f>IF($A16="I.O.","",'Indicator sheet'!B54)</f>
        <v>13</v>
      </c>
      <c r="D16" s="258" t="str">
        <f>IF($A16="I.O.","",'Indicator sheet'!E54)</f>
        <v>Radiotherapy to treat oral cavity cancer</v>
      </c>
      <c r="E16" s="232" t="str">
        <f>IF(AND('Indicator sheet'!L54="",$A16&lt;&gt;"I.O."),"-----",IF($A16="I.O.","",'Indicator sheet'!L54))</f>
        <v>-----</v>
      </c>
      <c r="F16" s="233" t="str">
        <f>IF($A16="I.O.","",'Indicator sheet'!M54)</f>
        <v>≥ 80%</v>
      </c>
      <c r="G16" s="232" t="str">
        <f>IF(AND('Indicator sheet'!O54="",$A16&lt;&gt;"I.O."),"-----",IF($A16="I.O.","",'Indicator sheet'!O54))</f>
        <v>-----</v>
      </c>
      <c r="H16" s="224" t="str">
        <f>IF($A16="I.O.","",IF('Indicator sheet'!Q54="","-----",'Indicator sheet'!Q54))</f>
        <v>-----</v>
      </c>
      <c r="I16" s="224" t="str">
        <f>IF($A16="I.O.","",IF('Indicator sheet'!Q55="","-----",'Indicator sheet'!Q55))</f>
        <v>-----</v>
      </c>
      <c r="J16" s="232" t="str">
        <f>IF($A16="I.O.","",IF('Indicator sheet'!Q56="","-----",'Indicator sheet'!Q56))</f>
        <v>n.d.</v>
      </c>
      <c r="K16" s="230" t="str">
        <f>IF($A16="I.O.","",'Indicator sheet'!R54)</f>
        <v>Incomplete</v>
      </c>
      <c r="L16" s="231" t="str">
        <f>IF(AND('Indicator sheet'!S54="",$A16&lt;&gt;"I.O."),"-----",IF($A16="I.O.","",'Indicator sheet'!S54))</f>
        <v>-----</v>
      </c>
      <c r="M16" s="231" t="str">
        <f>IF(AND('Indicator sheet'!T54="",$A16&lt;&gt;"I.O."),"-----",IF($A16="I.O.","",'Indicator sheet'!T54))</f>
        <v>-----</v>
      </c>
      <c r="O16" s="230">
        <f t="array" aca="1" ref="O16" ca="1">IF(ROW()-ROW($D$2:$D$23)+1&gt;ROWS($C$2:$C$23)-COUNTBLANK($C$2:$C$23),"",INDIRECT(ADDRESS(SMALL((IF($C$2:$C$23&lt;&gt;"",ROW($C$2:$C$23),ROW()+ROWS($C$2:$C$23))),ROW()-ROW($D$2:$D$23)+1),COLUMN($C$2:$C$23),4)))</f>
        <v>13</v>
      </c>
      <c r="P16" s="231" t="str">
        <f t="array" aca="1" ref="P16" ca="1">IF(ROW()-ROW($E$2:$E$23)+1&gt;ROWS($D$2:$D$23)-COUNTBLANK($D$2:$D$23),"",INDIRECT(ADDRESS(SMALL((IF($D$2:$D$23&gt;"",ROW($D$2:$D$23),ROW()+ROWS($D$2:$D$23))),ROW()-ROW($E$2:$E$23)+1),COLUMN($D$2:$D$23),4)))</f>
        <v>Radiotherapy to treat oral cavity cancer</v>
      </c>
      <c r="Q16" s="232" t="str">
        <f t="array" aca="1" ref="Q16" ca="1">IF(ROW()-ROW($F$2:$F$23)+1&gt;ROWS($E$2:$E$23)-COUNTBLANK($E$2:$E$23),"",INDIRECT(ADDRESS(SMALL((IF($E$2:$E$23&gt;"",ROW($E$2:$E$23),ROW()+ROWS($E$2:$E$23))),ROW()-ROW($F$2:$F$23)+1),COLUMN($E$2:$E$23),4)))</f>
        <v>-----</v>
      </c>
      <c r="R16" s="233" t="str">
        <f t="array" aca="1" ref="R16" ca="1">IF(ROW()-ROW($G$2:$G$23)+1&gt;ROWS($F$2:$F$23)-COUNTBLANK($F$2:$F$23),"",INDIRECT(ADDRESS(SMALL((IF($F$2:$F$23&gt;"",ROW($F$2:$F$23),ROW()+ROWS($F$2:$F$23))),ROW()-ROW($G$2:$G$23)+1),COLUMN($F$2:$F$23),4)))</f>
        <v>≥ 80%</v>
      </c>
      <c r="S16" s="232" t="str">
        <f t="array" aca="1" ref="S16" ca="1">IF(ROW()-ROW($H$2:$H$23)+1&gt;ROWS($G$2:$G$23)-COUNTBLANK($G$2:$G$23),"",INDIRECT(ADDRESS(SMALL((IF($G$2:$G$23&lt;&gt;"",ROW($G$2:$G$23),ROW()+ROWS($G$2:$G$23))),ROW()-ROW($H$2:$H$23)+1),COLUMN($G$2:$G$23),4)))</f>
        <v>-----</v>
      </c>
      <c r="T16" s="224" t="str">
        <f t="array" aca="1" ref="T16" ca="1">IF(ROW()-ROW($I$2:$I$23)+1&gt;ROWS($H$2:$H$23)-COUNTBLANK($H$2:$H$23),"",INDIRECT(ADDRESS(SMALL((IF($H$2:$H$23&lt;&gt;"",ROW($H$2:$H$23),ROW()+ROWS($H$2:$H$23))),ROW()-ROW($I$2:$I$23)+1),COLUMN($H$2:$H$23),4)))</f>
        <v>-----</v>
      </c>
      <c r="U16" s="224" t="str">
        <f t="array" aca="1" ref="U16" ca="1">IF(ROW()-ROW($J$2:$J$23)+1&gt;ROWS($I$2:$I$23)-COUNTBLANK($I$2:$I$23),"",INDIRECT(ADDRESS(SMALL((IF($I$2:$I$23&lt;&gt;"",ROW($I$2:$I$23),ROW()+ROWS($I$2:$I$23))),ROW()-ROW($J$2:$J$23)+1),COLUMN($I$2:$I$23),4)))</f>
        <v>-----</v>
      </c>
      <c r="V16" s="225" t="str">
        <f t="array" aca="1" ref="V16" ca="1">IF(ROW()-ROW($K$2:$K$23)+1&gt;ROWS($J$2:$J$23)-COUNTBLANK($J$2:$J$23),"",INDIRECT(ADDRESS(SMALL((IF($J$2:$J$23&lt;&gt;"",ROW($J$2:$J$23),ROW()+ROWS($J$2:$J$23))),ROW()-ROW($K$2:$K$23)+1),COLUMN($J$2:$J$23),4)))</f>
        <v>n.d.</v>
      </c>
      <c r="W16" s="230" t="str">
        <f t="array" aca="1" ref="W16" ca="1">IF(ROW()-ROW($L$2:$L$23)+1&gt;ROWS($K$2:$K$23)-COUNTBLANK($K$2:$K$23),"",INDIRECT(ADDRESS(SMALL((IF($K$2:$K$23&lt;&gt;"",ROW($K$2:$K$23),ROW()+ROWS($K$2:$K$23))),ROW()-ROW($L$2:$L$23)+1),COLUMN($K$2:$K$23),4)))</f>
        <v>Incomplete</v>
      </c>
      <c r="X16" s="231" t="str">
        <f t="array" aca="1" ref="X16" ca="1">IF(ROW()-ROW($M$2:$M$23)+1&gt;ROWS($L$2:$L$23)-COUNTBLANK($L$2:$L$23),"",INDIRECT(ADDRESS(SMALL((IF($L$2:$L$23&lt;&gt;"",ROW($L$2:$L$23),ROW()+ROWS($L$2:$L$23))),ROW()-ROW($M$2:$M$23)+1),COLUMN($L$2:$L$23),4)))</f>
        <v>-----</v>
      </c>
      <c r="Y16" s="231" t="str">
        <f t="array" aca="1" ref="Y16" ca="1">IF(ROW()-ROW($N$2:$N$23)+1&gt;ROWS($M$2:$M$23)-COUNTBLANK($M$2:$M$23),"",INDIRECT(ADDRESS(SMALL((IF($M$2:$M$23&lt;&gt;"",ROW($M$2:$M$23),ROW()+ROWS($M$2:$M$23))),ROW()-ROW($N$2:$N$23)+1),COLUMN($M$2:$M$23),4)))</f>
        <v>-----</v>
      </c>
    </row>
    <row r="17" spans="1:25" ht="36" customHeight="1" x14ac:dyDescent="0.25">
      <c r="A17" s="230" t="str">
        <f>IF('Indicator sheet'!R57=0,"",'Indicator sheet'!R57)</f>
        <v>Incomplete</v>
      </c>
      <c r="C17" s="323">
        <f>IF($A17="I.O.","",'Indicator sheet'!B57)</f>
        <v>14</v>
      </c>
      <c r="D17" s="258" t="str">
        <f>IF($A17="I.O.","",'Indicator sheet'!E57)</f>
        <v>Post-operative radiotherapy or radio-chemotherapy for oral cavity cancer</v>
      </c>
      <c r="E17" s="232" t="str">
        <f>IF(AND('Indicator sheet'!L57="",$A17&lt;&gt;"I.O."),"-----",IF($A17="I.O.","",'Indicator sheet'!L57))</f>
        <v>-----</v>
      </c>
      <c r="F17" s="233" t="str">
        <f>IF($A17="I.O.","",'Indicator sheet'!M57)</f>
        <v>≥ 60%</v>
      </c>
      <c r="G17" s="232" t="str">
        <f>IF(AND('Indicator sheet'!O57="",$A17&lt;&gt;"I.O."),"-----",IF($A17="I.O.","",'Indicator sheet'!O57))</f>
        <v>-----</v>
      </c>
      <c r="H17" s="224" t="str">
        <f>IF($A17="I.O.","",IF('Indicator sheet'!Q57="","-----",'Indicator sheet'!Q57))</f>
        <v>-----</v>
      </c>
      <c r="I17" s="224" t="str">
        <f>IF($A17="I.O.","",IF('Indicator sheet'!Q58="","-----",'Indicator sheet'!Q58))</f>
        <v>-----</v>
      </c>
      <c r="J17" s="232" t="str">
        <f>IF($A17="I.O.","",IF('Indicator sheet'!Q59="","-----",'Indicator sheet'!Q59))</f>
        <v>n.d.</v>
      </c>
      <c r="K17" s="230" t="str">
        <f>IF($A17="I.O.","",'Indicator sheet'!R57)</f>
        <v>Incomplete</v>
      </c>
      <c r="L17" s="231" t="str">
        <f>IF(AND('Indicator sheet'!S57="",$A17&lt;&gt;"I.O."),"-----",IF($A17="I.O.","",'Indicator sheet'!S57))</f>
        <v>-----</v>
      </c>
      <c r="M17" s="231" t="str">
        <f>IF(AND('Indicator sheet'!T57="",$A17&lt;&gt;"I.O."),"-----",IF($A17="I.O.","",'Indicator sheet'!T57))</f>
        <v>-----</v>
      </c>
      <c r="O17" s="230">
        <f t="array" aca="1" ref="O17" ca="1">IF(ROW()-ROW($D$2:$D$23)+1&gt;ROWS($C$2:$C$23)-COUNTBLANK($C$2:$C$23),"",INDIRECT(ADDRESS(SMALL((IF($C$2:$C$23&lt;&gt;"",ROW($C$2:$C$23),ROW()+ROWS($C$2:$C$23))),ROW()-ROW($D$2:$D$23)+1),COLUMN($C$2:$C$23),4)))</f>
        <v>14</v>
      </c>
      <c r="P17" s="231" t="str">
        <f t="array" aca="1" ref="P17" ca="1">IF(ROW()-ROW($E$2:$E$23)+1&gt;ROWS($D$2:$D$23)-COUNTBLANK($D$2:$D$23),"",INDIRECT(ADDRESS(SMALL((IF($D$2:$D$23&gt;"",ROW($D$2:$D$23),ROW()+ROWS($D$2:$D$23))),ROW()-ROW($E$2:$E$23)+1),COLUMN($D$2:$D$23),4)))</f>
        <v>Post-operative radiotherapy or radio-chemotherapy for oral cavity cancer</v>
      </c>
      <c r="Q17" s="232" t="str">
        <f t="array" aca="1" ref="Q17" ca="1">IF(ROW()-ROW($F$2:$F$23)+1&gt;ROWS($E$2:$E$23)-COUNTBLANK($E$2:$E$23),"",INDIRECT(ADDRESS(SMALL((IF($E$2:$E$23&gt;"",ROW($E$2:$E$23),ROW()+ROWS($E$2:$E$23))),ROW()-ROW($F$2:$F$23)+1),COLUMN($E$2:$E$23),4)))</f>
        <v>-----</v>
      </c>
      <c r="R17" s="233" t="str">
        <f t="array" aca="1" ref="R17" ca="1">IF(ROW()-ROW($G$2:$G$23)+1&gt;ROWS($F$2:$F$23)-COUNTBLANK($F$2:$F$23),"",INDIRECT(ADDRESS(SMALL((IF($F$2:$F$23&gt;"",ROW($F$2:$F$23),ROW()+ROWS($F$2:$F$23))),ROW()-ROW($G$2:$G$23)+1),COLUMN($F$2:$F$23),4)))</f>
        <v>≥ 60%</v>
      </c>
      <c r="S17" s="232" t="str">
        <f t="array" aca="1" ref="S17" ca="1">IF(ROW()-ROW($H$2:$H$23)+1&gt;ROWS($G$2:$G$23)-COUNTBLANK($G$2:$G$23),"",INDIRECT(ADDRESS(SMALL((IF($G$2:$G$23&lt;&gt;"",ROW($G$2:$G$23),ROW()+ROWS($G$2:$G$23))),ROW()-ROW($H$2:$H$23)+1),COLUMN($G$2:$G$23),4)))</f>
        <v>-----</v>
      </c>
      <c r="T17" s="224" t="str">
        <f t="array" aca="1" ref="T17" ca="1">IF(ROW()-ROW($I$2:$I$23)+1&gt;ROWS($H$2:$H$23)-COUNTBLANK($H$2:$H$23),"",INDIRECT(ADDRESS(SMALL((IF($H$2:$H$23&lt;&gt;"",ROW($H$2:$H$23),ROW()+ROWS($H$2:$H$23))),ROW()-ROW($I$2:$I$23)+1),COLUMN($H$2:$H$23),4)))</f>
        <v>-----</v>
      </c>
      <c r="U17" s="224" t="str">
        <f t="array" aca="1" ref="U17" ca="1">IF(ROW()-ROW($J$2:$J$23)+1&gt;ROWS($I$2:$I$23)-COUNTBLANK($I$2:$I$23),"",INDIRECT(ADDRESS(SMALL((IF($I$2:$I$23&lt;&gt;"",ROW($I$2:$I$23),ROW()+ROWS($I$2:$I$23))),ROW()-ROW($J$2:$J$23)+1),COLUMN($I$2:$I$23),4)))</f>
        <v>-----</v>
      </c>
      <c r="V17" s="225" t="str">
        <f t="array" aca="1" ref="V17" ca="1">IF(ROW()-ROW($K$2:$K$23)+1&gt;ROWS($J$2:$J$23)-COUNTBLANK($J$2:$J$23),"",INDIRECT(ADDRESS(SMALL((IF($J$2:$J$23&lt;&gt;"",ROW($J$2:$J$23),ROW()+ROWS($J$2:$J$23))),ROW()-ROW($K$2:$K$23)+1),COLUMN($J$2:$J$23),4)))</f>
        <v>n.d.</v>
      </c>
      <c r="W17" s="230" t="str">
        <f t="array" aca="1" ref="W17" ca="1">IF(ROW()-ROW($L$2:$L$23)+1&gt;ROWS($K$2:$K$23)-COUNTBLANK($K$2:$K$23),"",INDIRECT(ADDRESS(SMALL((IF($K$2:$K$23&lt;&gt;"",ROW($K$2:$K$23),ROW()+ROWS($K$2:$K$23))),ROW()-ROW($L$2:$L$23)+1),COLUMN($K$2:$K$23),4)))</f>
        <v>Incomplete</v>
      </c>
      <c r="X17" s="231" t="str">
        <f t="array" aca="1" ref="X17" ca="1">IF(ROW()-ROW($M$2:$M$23)+1&gt;ROWS($L$2:$L$23)-COUNTBLANK($L$2:$L$23),"",INDIRECT(ADDRESS(SMALL((IF($L$2:$L$23&lt;&gt;"",ROW($L$2:$L$23),ROW()+ROWS($L$2:$L$23))),ROW()-ROW($M$2:$M$23)+1),COLUMN($L$2:$L$23),4)))</f>
        <v>-----</v>
      </c>
      <c r="Y17" s="231" t="str">
        <f t="array" aca="1" ref="Y17" ca="1">IF(ROW()-ROW($N$2:$N$23)+1&gt;ROWS($M$2:$M$23)-COUNTBLANK($M$2:$M$23),"",INDIRECT(ADDRESS(SMALL((IF($M$2:$M$23&lt;&gt;"",ROW($M$2:$M$23),ROW()+ROWS($M$2:$M$23))),ROW()-ROW($N$2:$N$23)+1),COLUMN($M$2:$M$23),4)))</f>
        <v>-----</v>
      </c>
    </row>
    <row r="18" spans="1:25" ht="33.75" x14ac:dyDescent="0.25">
      <c r="A18" s="230" t="str">
        <f>IF('Indicator sheet'!R60=0,"",'Indicator sheet'!R60)</f>
        <v>Incomplete</v>
      </c>
      <c r="C18" s="323">
        <f>IF($A18="I.O.","",'Indicator sheet'!B60)</f>
        <v>15</v>
      </c>
      <c r="D18" s="258" t="str">
        <f>IF($A18="I.O.","",'Indicator sheet'!E60)</f>
        <v>Dental examination prior to radiotherapy or radio-chemotherapy for oral cavity cancer</v>
      </c>
      <c r="E18" s="232" t="str">
        <f>IF(AND('Indicator sheet'!L60="",$A18&lt;&gt;"I.O."),"-----",IF($A18="I.O.","",'Indicator sheet'!L60))</f>
        <v>-----</v>
      </c>
      <c r="F18" s="233" t="str">
        <f>IF($A18="I.O.","",'Indicator sheet'!M60)</f>
        <v>≥ 95%</v>
      </c>
      <c r="G18" s="232" t="str">
        <f>IF(AND('Indicator sheet'!O60="",$A18&lt;&gt;"I.O."),"-----",IF($A18="I.O.","",'Indicator sheet'!O60))</f>
        <v>-----</v>
      </c>
      <c r="H18" s="224" t="str">
        <f>IF($A18="I.O.","",IF('Indicator sheet'!Q60="","-----",'Indicator sheet'!Q60))</f>
        <v>-----</v>
      </c>
      <c r="I18" s="224" t="str">
        <f>IF($A18="I.O.","",IF('Indicator sheet'!Q61="","-----",'Indicator sheet'!Q61))</f>
        <v>-----</v>
      </c>
      <c r="J18" s="232" t="str">
        <f>IF($A18="I.O.","",IF('Indicator sheet'!Q62="","-----",'Indicator sheet'!Q62))</f>
        <v>n.d.</v>
      </c>
      <c r="K18" s="230" t="str">
        <f>IF($A18="I.O.","",'Indicator sheet'!R60)</f>
        <v>Incomplete</v>
      </c>
      <c r="L18" s="231" t="str">
        <f>IF(AND('Indicator sheet'!S60="",$A18&lt;&gt;"I.O."),"-----",IF($A18="I.O.","",'Indicator sheet'!S60))</f>
        <v>-----</v>
      </c>
      <c r="M18" s="231" t="str">
        <f>IF(AND('Indicator sheet'!T60="",$A18&lt;&gt;"I.O."),"-----",IF($A18="I.O.","",'Indicator sheet'!T60))</f>
        <v>-----</v>
      </c>
      <c r="O18" s="230">
        <f t="array" aca="1" ref="O18" ca="1">IF(ROW()-ROW($D$2:$D$23)+1&gt;ROWS($C$2:$C$23)-COUNTBLANK($C$2:$C$23),"",INDIRECT(ADDRESS(SMALL((IF($C$2:$C$23&lt;&gt;"",ROW($C$2:$C$23),ROW()+ROWS($C$2:$C$23))),ROW()-ROW($D$2:$D$23)+1),COLUMN($C$2:$C$23),4)))</f>
        <v>15</v>
      </c>
      <c r="P18" s="231" t="str">
        <f t="array" aca="1" ref="P18" ca="1">IF(ROW()-ROW($E$2:$E$23)+1&gt;ROWS($D$2:$D$23)-COUNTBLANK($D$2:$D$23),"",INDIRECT(ADDRESS(SMALL((IF($D$2:$D$23&gt;"",ROW($D$2:$D$23),ROW()+ROWS($D$2:$D$23))),ROW()-ROW($E$2:$E$23)+1),COLUMN($D$2:$D$23),4)))</f>
        <v>Dental examination prior to radiotherapy or radio-chemotherapy for oral cavity cancer</v>
      </c>
      <c r="Q18" s="232" t="str">
        <f t="array" aca="1" ref="Q18" ca="1">IF(ROW()-ROW($F$2:$F$23)+1&gt;ROWS($E$2:$E$23)-COUNTBLANK($E$2:$E$23),"",INDIRECT(ADDRESS(SMALL((IF($E$2:$E$23&gt;"",ROW($E$2:$E$23),ROW()+ROWS($E$2:$E$23))),ROW()-ROW($F$2:$F$23)+1),COLUMN($E$2:$E$23),4)))</f>
        <v>-----</v>
      </c>
      <c r="R18" s="233" t="str">
        <f t="array" aca="1" ref="R18" ca="1">IF(ROW()-ROW($G$2:$G$23)+1&gt;ROWS($F$2:$F$23)-COUNTBLANK($F$2:$F$23),"",INDIRECT(ADDRESS(SMALL((IF($F$2:$F$23&gt;"",ROW($F$2:$F$23),ROW()+ROWS($F$2:$F$23))),ROW()-ROW($G$2:$G$23)+1),COLUMN($F$2:$F$23),4)))</f>
        <v>≥ 95%</v>
      </c>
      <c r="S18" s="232" t="str">
        <f t="array" aca="1" ref="S18" ca="1">IF(ROW()-ROW($H$2:$H$23)+1&gt;ROWS($G$2:$G$23)-COUNTBLANK($G$2:$G$23),"",INDIRECT(ADDRESS(SMALL((IF($G$2:$G$23&lt;&gt;"",ROW($G$2:$G$23),ROW()+ROWS($G$2:$G$23))),ROW()-ROW($H$2:$H$23)+1),COLUMN($G$2:$G$23),4)))</f>
        <v>-----</v>
      </c>
      <c r="T18" s="224" t="str">
        <f t="array" aca="1" ref="T18" ca="1">IF(ROW()-ROW($I$2:$I$23)+1&gt;ROWS($H$2:$H$23)-COUNTBLANK($H$2:$H$23),"",INDIRECT(ADDRESS(SMALL((IF($H$2:$H$23&lt;&gt;"",ROW($H$2:$H$23),ROW()+ROWS($H$2:$H$23))),ROW()-ROW($I$2:$I$23)+1),COLUMN($H$2:$H$23),4)))</f>
        <v>-----</v>
      </c>
      <c r="U18" s="224" t="str">
        <f t="array" aca="1" ref="U18" ca="1">IF(ROW()-ROW($J$2:$J$23)+1&gt;ROWS($I$2:$I$23)-COUNTBLANK($I$2:$I$23),"",INDIRECT(ADDRESS(SMALL((IF($I$2:$I$23&lt;&gt;"",ROW($I$2:$I$23),ROW()+ROWS($I$2:$I$23))),ROW()-ROW($J$2:$J$23)+1),COLUMN($I$2:$I$23),4)))</f>
        <v>-----</v>
      </c>
      <c r="V18" s="225" t="str">
        <f t="array" aca="1" ref="V18" ca="1">IF(ROW()-ROW($K$2:$K$23)+1&gt;ROWS($J$2:$J$23)-COUNTBLANK($J$2:$J$23),"",INDIRECT(ADDRESS(SMALL((IF($J$2:$J$23&lt;&gt;"",ROW($J$2:$J$23),ROW()+ROWS($J$2:$J$23))),ROW()-ROW($K$2:$K$23)+1),COLUMN($J$2:$J$23),4)))</f>
        <v>n.d.</v>
      </c>
      <c r="W18" s="230" t="str">
        <f t="array" aca="1" ref="W18" ca="1">IF(ROW()-ROW($L$2:$L$23)+1&gt;ROWS($K$2:$K$23)-COUNTBLANK($K$2:$K$23),"",INDIRECT(ADDRESS(SMALL((IF($K$2:$K$23&lt;&gt;"",ROW($K$2:$K$23),ROW()+ROWS($K$2:$K$23))),ROW()-ROW($L$2:$L$23)+1),COLUMN($K$2:$K$23),4)))</f>
        <v>Incomplete</v>
      </c>
      <c r="X18" s="231" t="str">
        <f t="array" aca="1" ref="X18" ca="1">IF(ROW()-ROW($M$2:$M$23)+1&gt;ROWS($L$2:$L$23)-COUNTBLANK($L$2:$L$23),"",INDIRECT(ADDRESS(SMALL((IF($L$2:$L$23&lt;&gt;"",ROW($L$2:$L$23),ROW()+ROWS($L$2:$L$23))),ROW()-ROW($M$2:$M$23)+1),COLUMN($L$2:$L$23),4)))</f>
        <v>-----</v>
      </c>
      <c r="Y18" s="231" t="str">
        <f t="array" aca="1" ref="Y18" ca="1">IF(ROW()-ROW($N$2:$N$23)+1&gt;ROWS($M$2:$M$23)-COUNTBLANK($M$2:$M$23),"",INDIRECT(ADDRESS(SMALL((IF($M$2:$M$23&lt;&gt;"",ROW($M$2:$M$23),ROW()+ROWS($M$2:$M$23))),ROW()-ROW($N$2:$N$23)+1),COLUMN($M$2:$M$23),4)))</f>
        <v>-----</v>
      </c>
    </row>
    <row r="19" spans="1:25" ht="22.5" x14ac:dyDescent="0.25">
      <c r="A19" s="230" t="str">
        <f>IF('Indicator sheet'!R66=0,"",'Indicator sheet'!R66)</f>
        <v>Incomplete</v>
      </c>
      <c r="C19" s="323">
        <f>IF($A19="I.O.","",'Indicator sheet'!B66)</f>
        <v>17</v>
      </c>
      <c r="D19" s="258" t="str">
        <f>IF($A19="I.O.","",'Indicator sheet'!E66)</f>
        <v>Complete pathology report for laryngeal cancer</v>
      </c>
      <c r="E19" s="232" t="str">
        <f>IF(AND('Indicator sheet'!L66="",$A19&lt;&gt;"I.O."),"-----",IF($A19="I.O.","",'Indicator sheet'!L66))</f>
        <v>-----</v>
      </c>
      <c r="F19" s="233" t="str">
        <f>IF($A19="I.O.","",'Indicator sheet'!M66)</f>
        <v>≥ 90%</v>
      </c>
      <c r="G19" s="232" t="str">
        <f>IF(AND('Indicator sheet'!O66="",$A19&lt;&gt;"I.O."),"-----",IF($A19="I.O.","",'Indicator sheet'!O66))</f>
        <v>-----</v>
      </c>
      <c r="H19" s="224" t="str">
        <f>IF($A19="I.O.","",IF('Indicator sheet'!Q66="","-----",'Indicator sheet'!Q66))</f>
        <v>-----</v>
      </c>
      <c r="I19" s="224" t="str">
        <f>IF($A19="I.O.","",IF('Indicator sheet'!Q67="","-----",'Indicator sheet'!Q67))</f>
        <v>-----</v>
      </c>
      <c r="J19" s="232" t="str">
        <f>IF($A19="I.O.","",IF('Indicator sheet'!Q68="","-----",'Indicator sheet'!Q68))</f>
        <v>n.d.</v>
      </c>
      <c r="K19" s="230" t="str">
        <f>IF($A19="I.O.","",'Indicator sheet'!R66)</f>
        <v>Incomplete</v>
      </c>
      <c r="L19" s="231" t="str">
        <f>IF(AND('Indicator sheet'!S66="",$A19&lt;&gt;"I.O."),"-----",IF($A19="I.O.","",'Indicator sheet'!S66))</f>
        <v>-----</v>
      </c>
      <c r="M19" s="231" t="str">
        <f>IF(AND('Indicator sheet'!T66="",$A19&lt;&gt;"I.O."),"-----",IF($A19="I.O.","",'Indicator sheet'!T66))</f>
        <v>-----</v>
      </c>
      <c r="O19" s="230">
        <f t="array" aca="1" ref="O19" ca="1">IF(ROW()-ROW($D$2:$D$23)+1&gt;ROWS($C$2:$C$23)-COUNTBLANK($C$2:$C$23),"",INDIRECT(ADDRESS(SMALL((IF($C$2:$C$23&lt;&gt;"",ROW($C$2:$C$23),ROW()+ROWS($C$2:$C$23))),ROW()-ROW($D$2:$D$23)+1),COLUMN($C$2:$C$23),4)))</f>
        <v>17</v>
      </c>
      <c r="P19" s="231" t="str">
        <f t="array" aca="1" ref="P19" ca="1">IF(ROW()-ROW($E$2:$E$23)+1&gt;ROWS($D$2:$D$23)-COUNTBLANK($D$2:$D$23),"",INDIRECT(ADDRESS(SMALL((IF($D$2:$D$23&gt;"",ROW($D$2:$D$23),ROW()+ROWS($D$2:$D$23))),ROW()-ROW($E$2:$E$23)+1),COLUMN($D$2:$D$23),4)))</f>
        <v>Complete pathology report for laryngeal cancer</v>
      </c>
      <c r="Q19" s="232" t="str">
        <f t="array" aca="1" ref="Q19" ca="1">IF(ROW()-ROW($F$2:$F$23)+1&gt;ROWS($E$2:$E$23)-COUNTBLANK($E$2:$E$23),"",INDIRECT(ADDRESS(SMALL((IF($E$2:$E$23&gt;"",ROW($E$2:$E$23),ROW()+ROWS($E$2:$E$23))),ROW()-ROW($F$2:$F$23)+1),COLUMN($E$2:$E$23),4)))</f>
        <v>-----</v>
      </c>
      <c r="R19" s="233" t="str">
        <f t="array" aca="1" ref="R19" ca="1">IF(ROW()-ROW($G$2:$G$23)+1&gt;ROWS($F$2:$F$23)-COUNTBLANK($F$2:$F$23),"",INDIRECT(ADDRESS(SMALL((IF($F$2:$F$23&gt;"",ROW($F$2:$F$23),ROW()+ROWS($F$2:$F$23))),ROW()-ROW($G$2:$G$23)+1),COLUMN($F$2:$F$23),4)))</f>
        <v>≥ 90%</v>
      </c>
      <c r="S19" s="232" t="str">
        <f t="array" aca="1" ref="S19" ca="1">IF(ROW()-ROW($H$2:$H$23)+1&gt;ROWS($G$2:$G$23)-COUNTBLANK($G$2:$G$23),"",INDIRECT(ADDRESS(SMALL((IF($G$2:$G$23&lt;&gt;"",ROW($G$2:$G$23),ROW()+ROWS($G$2:$G$23))),ROW()-ROW($H$2:$H$23)+1),COLUMN($G$2:$G$23),4)))</f>
        <v>-----</v>
      </c>
      <c r="T19" s="224" t="str">
        <f t="array" aca="1" ref="T19" ca="1">IF(ROW()-ROW($I$2:$I$23)+1&gt;ROWS($H$2:$H$23)-COUNTBLANK($H$2:$H$23),"",INDIRECT(ADDRESS(SMALL((IF($H$2:$H$23&lt;&gt;"",ROW($H$2:$H$23),ROW()+ROWS($H$2:$H$23))),ROW()-ROW($I$2:$I$23)+1),COLUMN($H$2:$H$23),4)))</f>
        <v>-----</v>
      </c>
      <c r="U19" s="224" t="str">
        <f t="array" aca="1" ref="U19" ca="1">IF(ROW()-ROW($J$2:$J$23)+1&gt;ROWS($I$2:$I$23)-COUNTBLANK($I$2:$I$23),"",INDIRECT(ADDRESS(SMALL((IF($I$2:$I$23&lt;&gt;"",ROW($I$2:$I$23),ROW()+ROWS($I$2:$I$23))),ROW()-ROW($J$2:$J$23)+1),COLUMN($I$2:$I$23),4)))</f>
        <v>-----</v>
      </c>
      <c r="V19" s="225" t="str">
        <f t="array" aca="1" ref="V19" ca="1">IF(ROW()-ROW($K$2:$K$23)+1&gt;ROWS($J$2:$J$23)-COUNTBLANK($J$2:$J$23),"",INDIRECT(ADDRESS(SMALL((IF($J$2:$J$23&lt;&gt;"",ROW($J$2:$J$23),ROW()+ROWS($J$2:$J$23))),ROW()-ROW($K$2:$K$23)+1),COLUMN($J$2:$J$23),4)))</f>
        <v>n.d.</v>
      </c>
      <c r="W19" s="230" t="str">
        <f t="array" aca="1" ref="W19" ca="1">IF(ROW()-ROW($L$2:$L$23)+1&gt;ROWS($K$2:$K$23)-COUNTBLANK($K$2:$K$23),"",INDIRECT(ADDRESS(SMALL((IF($K$2:$K$23&lt;&gt;"",ROW($K$2:$K$23),ROW()+ROWS($K$2:$K$23))),ROW()-ROW($L$2:$L$23)+1),COLUMN($K$2:$K$23),4)))</f>
        <v>Incomplete</v>
      </c>
      <c r="X19" s="231" t="str">
        <f t="array" aca="1" ref="X19" ca="1">IF(ROW()-ROW($M$2:$M$23)+1&gt;ROWS($L$2:$L$23)-COUNTBLANK($L$2:$L$23),"",INDIRECT(ADDRESS(SMALL((IF($L$2:$L$23&lt;&gt;"",ROW($L$2:$L$23),ROW()+ROWS($L$2:$L$23))),ROW()-ROW($M$2:$M$23)+1),COLUMN($L$2:$L$23),4)))</f>
        <v>-----</v>
      </c>
      <c r="Y19" s="231" t="str">
        <f t="array" aca="1" ref="Y19" ca="1">IF(ROW()-ROW($N$2:$N$23)+1&gt;ROWS($M$2:$M$23)-COUNTBLANK($M$2:$M$23),"",INDIRECT(ADDRESS(SMALL((IF($M$2:$M$23&lt;&gt;"",ROW($M$2:$M$23),ROW()+ROWS($M$2:$M$23))),ROW()-ROW($N$2:$N$23)+1),COLUMN($M$2:$M$23),4)))</f>
        <v>-----</v>
      </c>
    </row>
    <row r="20" spans="1:25" x14ac:dyDescent="0.25">
      <c r="A20" s="230" t="str">
        <f>IF('Indicator sheet'!R69=0,"",'Indicator sheet'!R69)</f>
        <v>Incomplete</v>
      </c>
      <c r="C20" s="230">
        <f>IF($A20="I.O.","",'Indicator sheet'!B69)</f>
        <v>18</v>
      </c>
      <c r="D20" s="258" t="str">
        <f>IF($A20="I.O.","",'Indicator sheet'!E69)</f>
        <v>Panendoscopy for laryngeal cancer</v>
      </c>
      <c r="E20" s="232" t="str">
        <f>IF(AND('Indicator sheet'!L69="",$A20&lt;&gt;"I.O."),"-----",IF($A20="I.O.","",'Indicator sheet'!L69))</f>
        <v>-----</v>
      </c>
      <c r="F20" s="233" t="str">
        <f>IF($A20="I.O.","",'Indicator sheet'!M69)</f>
        <v>≥ 90%</v>
      </c>
      <c r="G20" s="232" t="str">
        <f>IF(AND('Indicator sheet'!O69="",$A20&lt;&gt;"I.O."),"-----",IF($A20="I.O.","",'Indicator sheet'!O69))</f>
        <v>-----</v>
      </c>
      <c r="H20" s="224" t="str">
        <f>IF($A20="I.O.","",IF('Indicator sheet'!Q69="","-----",'Indicator sheet'!Q69))</f>
        <v>-----</v>
      </c>
      <c r="I20" s="224">
        <f>IF($A20="I.O.","",IF('Indicator sheet'!Q70="","-----",'Indicator sheet'!Q70))</f>
        <v>0</v>
      </c>
      <c r="J20" s="232" t="str">
        <f>IF($A20="I.O.","",IF('Indicator sheet'!Q71="",0,'Indicator sheet'!Q71))</f>
        <v>n.d.</v>
      </c>
      <c r="K20" s="230" t="str">
        <f>IF($A20="I.O.","",'Indicator sheet'!R69)</f>
        <v>Incomplete</v>
      </c>
      <c r="L20" s="231" t="str">
        <f>IF(AND('Indicator sheet'!S69="",$A20&lt;&gt;"I.O."),"-----",IF($A20="I.O.","",'Indicator sheet'!S69))</f>
        <v>-----</v>
      </c>
      <c r="M20" s="231" t="str">
        <f>IF(AND('Indicator sheet'!T69="",$A20&lt;&gt;"I.O."),"-----",IF($A20="I.O.","",'Indicator sheet'!T69))</f>
        <v>-----</v>
      </c>
      <c r="O20" s="230">
        <f t="array" aca="1" ref="O20" ca="1">IF(ROW()-ROW($D$2:$D$23)+1&gt;ROWS($C$2:$C$23)-COUNTBLANK($C$2:$C$23),"",INDIRECT(ADDRESS(SMALL((IF($C$2:$C$23&lt;&gt;"",ROW($C$2:$C$23),ROW()+ROWS($C$2:$C$23))),ROW()-ROW($D$2:$D$23)+1),COLUMN($C$2:$C$23),4)))</f>
        <v>18</v>
      </c>
      <c r="P20" s="231" t="str">
        <f t="array" aca="1" ref="P20" ca="1">IF(ROW()-ROW($E$2:$E$23)+1&gt;ROWS($D$2:$D$23)-COUNTBLANK($D$2:$D$23),"",INDIRECT(ADDRESS(SMALL((IF($D$2:$D$23&gt;"",ROW($D$2:$D$23),ROW()+ROWS($D$2:$D$23))),ROW()-ROW($E$2:$E$23)+1),COLUMN($D$2:$D$23),4)))</f>
        <v>Panendoscopy for laryngeal cancer</v>
      </c>
      <c r="Q20" s="232" t="str">
        <f t="array" aca="1" ref="Q20" ca="1">IF(ROW()-ROW($F$2:$F$23)+1&gt;ROWS($E$2:$E$23)-COUNTBLANK($E$2:$E$23),"",INDIRECT(ADDRESS(SMALL((IF($E$2:$E$23&gt;"",ROW($E$2:$E$23),ROW()+ROWS($E$2:$E$23))),ROW()-ROW($F$2:$F$23)+1),COLUMN($E$2:$E$23),4)))</f>
        <v>-----</v>
      </c>
      <c r="R20" s="233" t="str">
        <f t="array" aca="1" ref="R20" ca="1">IF(ROW()-ROW($G$2:$G$23)+1&gt;ROWS($F$2:$F$23)-COUNTBLANK($F$2:$F$23),"",INDIRECT(ADDRESS(SMALL((IF($F$2:$F$23&gt;"",ROW($F$2:$F$23),ROW()+ROWS($F$2:$F$23))),ROW()-ROW($G$2:$G$23)+1),COLUMN($F$2:$F$23),4)))</f>
        <v>≥ 90%</v>
      </c>
      <c r="S20" s="232" t="str">
        <f t="array" aca="1" ref="S20" ca="1">IF(ROW()-ROW($H$2:$H$23)+1&gt;ROWS($G$2:$G$23)-COUNTBLANK($G$2:$G$23),"",INDIRECT(ADDRESS(SMALL((IF($G$2:$G$23&lt;&gt;"",ROW($G$2:$G$23),ROW()+ROWS($G$2:$G$23))),ROW()-ROW($H$2:$H$23)+1),COLUMN($G$2:$G$23),4)))</f>
        <v>-----</v>
      </c>
      <c r="T20" s="224" t="str">
        <f t="array" aca="1" ref="T20" ca="1">IF(ROW()-ROW($I$2:$I$23)+1&gt;ROWS($H$2:$H$23)-COUNTBLANK($H$2:$H$23),"",INDIRECT(ADDRESS(SMALL((IF($H$2:$H$23&lt;&gt;"",ROW($H$2:$H$23),ROW()+ROWS($H$2:$H$23))),ROW()-ROW($I$2:$I$23)+1),COLUMN($H$2:$H$23),4)))</f>
        <v>-----</v>
      </c>
      <c r="U20" s="224">
        <f t="array" aca="1" ref="U20" ca="1">IF(ROW()-ROW($J$2:$J$23)+1&gt;ROWS($I$2:$I$23)-COUNTBLANK($I$2:$I$23),"",INDIRECT(ADDRESS(SMALL((IF($I$2:$I$23&lt;&gt;"",ROW($I$2:$I$23),ROW()+ROWS($I$2:$I$23))),ROW()-ROW($J$2:$J$23)+1),COLUMN($I$2:$I$23),4)))</f>
        <v>0</v>
      </c>
      <c r="V20" s="225" t="str">
        <f t="array" aca="1" ref="V20" ca="1">IF(ROW()-ROW($K$2:$K$23)+1&gt;ROWS($J$2:$J$23)-COUNTBLANK($J$2:$J$23),"",INDIRECT(ADDRESS(SMALL((IF($J$2:$J$23&lt;&gt;"",ROW($J$2:$J$23),ROW()+ROWS($J$2:$J$23))),ROW()-ROW($K$2:$K$23)+1),COLUMN($J$2:$J$23),4)))</f>
        <v>n.d.</v>
      </c>
      <c r="W20" s="230" t="str">
        <f t="array" aca="1" ref="W20" ca="1">IF(ROW()-ROW($L$2:$L$23)+1&gt;ROWS($K$2:$K$23)-COUNTBLANK($K$2:$K$23),"",INDIRECT(ADDRESS(SMALL((IF($K$2:$K$23&lt;&gt;"",ROW($K$2:$K$23),ROW()+ROWS($K$2:$K$23))),ROW()-ROW($L$2:$L$23)+1),COLUMN($K$2:$K$23),4)))</f>
        <v>Incomplete</v>
      </c>
      <c r="X20" s="231" t="str">
        <f t="array" aca="1" ref="X20" ca="1">IF(ROW()-ROW($M$2:$M$23)+1&gt;ROWS($L$2:$L$23)-COUNTBLANK($L$2:$L$23),"",INDIRECT(ADDRESS(SMALL((IF($L$2:$L$23&lt;&gt;"",ROW($L$2:$L$23),ROW()+ROWS($L$2:$L$23))),ROW()-ROW($M$2:$M$23)+1),COLUMN($L$2:$L$23),4)))</f>
        <v>-----</v>
      </c>
      <c r="Y20" s="231" t="str">
        <f t="array" aca="1" ref="Y20" ca="1">IF(ROW()-ROW($N$2:$N$23)+1&gt;ROWS($M$2:$M$23)-COUNTBLANK($M$2:$M$23),"",INDIRECT(ADDRESS(SMALL((IF($M$2:$M$23&lt;&gt;"",ROW($M$2:$M$23),ROW()+ROWS($M$2:$M$23))),ROW()-ROW($N$2:$N$23)+1),COLUMN($M$2:$M$23),4)))</f>
        <v>-----</v>
      </c>
    </row>
    <row r="21" spans="1:25" x14ac:dyDescent="0.25">
      <c r="A21" s="230" t="str">
        <f>IF('Indicator sheet'!R72=0,"",'Indicator sheet'!R72)</f>
        <v>Incomplete</v>
      </c>
      <c r="C21" s="230">
        <f>IF($A21="I.O.","",'Indicator sheet'!B72)</f>
        <v>19</v>
      </c>
      <c r="D21" s="258" t="str">
        <f>IF($A21="I.O.","",'Indicator sheet'!E72)</f>
        <v>R0 resection for laryngeal cancer</v>
      </c>
      <c r="E21" s="232" t="str">
        <f>IF(AND('Indicator sheet'!L72="",$A21&lt;&gt;"I.O."),"-----",IF($A21="I.O.","",'Indicator sheet'!L72))</f>
        <v>-----</v>
      </c>
      <c r="F21" s="233" t="str">
        <f>IF($A21="I.O.","",'Indicator sheet'!M72)</f>
        <v>≥ 80%</v>
      </c>
      <c r="G21" s="232" t="str">
        <f>IF(AND('Indicator sheet'!O72="",$A21&lt;&gt;"I.O."),"-----",IF($A21="I.O.","",'Indicator sheet'!O72))</f>
        <v>-----</v>
      </c>
      <c r="H21" s="224" t="str">
        <f>IF($A21="I.O.","",IF('Indicator sheet'!Q72="","-----",'Indicator sheet'!Q72))</f>
        <v>-----</v>
      </c>
      <c r="I21" s="224">
        <f>IF($A21="I.O.","",IF('Indicator sheet'!Q73="","-----",'Indicator sheet'!Q73))</f>
        <v>0</v>
      </c>
      <c r="J21" s="232" t="str">
        <f>IF($A21="I.O.","",IF('Indicator sheet'!Q74="","-----",'Indicator sheet'!Q74))</f>
        <v>n.d.</v>
      </c>
      <c r="K21" s="230" t="str">
        <f>IF($A21="I.O.","",'Indicator sheet'!R72)</f>
        <v>Incomplete</v>
      </c>
      <c r="L21" s="231" t="str">
        <f>IF(AND('Indicator sheet'!S72="",$A21&lt;&gt;"I.O."),"-----",IF($A21="I.O.","",'Indicator sheet'!S72))</f>
        <v>-----</v>
      </c>
      <c r="M21" s="231" t="str">
        <f>IF(AND('Indicator sheet'!T72="",$A21&lt;&gt;"I.O."),"-----",IF($A21="I.O.","",'Indicator sheet'!T72))</f>
        <v>-----</v>
      </c>
      <c r="O21" s="230">
        <f t="array" aca="1" ref="O21" ca="1">IF(ROW()-ROW($D$2:$D$23)+1&gt;ROWS($C$2:$C$23)-COUNTBLANK($C$2:$C$23),"",INDIRECT(ADDRESS(SMALL((IF($C$2:$C$23&lt;&gt;"",ROW($C$2:$C$23),ROW()+ROWS($C$2:$C$23))),ROW()-ROW($D$2:$D$23)+1),COLUMN($C$2:$C$23),4)))</f>
        <v>19</v>
      </c>
      <c r="P21" s="231" t="str">
        <f t="array" aca="1" ref="P21" ca="1">IF(ROW()-ROW($E$2:$E$23)+1&gt;ROWS($D$2:$D$23)-COUNTBLANK($D$2:$D$23),"",INDIRECT(ADDRESS(SMALL((IF($D$2:$D$23&gt;"",ROW($D$2:$D$23),ROW()+ROWS($D$2:$D$23))),ROW()-ROW($E$2:$E$23)+1),COLUMN($D$2:$D$23),4)))</f>
        <v>R0 resection for laryngeal cancer</v>
      </c>
      <c r="Q21" s="232" t="str">
        <f t="array" aca="1" ref="Q21" ca="1">IF(ROW()-ROW($F$2:$F$23)+1&gt;ROWS($E$2:$E$23)-COUNTBLANK($E$2:$E$23),"",INDIRECT(ADDRESS(SMALL((IF($E$2:$E$23&gt;"",ROW($E$2:$E$23),ROW()+ROWS($E$2:$E$23))),ROW()-ROW($F$2:$F$23)+1),COLUMN($E$2:$E$23),4)))</f>
        <v>-----</v>
      </c>
      <c r="R21" s="233" t="str">
        <f t="array" aca="1" ref="R21" ca="1">IF(ROW()-ROW($G$2:$G$23)+1&gt;ROWS($F$2:$F$23)-COUNTBLANK($F$2:$F$23),"",INDIRECT(ADDRESS(SMALL((IF($F$2:$F$23&gt;"",ROW($F$2:$F$23),ROW()+ROWS($F$2:$F$23))),ROW()-ROW($G$2:$G$23)+1),COLUMN($F$2:$F$23),4)))</f>
        <v>≥ 80%</v>
      </c>
      <c r="S21" s="232" t="str">
        <f t="array" aca="1" ref="S21" ca="1">IF(ROW()-ROW($H$2:$H$23)+1&gt;ROWS($G$2:$G$23)-COUNTBLANK($G$2:$G$23),"",INDIRECT(ADDRESS(SMALL((IF($G$2:$G$23&lt;&gt;"",ROW($G$2:$G$23),ROW()+ROWS($G$2:$G$23))),ROW()-ROW($H$2:$H$23)+1),COLUMN($G$2:$G$23),4)))</f>
        <v>-----</v>
      </c>
      <c r="T21" s="224" t="str">
        <f t="array" aca="1" ref="T21" ca="1">IF(ROW()-ROW($I$2:$I$23)+1&gt;ROWS($H$2:$H$23)-COUNTBLANK($H$2:$H$23),"",INDIRECT(ADDRESS(SMALL((IF($H$2:$H$23&lt;&gt;"",ROW($H$2:$H$23),ROW()+ROWS($H$2:$H$23))),ROW()-ROW($I$2:$I$23)+1),COLUMN($H$2:$H$23),4)))</f>
        <v>-----</v>
      </c>
      <c r="U21" s="224">
        <f t="array" aca="1" ref="U21" ca="1">IF(ROW()-ROW($J$2:$J$23)+1&gt;ROWS($I$2:$I$23)-COUNTBLANK($I$2:$I$23),"",INDIRECT(ADDRESS(SMALL((IF($I$2:$I$23&lt;&gt;"",ROW($I$2:$I$23),ROW()+ROWS($I$2:$I$23))),ROW()-ROW($J$2:$J$23)+1),COLUMN($I$2:$I$23),4)))</f>
        <v>0</v>
      </c>
      <c r="V21" s="225" t="str">
        <f t="array" aca="1" ref="V21" ca="1">IF(ROW()-ROW($K$2:$K$23)+1&gt;ROWS($J$2:$J$23)-COUNTBLANK($J$2:$J$23),"",INDIRECT(ADDRESS(SMALL((IF($J$2:$J$23&lt;&gt;"",ROW($J$2:$J$23),ROW()+ROWS($J$2:$J$23))),ROW()-ROW($K$2:$K$23)+1),COLUMN($J$2:$J$23),4)))</f>
        <v>n.d.</v>
      </c>
      <c r="W21" s="230" t="str">
        <f t="array" aca="1" ref="W21" ca="1">IF(ROW()-ROW($L$2:$L$23)+1&gt;ROWS($K$2:$K$23)-COUNTBLANK($K$2:$K$23),"",INDIRECT(ADDRESS(SMALL((IF($K$2:$K$23&lt;&gt;"",ROW($K$2:$K$23),ROW()+ROWS($K$2:$K$23))),ROW()-ROW($L$2:$L$23)+1),COLUMN($K$2:$K$23),4)))</f>
        <v>Incomplete</v>
      </c>
      <c r="X21" s="231" t="str">
        <f t="array" aca="1" ref="X21" ca="1">IF(ROW()-ROW($M$2:$M$23)+1&gt;ROWS($L$2:$L$23)-COUNTBLANK($L$2:$L$23),"",INDIRECT(ADDRESS(SMALL((IF($L$2:$L$23&lt;&gt;"",ROW($L$2:$L$23),ROW()+ROWS($L$2:$L$23))),ROW()-ROW($M$2:$M$23)+1),COLUMN($L$2:$L$23),4)))</f>
        <v>-----</v>
      </c>
      <c r="Y21" s="231" t="str">
        <f t="array" aca="1" ref="Y21" ca="1">IF(ROW()-ROW($N$2:$N$23)+1&gt;ROWS($M$2:$M$23)-COUNTBLANK($M$2:$M$23),"",INDIRECT(ADDRESS(SMALL((IF($M$2:$M$23&lt;&gt;"",ROW($M$2:$M$23),ROW()+ROWS($M$2:$M$23))),ROW()-ROW($N$2:$N$23)+1),COLUMN($M$2:$M$23),4)))</f>
        <v>-----</v>
      </c>
    </row>
    <row r="22" spans="1:25" ht="22.5" x14ac:dyDescent="0.25">
      <c r="A22" s="230" t="str">
        <f>IF('Indicator sheet'!R75=0,"",'Indicator sheet'!R75)</f>
        <v>Incomplete</v>
      </c>
      <c r="C22" s="323">
        <f>IF($A22="I.O.","",'Indicator sheet'!B75)</f>
        <v>20</v>
      </c>
      <c r="D22" s="258" t="str">
        <f>IF($A22="I.O.","",'Indicator sheet'!E75)</f>
        <v>Counselling by speech therapist/
speech scientists for laryngeal cancer</v>
      </c>
      <c r="E22" s="232" t="str">
        <f>IF(AND('Indicator sheet'!L75="",$A22&lt;&gt;"I.O."),"-----",IF($A22="I.O.","",'Indicator sheet'!L75))</f>
        <v>-----</v>
      </c>
      <c r="F22" s="233" t="str">
        <f>IF($A22="I.O.","",'Indicator sheet'!M75)</f>
        <v>≥ 90%</v>
      </c>
      <c r="G22" s="232" t="str">
        <f>IF(AND('Indicator sheet'!O75="",$A22&lt;&gt;"I.O."),"-----",IF($A22="I.O.","",'Indicator sheet'!O75))</f>
        <v>-----</v>
      </c>
      <c r="H22" s="224" t="str">
        <f>IF($A22="I.O.","",IF('Indicator sheet'!Q75="","-----",'Indicator sheet'!Q75))</f>
        <v>-----</v>
      </c>
      <c r="I22" s="224" t="str">
        <f>IF($A22="I.O.","",IF('Indicator sheet'!Q76="","-----",'Indicator sheet'!Q76))</f>
        <v>-----</v>
      </c>
      <c r="J22" s="232" t="str">
        <f>IF($A22="I.O.","",IF('Indicator sheet'!Q77="","-----",'Indicator sheet'!Q77))</f>
        <v>n.d.</v>
      </c>
      <c r="K22" s="230" t="str">
        <f>IF($A22="I.O.","",'Indicator sheet'!R75)</f>
        <v>Incomplete</v>
      </c>
      <c r="L22" s="231" t="str">
        <f>IF(AND('Indicator sheet'!S75="",$A22&lt;&gt;"I.O."),"-----",IF($A22="I.O.","",'Indicator sheet'!S75))</f>
        <v>-----</v>
      </c>
      <c r="M22" s="231" t="str">
        <f>IF(AND('Indicator sheet'!T75="",$A22&lt;&gt;"I.O."),"-----",IF($A22="I.O.","",'Indicator sheet'!T75))</f>
        <v>-----</v>
      </c>
      <c r="O22" s="230">
        <f t="array" aca="1" ref="O22" ca="1">IF(ROW()-ROW($D$2:$D$23)+1&gt;ROWS($C$2:$C$23)-COUNTBLANK($C$2:$C$23),"",INDIRECT(ADDRESS(SMALL((IF($C$2:$C$23&lt;&gt;"",ROW($C$2:$C$23),ROW()+ROWS($C$2:$C$23))),ROW()-ROW($D$2:$D$23)+1),COLUMN($C$2:$C$23),4)))</f>
        <v>20</v>
      </c>
      <c r="P22" s="231" t="str">
        <f t="array" aca="1" ref="P22" ca="1">IF(ROW()-ROW($E$2:$E$23)+1&gt;ROWS($D$2:$D$23)-COUNTBLANK($D$2:$D$23),"",INDIRECT(ADDRESS(SMALL((IF($D$2:$D$23&gt;"",ROW($D$2:$D$23),ROW()+ROWS($D$2:$D$23))),ROW()-ROW($E$2:$E$23)+1),COLUMN($D$2:$D$23),4)))</f>
        <v>Counselling by speech therapist/
speech scientists for laryngeal cancer</v>
      </c>
      <c r="Q22" s="232" t="str">
        <f t="array" aca="1" ref="Q22" ca="1">IF(ROW()-ROW($F$2:$F$23)+1&gt;ROWS($E$2:$E$23)-COUNTBLANK($E$2:$E$23),"",INDIRECT(ADDRESS(SMALL((IF($E$2:$E$23&gt;"",ROW($E$2:$E$23),ROW()+ROWS($E$2:$E$23))),ROW()-ROW($F$2:$F$23)+1),COLUMN($E$2:$E$23),4)))</f>
        <v>-----</v>
      </c>
      <c r="R22" s="233" t="str">
        <f t="array" aca="1" ref="R22" ca="1">IF(ROW()-ROW($G$2:$G$23)+1&gt;ROWS($F$2:$F$23)-COUNTBLANK($F$2:$F$23),"",INDIRECT(ADDRESS(SMALL((IF($F$2:$F$23&gt;"",ROW($F$2:$F$23),ROW()+ROWS($F$2:$F$23))),ROW()-ROW($G$2:$G$23)+1),COLUMN($F$2:$F$23),4)))</f>
        <v>≥ 90%</v>
      </c>
      <c r="S22" s="232" t="str">
        <f t="array" aca="1" ref="S22" ca="1">IF(ROW()-ROW($H$2:$H$23)+1&gt;ROWS($G$2:$G$23)-COUNTBLANK($G$2:$G$23),"",INDIRECT(ADDRESS(SMALL((IF($G$2:$G$23&lt;&gt;"",ROW($G$2:$G$23),ROW()+ROWS($G$2:$G$23))),ROW()-ROW($H$2:$H$23)+1),COLUMN($G$2:$G$23),4)))</f>
        <v>-----</v>
      </c>
      <c r="T22" s="224" t="str">
        <f t="array" aca="1" ref="T22" ca="1">IF(ROW()-ROW($I$2:$I$23)+1&gt;ROWS($H$2:$H$23)-COUNTBLANK($H$2:$H$23),"",INDIRECT(ADDRESS(SMALL((IF($H$2:$H$23&lt;&gt;"",ROW($H$2:$H$23),ROW()+ROWS($H$2:$H$23))),ROW()-ROW($I$2:$I$23)+1),COLUMN($H$2:$H$23),4)))</f>
        <v>-----</v>
      </c>
      <c r="U22" s="224" t="str">
        <f t="array" aca="1" ref="U22" ca="1">IF(ROW()-ROW($J$2:$J$23)+1&gt;ROWS($I$2:$I$23)-COUNTBLANK($I$2:$I$23),"",INDIRECT(ADDRESS(SMALL((IF($I$2:$I$23&lt;&gt;"",ROW($I$2:$I$23),ROW()+ROWS($I$2:$I$23))),ROW()-ROW($J$2:$J$23)+1),COLUMN($I$2:$I$23),4)))</f>
        <v>-----</v>
      </c>
      <c r="V22" s="225" t="str">
        <f t="array" aca="1" ref="V22" ca="1">IF(ROW()-ROW($K$2:$K$23)+1&gt;ROWS($J$2:$J$23)-COUNTBLANK($J$2:$J$23),"",INDIRECT(ADDRESS(SMALL((IF($J$2:$J$23&lt;&gt;"",ROW($J$2:$J$23),ROW()+ROWS($J$2:$J$23))),ROW()-ROW($K$2:$K$23)+1),COLUMN($J$2:$J$23),4)))</f>
        <v>n.d.</v>
      </c>
      <c r="W22" s="230" t="str">
        <f t="array" aca="1" ref="W22" ca="1">IF(ROW()-ROW($L$2:$L$23)+1&gt;ROWS($K$2:$K$23)-COUNTBLANK($K$2:$K$23),"",INDIRECT(ADDRESS(SMALL((IF($K$2:$K$23&lt;&gt;"",ROW($K$2:$K$23),ROW()+ROWS($K$2:$K$23))),ROW()-ROW($L$2:$L$23)+1),COLUMN($K$2:$K$23),4)))</f>
        <v>Incomplete</v>
      </c>
      <c r="X22" s="231" t="str">
        <f t="array" aca="1" ref="X22" ca="1">IF(ROW()-ROW($M$2:$M$23)+1&gt;ROWS($L$2:$L$23)-COUNTBLANK($L$2:$L$23),"",INDIRECT(ADDRESS(SMALL((IF($L$2:$L$23&lt;&gt;"",ROW($L$2:$L$23),ROW()+ROWS($L$2:$L$23))),ROW()-ROW($M$2:$M$23)+1),COLUMN($L$2:$L$23),4)))</f>
        <v>-----</v>
      </c>
      <c r="Y22" s="231" t="str">
        <f t="array" aca="1" ref="Y22" ca="1">IF(ROW()-ROW($N$2:$N$23)+1&gt;ROWS($M$2:$M$23)-COUNTBLANK($M$2:$M$23),"",INDIRECT(ADDRESS(SMALL((IF($M$2:$M$23&lt;&gt;"",ROW($M$2:$M$23),ROW()+ROWS($M$2:$M$23))),ROW()-ROW($N$2:$N$23)+1),COLUMN($M$2:$M$23),4)))</f>
        <v>-----</v>
      </c>
    </row>
    <row r="23" spans="1:25" ht="24.75" customHeight="1" x14ac:dyDescent="0.25">
      <c r="A23" s="230" t="str">
        <f>IF('Indicator sheet'!R78=0,"",'Indicator sheet'!R78)</f>
        <v>Incomplete</v>
      </c>
      <c r="C23" s="323">
        <f>IF($A23="I.O.","",'Indicator sheet'!B78)</f>
        <v>21</v>
      </c>
      <c r="D23" s="258" t="str">
        <f>IF($A23="I.O.","",'Indicator sheet'!E78)</f>
        <v>Start radiotherapy for laryngeal cancer</v>
      </c>
      <c r="E23" s="232" t="str">
        <f>IF(AND('Indicator sheet'!L78="",$A23&lt;&gt;"I.O."),"-----",IF($A23="I.O.","",'Indicator sheet'!L78))</f>
        <v>&lt; 60%</v>
      </c>
      <c r="F23" s="233" t="str">
        <f>IF($A23="I.O.","",'Indicator sheet'!M78)</f>
        <v>No target value</v>
      </c>
      <c r="G23" s="232" t="str">
        <f>IF(AND('Indicator sheet'!O78="",$A23&lt;&gt;"I.O."),"-----",IF($A23="I.O.","",'Indicator sheet'!O78))</f>
        <v>-----</v>
      </c>
      <c r="H23" s="224" t="str">
        <f>IF($A23="I.O.","",IF('Indicator sheet'!Q78="","-----",'Indicator sheet'!Q78))</f>
        <v>-----</v>
      </c>
      <c r="I23" s="224" t="str">
        <f>IF($A23="I.O.","",IF('Indicator sheet'!Q79="","-----",'Indicator sheet'!Q79))</f>
        <v>-----</v>
      </c>
      <c r="J23" s="232" t="str">
        <f>IF($A23="I.O.","",IF('Indicator sheet'!Q80="","-----",'Indicator sheet'!Q80))</f>
        <v>n.d.</v>
      </c>
      <c r="K23" s="230" t="str">
        <f>IF($A23="I.O.","",'Indicator sheet'!R78)</f>
        <v>Incomplete</v>
      </c>
      <c r="L23" s="231" t="str">
        <f>IF(AND('Indicator sheet'!S78="",$A23&lt;&gt;"I.O."),"-----",IF($A23="I.O.","",'Indicator sheet'!S78))</f>
        <v>-----</v>
      </c>
      <c r="M23" s="231" t="str">
        <f>IF(AND('Indicator sheet'!T78="",$A23&lt;&gt;"I.O."),"-----",IF($A23="I.O.","",'Indicator sheet'!T78))</f>
        <v>-----</v>
      </c>
      <c r="O23" s="230">
        <f t="array" aca="1" ref="O23" ca="1">IF(ROW()-ROW($D$2:$D$23)+1&gt;ROWS($C$2:$C$23)-COUNTBLANK($C$2:$C$23),"",INDIRECT(ADDRESS(SMALL((IF($C$2:$C$23&lt;&gt;"",ROW($C$2:$C$23),ROW()+ROWS($C$2:$C$23))),ROW()-ROW($D$2:$D$23)+1),COLUMN($C$2:$C$23),4)))</f>
        <v>21</v>
      </c>
      <c r="P23" s="231" t="str">
        <f t="array" aca="1" ref="P23" ca="1">IF(ROW()-ROW($E$2:$E$23)+1&gt;ROWS($D$2:$D$23)-COUNTBLANK($D$2:$D$23),"",INDIRECT(ADDRESS(SMALL((IF($D$2:$D$23&gt;"",ROW($D$2:$D$23),ROW()+ROWS($D$2:$D$23))),ROW()-ROW($E$2:$E$23)+1),COLUMN($D$2:$D$23),4)))</f>
        <v>Start radiotherapy for laryngeal cancer</v>
      </c>
      <c r="Q23" s="232" t="str">
        <f t="array" aca="1" ref="Q23" ca="1">IF(ROW()-ROW($F$2:$F$23)+1&gt;ROWS($E$2:$E$23)-COUNTBLANK($E$2:$E$23),"",INDIRECT(ADDRESS(SMALL((IF($E$2:$E$23&gt;"",ROW($E$2:$E$23),ROW()+ROWS($E$2:$E$23))),ROW()-ROW($F$2:$F$23)+1),COLUMN($E$2:$E$23),4)))</f>
        <v>&lt; 60%</v>
      </c>
      <c r="R23" s="233" t="str">
        <f t="array" aca="1" ref="R23" ca="1">IF(ROW()-ROW($G$2:$G$23)+1&gt;ROWS($F$2:$F$23)-COUNTBLANK($F$2:$F$23),"",INDIRECT(ADDRESS(SMALL((IF($F$2:$F$23&gt;"",ROW($F$2:$F$23),ROW()+ROWS($F$2:$F$23))),ROW()-ROW($G$2:$G$23)+1),COLUMN($F$2:$F$23),4)))</f>
        <v>No target value</v>
      </c>
      <c r="S23" s="232" t="str">
        <f t="array" aca="1" ref="S23" ca="1">IF(ROW()-ROW($H$2:$H$23)+1&gt;ROWS($G$2:$G$23)-COUNTBLANK($G$2:$G$23),"",INDIRECT(ADDRESS(SMALL((IF($G$2:$G$23&lt;&gt;"",ROW($G$2:$G$23),ROW()+ROWS($G$2:$G$23))),ROW()-ROW($H$2:$H$23)+1),COLUMN($G$2:$G$23),4)))</f>
        <v>-----</v>
      </c>
      <c r="T23" s="224" t="str">
        <f t="array" aca="1" ref="T23" ca="1">IF(ROW()-ROW($I$2:$I$23)+1&gt;ROWS($H$2:$H$23)-COUNTBLANK($H$2:$H$23),"",INDIRECT(ADDRESS(SMALL((IF($H$2:$H$23&lt;&gt;"",ROW($H$2:$H$23),ROW()+ROWS($H$2:$H$23))),ROW()-ROW($I$2:$I$23)+1),COLUMN($H$2:$H$23),4)))</f>
        <v>-----</v>
      </c>
      <c r="U23" s="224" t="str">
        <f t="array" aca="1" ref="U23" ca="1">IF(ROW()-ROW($J$2:$J$23)+1&gt;ROWS($I$2:$I$23)-COUNTBLANK($I$2:$I$23),"",INDIRECT(ADDRESS(SMALL((IF($I$2:$I$23&lt;&gt;"",ROW($I$2:$I$23),ROW()+ROWS($I$2:$I$23))),ROW()-ROW($J$2:$J$23)+1),COLUMN($I$2:$I$23),4)))</f>
        <v>-----</v>
      </c>
      <c r="V23" s="225" t="str">
        <f t="array" aca="1" ref="V23" ca="1">IF(ROW()-ROW($K$2:$K$23)+1&gt;ROWS($J$2:$J$23)-COUNTBLANK($J$2:$J$23),"",INDIRECT(ADDRESS(SMALL((IF($J$2:$J$23&lt;&gt;"",ROW($J$2:$J$23),ROW()+ROWS($J$2:$J$23))),ROW()-ROW($K$2:$K$23)+1),COLUMN($J$2:$J$23),4)))</f>
        <v>n.d.</v>
      </c>
      <c r="W23" s="230" t="str">
        <f t="array" aca="1" ref="W23" ca="1">IF(ROW()-ROW($L$2:$L$23)+1&gt;ROWS($K$2:$K$23)-COUNTBLANK($K$2:$K$23),"",INDIRECT(ADDRESS(SMALL((IF($K$2:$K$23&lt;&gt;"",ROW($K$2:$K$23),ROW()+ROWS($K$2:$K$23))),ROW()-ROW($L$2:$L$23)+1),COLUMN($K$2:$K$23),4)))</f>
        <v>Incomplete</v>
      </c>
      <c r="X23" s="231" t="str">
        <f t="array" aca="1" ref="X23" ca="1">IF(ROW()-ROW($M$2:$M$23)+1&gt;ROWS($L$2:$L$23)-COUNTBLANK($L$2:$L$23),"",INDIRECT(ADDRESS(SMALL((IF($L$2:$L$23&lt;&gt;"",ROW($L$2:$L$23),ROW()+ROWS($L$2:$L$23))),ROW()-ROW($M$2:$M$23)+1),COLUMN($L$2:$L$23),4)))</f>
        <v>-----</v>
      </c>
      <c r="Y23" s="231" t="str">
        <f t="array" aca="1" ref="Y23" ca="1">IF(ROW()-ROW($N$2:$N$23)+1&gt;ROWS($M$2:$M$23)-COUNTBLANK($M$2:$M$23),"",INDIRECT(ADDRESS(SMALL((IF($M$2:$M$23&lt;&gt;"",ROW($M$2:$M$23),ROW()+ROWS($M$2:$M$23))),ROW()-ROW($N$2:$N$23)+1),COLUMN($M$2:$M$23),4)))</f>
        <v>-----</v>
      </c>
    </row>
  </sheetData>
  <pageMargins left="0.7" right="0.7" top="0.78740157499999996" bottom="0.78740157499999996" header="0.3" footer="0.3"/>
  <pageSetup orientation="portrait" horizontalDpi="0" verticalDpi="0"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11"/>
  <dimension ref="B1:AH77"/>
  <sheetViews>
    <sheetView showGridLines="0" zoomScaleNormal="100" workbookViewId="0">
      <selection activeCell="D19" sqref="D19"/>
    </sheetView>
  </sheetViews>
  <sheetFormatPr defaultColWidth="9" defaultRowHeight="14.25" x14ac:dyDescent="0.2"/>
  <cols>
    <col min="1" max="1" width="0.7109375" style="2" customWidth="1"/>
    <col min="2" max="2" width="8" style="2" customWidth="1"/>
    <col min="3" max="3" width="7.140625" style="2" customWidth="1"/>
    <col min="4" max="7" width="8.7109375" style="2" customWidth="1"/>
    <col min="8" max="8" width="7.42578125" style="2" customWidth="1"/>
    <col min="9" max="12" width="8.7109375" style="2" customWidth="1"/>
    <col min="13" max="13" width="7.42578125" style="2" customWidth="1"/>
    <col min="14" max="17" width="8.7109375" style="2" customWidth="1"/>
    <col min="18" max="18" width="7.42578125" style="2" customWidth="1"/>
    <col min="19" max="19" width="4.85546875" style="2" customWidth="1"/>
    <col min="20" max="20" width="10.7109375" style="2" customWidth="1"/>
    <col min="21" max="22" width="4.42578125" style="2" customWidth="1"/>
    <col min="23" max="23" width="8.5703125" style="2" customWidth="1"/>
    <col min="24" max="24" width="4.42578125" style="2" customWidth="1"/>
    <col min="25" max="26" width="4.85546875" style="2" customWidth="1"/>
    <col min="27" max="27" width="0.5703125" style="2" customWidth="1"/>
    <col min="28" max="28" width="8.7109375" style="2" customWidth="1"/>
    <col min="29" max="29" width="6.42578125" style="11" customWidth="1"/>
    <col min="30" max="223" width="11.42578125" style="2" customWidth="1"/>
    <col min="224" max="16384" width="9" style="2"/>
  </cols>
  <sheetData>
    <row r="1" spans="2:34" ht="9.9499999999999993" customHeight="1" x14ac:dyDescent="0.2">
      <c r="D1" s="23"/>
      <c r="E1" s="23"/>
      <c r="P1" s="14"/>
      <c r="Q1" s="14"/>
      <c r="R1" s="14"/>
      <c r="S1" s="14"/>
      <c r="T1" s="14"/>
      <c r="U1" s="14"/>
    </row>
    <row r="2" spans="2:34" ht="12.95" customHeight="1" x14ac:dyDescent="0.2">
      <c r="B2" s="280" t="str">
        <f>'Basic data'!B2</f>
        <v>Annex CR version H2.1 (Audit year 2026 / Indicator year 2025)</v>
      </c>
      <c r="P2" s="14"/>
      <c r="Q2" s="14"/>
      <c r="R2" s="14"/>
      <c r="S2" s="14"/>
      <c r="T2" s="14"/>
      <c r="U2" s="14"/>
    </row>
    <row r="3" spans="2:34" ht="16.5" customHeight="1" x14ac:dyDescent="0.2">
      <c r="B3" s="33" t="s">
        <v>146</v>
      </c>
      <c r="P3" s="14"/>
      <c r="Q3" s="14"/>
      <c r="R3" s="14"/>
      <c r="S3" s="14"/>
      <c r="U3" s="15"/>
      <c r="V3" s="15"/>
      <c r="W3" s="15"/>
      <c r="X3" s="15"/>
    </row>
    <row r="4" spans="2:34" ht="8.25" customHeight="1" x14ac:dyDescent="0.2">
      <c r="B4" s="18"/>
      <c r="P4" s="14"/>
      <c r="Q4" s="14"/>
      <c r="R4" s="14"/>
      <c r="S4" s="14"/>
      <c r="U4" s="15"/>
      <c r="V4" s="15"/>
      <c r="W4" s="15"/>
      <c r="X4" s="15"/>
    </row>
    <row r="5" spans="2:34" ht="13.5" customHeight="1" x14ac:dyDescent="0.2">
      <c r="S5" s="14"/>
    </row>
    <row r="6" spans="2:34" s="20" customFormat="1" ht="15" customHeight="1" x14ac:dyDescent="0.2">
      <c r="B6" s="91" t="s">
        <v>117</v>
      </c>
      <c r="C6" s="781" t="str">
        <f>IF('Basic data'!C8=0,"",'Basic data'!C8)</f>
        <v/>
      </c>
      <c r="D6" s="782"/>
      <c r="E6" s="782"/>
      <c r="F6" s="782"/>
      <c r="G6" s="782"/>
      <c r="H6" s="782"/>
      <c r="I6" s="782"/>
      <c r="J6" s="782"/>
      <c r="K6" s="782"/>
      <c r="L6" s="782"/>
      <c r="M6" s="782"/>
      <c r="N6" s="783"/>
      <c r="P6" s="10"/>
    </row>
    <row r="7" spans="2:34" s="20" customFormat="1" ht="6.95" customHeight="1" x14ac:dyDescent="0.2">
      <c r="B7" s="21"/>
      <c r="C7" s="4"/>
      <c r="D7" s="8"/>
      <c r="E7" s="8"/>
      <c r="F7" s="8"/>
      <c r="G7" s="8"/>
      <c r="H7" s="8"/>
      <c r="I7" s="8"/>
      <c r="J7" s="8"/>
      <c r="K7" s="8"/>
      <c r="Q7" s="10"/>
    </row>
    <row r="8" spans="2:34" s="20" customFormat="1" ht="15" customHeight="1" x14ac:dyDescent="0.2">
      <c r="B8" s="89" t="s">
        <v>72</v>
      </c>
      <c r="C8" s="781" t="str">
        <f>IF('Basic data'!C6=0,"",'Basic data'!C6)</f>
        <v>Not Listed</v>
      </c>
      <c r="D8" s="782"/>
      <c r="E8" s="783"/>
      <c r="G8" s="86"/>
      <c r="H8" s="86"/>
      <c r="I8" s="790" t="s">
        <v>70</v>
      </c>
      <c r="J8" s="790"/>
      <c r="K8" s="791"/>
      <c r="L8" s="805" t="str">
        <f>IF('Basic data'!J12=0,"",'Basic data'!J12)</f>
        <v/>
      </c>
      <c r="M8" s="806"/>
      <c r="N8" s="807"/>
      <c r="P8" s="10"/>
    </row>
    <row r="9" spans="2:34" s="20" customFormat="1" ht="3.75" customHeight="1" x14ac:dyDescent="0.2">
      <c r="B9" s="89"/>
      <c r="C9" s="95"/>
      <c r="D9" s="95"/>
      <c r="E9" s="95"/>
      <c r="G9" s="86"/>
      <c r="H9" s="86"/>
      <c r="I9" s="94"/>
      <c r="J9" s="94"/>
      <c r="K9" s="94"/>
      <c r="L9" s="96"/>
      <c r="M9" s="96"/>
      <c r="N9" s="96"/>
      <c r="P9" s="10"/>
    </row>
    <row r="10" spans="2:34" s="20" customFormat="1" ht="11.25" customHeight="1" x14ac:dyDescent="0.2">
      <c r="C10" s="84"/>
      <c r="D10" s="21"/>
      <c r="E10" s="21"/>
      <c r="Q10" s="10"/>
    </row>
    <row r="11" spans="2:34" s="20" customFormat="1" ht="13.5" customHeight="1" x14ac:dyDescent="0.2">
      <c r="B11" s="823"/>
      <c r="C11" s="823"/>
      <c r="D11" s="823"/>
      <c r="E11" s="823"/>
      <c r="F11" s="823"/>
      <c r="G11" s="823"/>
      <c r="H11" s="823"/>
      <c r="I11" s="823"/>
      <c r="J11" s="823"/>
      <c r="K11" s="823"/>
      <c r="L11" s="823"/>
      <c r="M11" s="823"/>
      <c r="N11" s="823"/>
      <c r="O11" s="823"/>
      <c r="P11" s="823"/>
      <c r="Q11" s="823"/>
      <c r="R11" s="823"/>
    </row>
    <row r="12" spans="2:34" ht="15.75" customHeight="1" x14ac:dyDescent="0.25">
      <c r="B12" s="24" t="s">
        <v>85</v>
      </c>
      <c r="C12" s="29"/>
      <c r="D12" s="9"/>
      <c r="E12" s="9"/>
      <c r="F12" s="9"/>
      <c r="G12" s="9"/>
      <c r="H12" s="9"/>
      <c r="I12" s="29"/>
      <c r="J12" s="29"/>
      <c r="K12" s="29"/>
      <c r="L12" s="29"/>
      <c r="M12" s="29"/>
      <c r="N12" s="29"/>
      <c r="O12" s="29"/>
      <c r="P12" s="9"/>
      <c r="Q12" s="9"/>
      <c r="R12" s="9"/>
      <c r="S12" s="9"/>
      <c r="T12" s="9"/>
      <c r="U12" s="9"/>
      <c r="V12" s="9"/>
      <c r="W12" s="9"/>
      <c r="X12" s="29"/>
      <c r="Y12" s="9"/>
      <c r="Z12" s="9"/>
      <c r="AA12" s="9"/>
      <c r="AB12" s="107"/>
      <c r="AC12" s="9"/>
    </row>
    <row r="13" spans="2:34" ht="13.5" customHeight="1" x14ac:dyDescent="0.2">
      <c r="B13" s="792" t="str">
        <f>IF(OR(B14="",B14="Matrix kann eingereicht werden"),"In Ordnung",IF(B14="die inkorrekten und unvollständigen Einträge beheben","Nicht in Ordnung"))</f>
        <v>In Ordnung</v>
      </c>
      <c r="C13" s="793"/>
      <c r="D13" s="793"/>
      <c r="E13" s="794"/>
      <c r="F13" s="786" t="s">
        <v>71</v>
      </c>
      <c r="G13" s="787"/>
      <c r="H13" s="787"/>
      <c r="I13" s="820" t="s">
        <v>6</v>
      </c>
      <c r="J13" s="821"/>
      <c r="K13" s="822"/>
      <c r="L13" s="814" t="s">
        <v>79</v>
      </c>
      <c r="M13" s="815"/>
      <c r="N13" s="816"/>
      <c r="O13" s="814" t="s">
        <v>270</v>
      </c>
      <c r="P13" s="815"/>
      <c r="Q13" s="815"/>
      <c r="R13" s="816"/>
      <c r="S13" s="29"/>
      <c r="T13" s="29"/>
      <c r="U13" s="29"/>
      <c r="V13" s="29"/>
      <c r="W13" s="29"/>
      <c r="X13" s="29"/>
      <c r="Y13" s="29"/>
      <c r="Z13" s="29"/>
      <c r="AA13" s="29"/>
      <c r="AB13" s="29"/>
      <c r="AC13" s="29"/>
      <c r="AD13" s="29"/>
      <c r="AE13" s="29"/>
      <c r="AF13" s="29"/>
      <c r="AG13" s="29"/>
      <c r="AH13" s="29"/>
    </row>
    <row r="14" spans="2:34" s="20" customFormat="1" ht="18.75" customHeight="1" x14ac:dyDescent="0.2">
      <c r="B14" s="795" t="str">
        <f>Berechnung2!B6</f>
        <v/>
      </c>
      <c r="C14" s="796"/>
      <c r="D14" s="796"/>
      <c r="E14" s="797"/>
      <c r="F14" s="788">
        <f>Berechnung2!C6</f>
        <v>0</v>
      </c>
      <c r="G14" s="789"/>
      <c r="H14" s="789"/>
      <c r="I14" s="809">
        <f>Berechnung2!D6</f>
        <v>0</v>
      </c>
      <c r="J14" s="810"/>
      <c r="K14" s="811"/>
      <c r="L14" s="817">
        <f>Berechnung2!E6</f>
        <v>0</v>
      </c>
      <c r="M14" s="818"/>
      <c r="N14" s="819"/>
      <c r="O14" s="817">
        <f>Berechnung2!F6</f>
        <v>0</v>
      </c>
      <c r="P14" s="818"/>
      <c r="Q14" s="818"/>
      <c r="R14" s="819"/>
      <c r="AH14" s="10"/>
    </row>
    <row r="15" spans="2:34" s="20" customFormat="1" ht="14.25" customHeight="1" x14ac:dyDescent="0.2">
      <c r="C15" s="4"/>
      <c r="D15" s="9"/>
      <c r="E15" s="9"/>
      <c r="F15" s="9"/>
      <c r="G15" s="9"/>
      <c r="H15" s="9"/>
      <c r="I15" s="9"/>
      <c r="J15" s="18"/>
      <c r="K15" s="18"/>
      <c r="L15" s="18"/>
      <c r="M15" s="18"/>
      <c r="O15" s="2"/>
      <c r="P15" s="2"/>
      <c r="Q15" s="2"/>
      <c r="R15" s="2"/>
      <c r="S15" s="2"/>
      <c r="T15" s="2"/>
      <c r="AC15" s="10"/>
    </row>
    <row r="16" spans="2:34" s="20" customFormat="1" ht="36" customHeight="1" x14ac:dyDescent="0.2">
      <c r="B16" s="808" t="s">
        <v>51</v>
      </c>
      <c r="C16" s="808"/>
      <c r="D16" s="812" t="str">
        <f>IF(Berechnung2!$B$29&gt;3,IF(Berechnung2!$B$29=4,"EZ",IF(Berechnung2!$B$29&gt;4,"relevant","?")),"nicht relevant")</f>
        <v>nicht relevant</v>
      </c>
      <c r="E16" s="812"/>
      <c r="F16" s="812"/>
      <c r="G16" s="812"/>
      <c r="H16" s="812"/>
      <c r="I16" s="812" t="str">
        <f>IF(Berechnung2!$B$29&gt;2,IF(Berechnung2!$B$29=3,"EZ",IF(Berechnung2!$B$29&gt;3,"relevant","?")),"nicht relevant")</f>
        <v>nicht relevant</v>
      </c>
      <c r="J16" s="812"/>
      <c r="K16" s="812"/>
      <c r="L16" s="812"/>
      <c r="M16" s="812"/>
      <c r="N16" s="812" t="str">
        <f>IF(Berechnung2!$B$29&gt;1,IF(Berechnung2!$B$29=2,"EZ",IF(Berechnung2!$B$29&gt;2,"relevant","?")),"nicht relevant")</f>
        <v>nicht relevant</v>
      </c>
      <c r="O16" s="812"/>
      <c r="P16" s="812"/>
      <c r="Q16" s="812"/>
      <c r="R16" s="812"/>
      <c r="S16" s="2"/>
      <c r="T16" s="2"/>
      <c r="AC16" s="10"/>
    </row>
    <row r="17" spans="2:29" s="20" customFormat="1" ht="21" customHeight="1" x14ac:dyDescent="0.2">
      <c r="B17" s="808" t="s">
        <v>210</v>
      </c>
      <c r="C17" s="808"/>
      <c r="D17" s="813" t="s">
        <v>328</v>
      </c>
      <c r="E17" s="812"/>
      <c r="F17" s="812"/>
      <c r="G17" s="812"/>
      <c r="H17" s="812"/>
      <c r="I17" s="813" t="s">
        <v>333</v>
      </c>
      <c r="J17" s="812"/>
      <c r="K17" s="812"/>
      <c r="L17" s="812"/>
      <c r="M17" s="812"/>
      <c r="N17" s="813" t="s">
        <v>536</v>
      </c>
      <c r="O17" s="812"/>
      <c r="P17" s="812"/>
      <c r="Q17" s="812"/>
      <c r="R17" s="812"/>
      <c r="S17" s="2"/>
      <c r="T17" s="2"/>
      <c r="AC17" s="10"/>
    </row>
    <row r="18" spans="2:29" s="20" customFormat="1" ht="32.25" customHeight="1" x14ac:dyDescent="0.2">
      <c r="B18" s="827"/>
      <c r="C18" s="828"/>
      <c r="D18" s="97" t="s">
        <v>212</v>
      </c>
      <c r="E18" s="97" t="s">
        <v>213</v>
      </c>
      <c r="F18" s="97" t="s">
        <v>214</v>
      </c>
      <c r="G18" s="97" t="s">
        <v>215</v>
      </c>
      <c r="H18" s="97" t="s">
        <v>8</v>
      </c>
      <c r="I18" s="97" t="s">
        <v>212</v>
      </c>
      <c r="J18" s="97" t="s">
        <v>213</v>
      </c>
      <c r="K18" s="97" t="s">
        <v>214</v>
      </c>
      <c r="L18" s="97" t="s">
        <v>215</v>
      </c>
      <c r="M18" s="97" t="s">
        <v>8</v>
      </c>
      <c r="N18" s="97" t="s">
        <v>212</v>
      </c>
      <c r="O18" s="97" t="s">
        <v>213</v>
      </c>
      <c r="P18" s="97" t="s">
        <v>214</v>
      </c>
      <c r="Q18" s="97" t="s">
        <v>215</v>
      </c>
      <c r="R18" s="97" t="s">
        <v>8</v>
      </c>
      <c r="S18" s="2"/>
      <c r="T18" s="2"/>
      <c r="AC18" s="10"/>
    </row>
    <row r="19" spans="2:29" s="20" customFormat="1" ht="14.25" customHeight="1" x14ac:dyDescent="0.2">
      <c r="B19" s="798" t="s">
        <v>84</v>
      </c>
      <c r="C19" s="90" t="s">
        <v>1</v>
      </c>
      <c r="D19" s="102"/>
      <c r="E19" s="102"/>
      <c r="F19" s="102"/>
      <c r="G19" s="102"/>
      <c r="H19" s="97" t="str">
        <f>IF(OR(D19="",E19="",F19="",G19="",SUM(D19:G19)=0),"",SUM(D19:G19))</f>
        <v/>
      </c>
      <c r="I19" s="102"/>
      <c r="J19" s="102"/>
      <c r="K19" s="102"/>
      <c r="L19" s="102"/>
      <c r="M19" s="97" t="str">
        <f>IF(OR(I19="",J19="",K19="",L19="",SUM(I19:L19)=0),"",SUM(I19:L19))</f>
        <v/>
      </c>
      <c r="N19" s="102"/>
      <c r="O19" s="102"/>
      <c r="P19" s="102"/>
      <c r="Q19" s="102"/>
      <c r="R19" s="97" t="str">
        <f>IF(OR(N19="",O19="",P19="",Q19="",SUM(N19:Q19)=0),"",SUM(N19:Q19))</f>
        <v/>
      </c>
      <c r="S19" s="2"/>
      <c r="T19" s="246"/>
      <c r="AC19" s="10"/>
    </row>
    <row r="20" spans="2:29" s="20" customFormat="1" ht="14.25" customHeight="1" x14ac:dyDescent="0.2">
      <c r="B20" s="799"/>
      <c r="C20" s="90" t="s">
        <v>3</v>
      </c>
      <c r="D20" s="102"/>
      <c r="E20" s="102"/>
      <c r="F20" s="102"/>
      <c r="G20" s="102"/>
      <c r="H20" s="97" t="str">
        <f>IF(OR(D20="",E20="",F20="",G20="",SUM(D20:G20)=0),"",SUM(D20:G20))</f>
        <v/>
      </c>
      <c r="I20" s="102"/>
      <c r="J20" s="102"/>
      <c r="K20" s="102"/>
      <c r="L20" s="102"/>
      <c r="M20" s="97" t="str">
        <f>IF(OR(I20="",J20="",K20="",L20="",SUM(I20:L20)=0),"",SUM(I20:L20))</f>
        <v/>
      </c>
      <c r="N20" s="102"/>
      <c r="O20" s="102"/>
      <c r="P20" s="102"/>
      <c r="Q20" s="102"/>
      <c r="R20" s="97" t="str">
        <f>IF(OR(N20="",O20="",P20="",Q20="",SUM(N20:Q20)=0),"",SUM(N20:Q20))</f>
        <v/>
      </c>
      <c r="S20" s="2"/>
      <c r="T20" s="2"/>
      <c r="AB20" s="243"/>
      <c r="AC20" s="10"/>
    </row>
    <row r="21" spans="2:29" s="20" customFormat="1" ht="14.25" customHeight="1" x14ac:dyDescent="0.2">
      <c r="B21" s="800"/>
      <c r="C21" s="90" t="s">
        <v>4</v>
      </c>
      <c r="D21" s="241" t="str">
        <f>IF(D19="","",IF(D20="","",IF(D20=0,"",D19/D20)))</f>
        <v/>
      </c>
      <c r="E21" s="241" t="str">
        <f t="shared" ref="E21:G21" si="0">IF(E19="","",IF(E20="","",IF(E20=0,"",E19/E20)))</f>
        <v/>
      </c>
      <c r="F21" s="241" t="str">
        <f t="shared" si="0"/>
        <v/>
      </c>
      <c r="G21" s="241" t="str">
        <f t="shared" si="0"/>
        <v/>
      </c>
      <c r="H21" s="241" t="str">
        <f>IF(OR(H19="",H20=""),"",H19/H20)</f>
        <v/>
      </c>
      <c r="I21" s="241" t="str">
        <f>IF(I19="","",IF(I20="","",IF(I20=0,"",I19/I20)))</f>
        <v/>
      </c>
      <c r="J21" s="241" t="str">
        <f t="shared" ref="J21:L21" si="1">IF(J19="","",IF(J20="","",IF(J20=0,"",J19/J20)))</f>
        <v/>
      </c>
      <c r="K21" s="241" t="str">
        <f t="shared" si="1"/>
        <v/>
      </c>
      <c r="L21" s="241" t="str">
        <f t="shared" si="1"/>
        <v/>
      </c>
      <c r="M21" s="241" t="str">
        <f>IF(OR(M19="",M20=""),"",M19/M20)</f>
        <v/>
      </c>
      <c r="N21" s="241" t="str">
        <f>IF(N19="","",IF(N20="","",IF(N20=0,"",N19/N20)))</f>
        <v/>
      </c>
      <c r="O21" s="241" t="str">
        <f t="shared" ref="O21:Q21" si="2">IF(O19="","",IF(O20="","",IF(O20=0,"",O19/O20)))</f>
        <v/>
      </c>
      <c r="P21" s="241" t="str">
        <f t="shared" si="2"/>
        <v/>
      </c>
      <c r="Q21" s="241" t="str">
        <f t="shared" si="2"/>
        <v/>
      </c>
      <c r="R21" s="241" t="str">
        <f>IF(OR(R19="",R20=""),"",R19/R20)</f>
        <v/>
      </c>
      <c r="S21" s="2"/>
      <c r="T21" s="2"/>
      <c r="W21" s="243"/>
      <c r="AC21" s="10"/>
    </row>
    <row r="22" spans="2:29" s="20" customFormat="1" ht="6.75" customHeight="1" x14ac:dyDescent="0.2">
      <c r="B22" s="93"/>
      <c r="C22" s="92"/>
      <c r="D22" s="98"/>
      <c r="E22" s="98"/>
      <c r="F22" s="98"/>
      <c r="G22" s="98"/>
      <c r="H22" s="97"/>
      <c r="I22" s="98"/>
      <c r="J22" s="98"/>
      <c r="K22" s="98"/>
      <c r="L22" s="98"/>
      <c r="M22" s="97"/>
      <c r="N22" s="98"/>
      <c r="O22" s="98"/>
      <c r="P22" s="98"/>
      <c r="Q22" s="98"/>
      <c r="R22" s="97"/>
      <c r="S22" s="2"/>
      <c r="T22" s="2"/>
      <c r="AC22" s="10"/>
    </row>
    <row r="23" spans="2:29" s="20" customFormat="1" ht="14.25" customHeight="1" x14ac:dyDescent="0.2">
      <c r="B23" s="798" t="s">
        <v>53</v>
      </c>
      <c r="C23" s="90" t="s">
        <v>1</v>
      </c>
      <c r="D23" s="102"/>
      <c r="E23" s="102"/>
      <c r="F23" s="102"/>
      <c r="G23" s="102"/>
      <c r="H23" s="97" t="str">
        <f>IF(OR(D23="",E23="",F23="",G23="",SUM(D23:G23)=0),"",SUM(D23:G23))</f>
        <v/>
      </c>
      <c r="I23" s="102"/>
      <c r="J23" s="102"/>
      <c r="K23" s="102"/>
      <c r="L23" s="102"/>
      <c r="M23" s="97" t="str">
        <f>IF(OR(I23="",J23="",K23="",L23="",SUM(I23:L23)=0),"",SUM(I23:L23))</f>
        <v/>
      </c>
      <c r="N23" s="102"/>
      <c r="O23" s="102"/>
      <c r="P23" s="102"/>
      <c r="Q23" s="102"/>
      <c r="R23" s="97" t="str">
        <f>IF(OR(N23="",O23="",P23="",Q23="",SUM(N23:Q23)=0),"",SUM(N23:Q23))</f>
        <v/>
      </c>
      <c r="S23" s="2"/>
      <c r="T23" s="2"/>
      <c r="AC23" s="10"/>
    </row>
    <row r="24" spans="2:29" s="20" customFormat="1" ht="14.25" customHeight="1" x14ac:dyDescent="0.2">
      <c r="B24" s="799"/>
      <c r="C24" s="90" t="s">
        <v>3</v>
      </c>
      <c r="D24" s="102"/>
      <c r="E24" s="102"/>
      <c r="F24" s="102"/>
      <c r="G24" s="102"/>
      <c r="H24" s="97" t="str">
        <f>IF(OR(D24="",E24="",F24="",G24="",SUM(D24:G24)=0),"",SUM(D24:G24))</f>
        <v/>
      </c>
      <c r="I24" s="102"/>
      <c r="J24" s="102"/>
      <c r="K24" s="102"/>
      <c r="L24" s="102"/>
      <c r="M24" s="97" t="str">
        <f>IF(OR(I24="",J24="",K24="",L24="",SUM(I24:L24)=0),"",SUM(I24:L24))</f>
        <v/>
      </c>
      <c r="N24" s="102"/>
      <c r="O24" s="102"/>
      <c r="P24" s="102"/>
      <c r="Q24" s="102"/>
      <c r="R24" s="97" t="str">
        <f>IF(OR(N24="",O24="",P24="",Q24="",SUM(N24:Q24)=0),"",SUM(N24:Q24))</f>
        <v/>
      </c>
      <c r="S24" s="2"/>
      <c r="T24" s="2"/>
      <c r="AC24" s="10"/>
    </row>
    <row r="25" spans="2:29" s="20" customFormat="1" ht="14.25" customHeight="1" x14ac:dyDescent="0.2">
      <c r="B25" s="800"/>
      <c r="C25" s="90" t="s">
        <v>4</v>
      </c>
      <c r="D25" s="241" t="str">
        <f>IF(D23="","",IF(D24="","",IF(D24=0,"",D23/D24)))</f>
        <v/>
      </c>
      <c r="E25" s="241" t="str">
        <f t="shared" ref="E25:G25" si="3">IF(E23="","",IF(E24="","",IF(E24=0,"",E23/E24)))</f>
        <v/>
      </c>
      <c r="F25" s="241" t="str">
        <f t="shared" si="3"/>
        <v/>
      </c>
      <c r="G25" s="241" t="str">
        <f t="shared" si="3"/>
        <v/>
      </c>
      <c r="H25" s="241" t="str">
        <f>IF(OR(H23="",H24=""),"",H23/H24)</f>
        <v/>
      </c>
      <c r="I25" s="241" t="str">
        <f>IF(I23="","",IF(I24="","",IF(I24=0,"",I23/I24)))</f>
        <v/>
      </c>
      <c r="J25" s="241" t="str">
        <f t="shared" ref="J25:L25" si="4">IF(J23="","",IF(J24="","",IF(J24=0,"",J23/J24)))</f>
        <v/>
      </c>
      <c r="K25" s="241" t="str">
        <f t="shared" si="4"/>
        <v/>
      </c>
      <c r="L25" s="241" t="str">
        <f t="shared" si="4"/>
        <v/>
      </c>
      <c r="M25" s="241" t="str">
        <f>IF(OR(M23="",M24=""),"",M23/M24)</f>
        <v/>
      </c>
      <c r="N25" s="241" t="str">
        <f>IF(N23="","",IF(N24="","",IF(N24=0,"",N23/N24)))</f>
        <v/>
      </c>
      <c r="O25" s="241" t="str">
        <f t="shared" ref="O25:Q25" si="5">IF(O23="","",IF(O24="","",IF(O24=0,"",O23/O24)))</f>
        <v/>
      </c>
      <c r="P25" s="241" t="str">
        <f t="shared" si="5"/>
        <v/>
      </c>
      <c r="Q25" s="241" t="str">
        <f t="shared" si="5"/>
        <v/>
      </c>
      <c r="R25" s="241" t="str">
        <f>IF(OR(R23="",R24=""),"",R23/R24)</f>
        <v/>
      </c>
      <c r="S25" s="2"/>
      <c r="T25" s="2"/>
      <c r="AC25" s="10"/>
    </row>
    <row r="26" spans="2:29" s="20" customFormat="1" ht="6.75" customHeight="1" x14ac:dyDescent="0.2">
      <c r="C26" s="4"/>
      <c r="D26" s="9"/>
      <c r="E26" s="9"/>
      <c r="F26" s="9"/>
      <c r="G26" s="9"/>
      <c r="H26" s="9"/>
      <c r="I26" s="9"/>
      <c r="J26" s="18"/>
      <c r="K26" s="18"/>
      <c r="L26" s="18"/>
      <c r="M26" s="18"/>
      <c r="O26" s="2"/>
      <c r="P26" s="2"/>
      <c r="Q26" s="2"/>
      <c r="R26" s="2"/>
      <c r="S26" s="2"/>
      <c r="T26" s="2"/>
      <c r="AC26" s="10"/>
    </row>
    <row r="27" spans="2:29" s="20" customFormat="1" ht="35.25" customHeight="1" x14ac:dyDescent="0.2">
      <c r="B27" s="493" t="s">
        <v>537</v>
      </c>
      <c r="C27" s="493"/>
      <c r="D27" s="493"/>
      <c r="E27" s="493"/>
      <c r="F27" s="493"/>
      <c r="G27" s="493"/>
      <c r="H27" s="493"/>
      <c r="I27" s="493"/>
      <c r="J27" s="493"/>
      <c r="K27" s="493"/>
      <c r="L27" s="493"/>
      <c r="M27" s="493"/>
      <c r="N27" s="493"/>
      <c r="O27" s="493"/>
      <c r="P27" s="493"/>
      <c r="Q27" s="493"/>
      <c r="R27" s="493"/>
      <c r="S27" s="2"/>
      <c r="T27" s="2"/>
      <c r="AC27" s="10"/>
    </row>
    <row r="28" spans="2:29" s="20" customFormat="1" ht="3.75" customHeight="1" x14ac:dyDescent="0.2">
      <c r="C28" s="4"/>
      <c r="D28" s="9"/>
      <c r="E28" s="9"/>
      <c r="F28" s="9"/>
      <c r="G28" s="9"/>
      <c r="H28" s="9"/>
      <c r="I28" s="9"/>
      <c r="J28" s="18"/>
      <c r="K28" s="18"/>
      <c r="L28" s="18"/>
      <c r="M28" s="18"/>
      <c r="O28" s="2"/>
      <c r="P28" s="2"/>
      <c r="Q28" s="2"/>
      <c r="R28" s="2"/>
      <c r="S28" s="2"/>
      <c r="T28" s="2"/>
      <c r="AC28" s="10"/>
    </row>
    <row r="29" spans="2:29" ht="81" customHeight="1" x14ac:dyDescent="0.2">
      <c r="B29" s="672" t="s">
        <v>332</v>
      </c>
      <c r="C29" s="803"/>
      <c r="D29" s="803"/>
      <c r="E29" s="803"/>
      <c r="F29" s="803"/>
      <c r="G29" s="803"/>
      <c r="H29" s="803"/>
      <c r="I29" s="803"/>
      <c r="J29" s="803"/>
      <c r="K29" s="803"/>
      <c r="L29" s="803"/>
      <c r="M29" s="803"/>
      <c r="N29" s="803"/>
      <c r="O29" s="803"/>
      <c r="P29" s="803"/>
      <c r="Q29" s="803"/>
      <c r="R29" s="803"/>
      <c r="S29" s="3"/>
      <c r="T29" s="3"/>
      <c r="U29" s="3"/>
      <c r="V29" s="3"/>
      <c r="W29" s="3"/>
      <c r="X29" s="3"/>
      <c r="Y29" s="3"/>
      <c r="Z29" s="3"/>
      <c r="AA29" s="3"/>
      <c r="AB29" s="3"/>
      <c r="AC29" s="32"/>
    </row>
    <row r="30" spans="2:29" s="3" customFormat="1" ht="10.5" customHeight="1" x14ac:dyDescent="0.2">
      <c r="B30" s="85"/>
    </row>
    <row r="31" spans="2:29" s="3" customFormat="1" ht="12" x14ac:dyDescent="0.2">
      <c r="B31" s="826" t="s">
        <v>220</v>
      </c>
      <c r="C31" s="826"/>
      <c r="D31" s="801" t="s">
        <v>216</v>
      </c>
      <c r="E31" s="801"/>
      <c r="F31" s="801" t="s">
        <v>54</v>
      </c>
      <c r="G31" s="801"/>
      <c r="H31" s="829" t="s">
        <v>115</v>
      </c>
      <c r="I31" s="829"/>
      <c r="J31" s="829"/>
      <c r="K31" s="829"/>
      <c r="L31" s="829"/>
      <c r="M31" s="829"/>
      <c r="N31" s="829"/>
      <c r="O31" s="829"/>
      <c r="P31" s="829"/>
      <c r="Q31" s="829"/>
      <c r="R31" s="829"/>
    </row>
    <row r="32" spans="2:29" s="3" customFormat="1" ht="12.95" customHeight="1" x14ac:dyDescent="0.2">
      <c r="B32" s="804" t="s">
        <v>93</v>
      </c>
      <c r="C32" s="804"/>
      <c r="D32" s="804" t="s">
        <v>211</v>
      </c>
      <c r="E32" s="804"/>
      <c r="F32" s="802"/>
      <c r="G32" s="802"/>
      <c r="H32" s="824" t="s">
        <v>128</v>
      </c>
      <c r="I32" s="824"/>
      <c r="J32" s="824"/>
      <c r="K32" s="824"/>
      <c r="L32" s="824"/>
      <c r="M32" s="824"/>
      <c r="N32" s="824"/>
      <c r="O32" s="824"/>
      <c r="P32" s="824"/>
      <c r="Q32" s="824"/>
      <c r="R32" s="824"/>
    </row>
    <row r="33" spans="2:23" s="3" customFormat="1" ht="12.95" customHeight="1" x14ac:dyDescent="0.25">
      <c r="B33" s="804" t="s">
        <v>93</v>
      </c>
      <c r="C33" s="804"/>
      <c r="D33" s="804" t="s">
        <v>116</v>
      </c>
      <c r="E33" s="804"/>
      <c r="F33" s="784"/>
      <c r="G33" s="784"/>
      <c r="H33" s="824" t="s">
        <v>217</v>
      </c>
      <c r="I33" s="825"/>
      <c r="J33" s="825"/>
      <c r="K33" s="825"/>
      <c r="L33" s="825"/>
      <c r="M33" s="825"/>
      <c r="N33" s="825"/>
      <c r="O33" s="825"/>
      <c r="P33" s="825"/>
      <c r="Q33" s="825"/>
      <c r="R33" s="825"/>
      <c r="S33"/>
      <c r="T33"/>
    </row>
    <row r="34" spans="2:23" ht="12.95" customHeight="1" x14ac:dyDescent="0.2">
      <c r="B34" s="804" t="s">
        <v>331</v>
      </c>
      <c r="C34" s="804"/>
      <c r="D34" s="804" t="s">
        <v>218</v>
      </c>
      <c r="E34" s="804"/>
      <c r="F34" s="785" t="s">
        <v>270</v>
      </c>
      <c r="G34" s="785"/>
      <c r="H34" s="824" t="s">
        <v>219</v>
      </c>
      <c r="I34" s="825"/>
      <c r="J34" s="825"/>
      <c r="K34" s="825"/>
      <c r="L34" s="825"/>
      <c r="M34" s="825"/>
      <c r="N34" s="825"/>
      <c r="O34" s="825"/>
      <c r="P34" s="825"/>
      <c r="Q34" s="825"/>
      <c r="R34" s="825"/>
    </row>
    <row r="35" spans="2:23" x14ac:dyDescent="0.2">
      <c r="N35" s="2" t="s">
        <v>134</v>
      </c>
    </row>
    <row r="36" spans="2:23" ht="15" x14ac:dyDescent="0.25">
      <c r="B36" s="24"/>
    </row>
    <row r="45" spans="2:23" x14ac:dyDescent="0.2">
      <c r="B45" s="40"/>
      <c r="D45" s="40"/>
      <c r="E45" s="40"/>
      <c r="F45" s="40"/>
      <c r="G45" s="40"/>
      <c r="H45" s="40"/>
      <c r="I45" s="40"/>
      <c r="J45" s="40"/>
      <c r="K45" s="40"/>
      <c r="L45" s="40"/>
      <c r="M45" s="40"/>
      <c r="N45" s="40"/>
      <c r="O45" s="40"/>
      <c r="P45" s="40"/>
      <c r="Q45" s="40"/>
      <c r="R45" s="40"/>
    </row>
    <row r="47" spans="2:23" hidden="1" x14ac:dyDescent="0.2">
      <c r="B47" s="18" t="s">
        <v>141</v>
      </c>
    </row>
    <row r="48" spans="2:23" hidden="1" x14ac:dyDescent="0.2">
      <c r="B48" s="79" t="str">
        <f>Berechnung2!B34</f>
        <v>ART</v>
      </c>
      <c r="C48" s="76">
        <f>Berechnung2!C34</f>
        <v>0</v>
      </c>
      <c r="D48" s="76">
        <f>Berechnung2!D34</f>
        <v>0</v>
      </c>
      <c r="E48" s="76"/>
      <c r="F48" s="76" t="str">
        <f>Berechnung2!F34</f>
        <v>Werte</v>
      </c>
      <c r="G48" s="76"/>
      <c r="H48" s="76">
        <f>Berechnung2!G34</f>
        <v>0</v>
      </c>
      <c r="I48" s="76">
        <f>Berechnung2!I34</f>
        <v>0</v>
      </c>
      <c r="J48" s="76">
        <f>Berechnung2!J34</f>
        <v>0</v>
      </c>
      <c r="K48" s="76"/>
      <c r="L48" s="76" t="str">
        <f>Berechnung2!L34</f>
        <v>Texte Matrix Datenquali</v>
      </c>
      <c r="M48" s="76">
        <f>Berechnung2!M34</f>
        <v>0</v>
      </c>
      <c r="N48" s="76">
        <f>Berechnung2!N34</f>
        <v>0</v>
      </c>
      <c r="O48" s="76">
        <f>Berechnung2!O34</f>
        <v>0</v>
      </c>
      <c r="P48" s="76" t="str">
        <f>Berechnung2!P34</f>
        <v>Fehlermeldungen Matrix</v>
      </c>
      <c r="Q48" s="6"/>
      <c r="R48" s="6"/>
      <c r="S48" s="6"/>
      <c r="T48" s="6"/>
      <c r="U48" s="6"/>
      <c r="V48" s="6"/>
      <c r="W48" s="6"/>
    </row>
    <row r="49" spans="2:23" hidden="1" x14ac:dyDescent="0.2">
      <c r="B49" s="78">
        <f>Berechnung2!B35</f>
        <v>0</v>
      </c>
      <c r="C49" s="76">
        <f>Berechnung2!C35</f>
        <v>0</v>
      </c>
      <c r="D49" s="76">
        <f>Berechnung2!D35</f>
        <v>0</v>
      </c>
      <c r="E49" s="76"/>
      <c r="F49" s="76">
        <f>Berechnung2!F35</f>
        <v>0</v>
      </c>
      <c r="G49" s="76"/>
      <c r="H49" s="76">
        <f>Berechnung2!G35</f>
        <v>0</v>
      </c>
      <c r="I49" s="76">
        <f>Berechnung2!I35</f>
        <v>0</v>
      </c>
      <c r="J49" s="76">
        <f>Berechnung2!J35</f>
        <v>0</v>
      </c>
      <c r="K49" s="76"/>
      <c r="L49" s="76">
        <f>Berechnung2!L35</f>
        <v>0</v>
      </c>
      <c r="M49" s="76">
        <f>Berechnung2!M35</f>
        <v>0</v>
      </c>
      <c r="N49" s="76">
        <f>Berechnung2!N35</f>
        <v>0</v>
      </c>
      <c r="O49" s="76">
        <f>Berechnung2!O35</f>
        <v>0</v>
      </c>
      <c r="P49" s="76" t="str">
        <f>Berechnung2!P35</f>
        <v>Ganze Zahl zwischen 0 und 5000 eingeben.</v>
      </c>
      <c r="Q49" s="6"/>
      <c r="R49" s="6"/>
      <c r="S49" s="6"/>
      <c r="T49" s="6"/>
      <c r="U49" s="6"/>
      <c r="V49" s="6"/>
      <c r="W49" s="6"/>
    </row>
    <row r="50" spans="2:23" hidden="1" x14ac:dyDescent="0.2">
      <c r="B50" s="78">
        <f>Berechnung2!B36</f>
        <v>0</v>
      </c>
      <c r="C50" s="76">
        <f>Berechnung2!C36</f>
        <v>0</v>
      </c>
      <c r="D50" s="76" t="str">
        <f>Berechnung2!D36</f>
        <v>unvollständig</v>
      </c>
      <c r="E50" s="76"/>
      <c r="F50" s="76">
        <f>Berechnung2!F36</f>
        <v>0</v>
      </c>
      <c r="G50" s="76"/>
      <c r="H50" s="76">
        <f>Berechnung2!G36</f>
        <v>0</v>
      </c>
      <c r="I50" s="76">
        <f>Berechnung2!I36</f>
        <v>0</v>
      </c>
      <c r="J50" s="76">
        <f>Berechnung2!J36</f>
        <v>0</v>
      </c>
      <c r="K50" s="76"/>
      <c r="L50" s="76" t="str">
        <f>Berechnung2!L36</f>
        <v>relevante Nachsorgejahre nicht/unvollständig bearbeitet</v>
      </c>
      <c r="M50" s="76">
        <f>Berechnung2!M36</f>
        <v>0</v>
      </c>
      <c r="N50" s="76">
        <f>Berechnung2!N36</f>
        <v>0</v>
      </c>
      <c r="O50" s="76">
        <f>Berechnung2!O36</f>
        <v>0</v>
      </c>
      <c r="P50" s="76">
        <f>Berechnung2!P36</f>
        <v>0</v>
      </c>
      <c r="Q50" s="6"/>
      <c r="R50" s="6"/>
      <c r="S50" s="6"/>
      <c r="T50" s="6"/>
      <c r="U50" s="6"/>
      <c r="V50" s="6"/>
      <c r="W50" s="6"/>
    </row>
    <row r="51" spans="2:23" hidden="1" x14ac:dyDescent="0.2">
      <c r="B51" s="78" t="str">
        <f>Berechnung2!B37</f>
        <v>zu geringe Anzahl der Primärfälle</v>
      </c>
      <c r="C51" s="76">
        <f>Berechnung2!C37</f>
        <v>0</v>
      </c>
      <c r="D51" s="76" t="str">
        <f>Berechnung2!D37</f>
        <v>plausi</v>
      </c>
      <c r="E51" s="76"/>
      <c r="F51" s="76">
        <f>Berechnung2!F37</f>
        <v>0</v>
      </c>
      <c r="G51" s="76"/>
      <c r="H51" s="82">
        <f>Berechnung2!G37</f>
        <v>100</v>
      </c>
      <c r="I51" s="76">
        <f>Berechnung2!I37</f>
        <v>0</v>
      </c>
      <c r="J51" s="76">
        <f>Berechnung2!J37</f>
        <v>0</v>
      </c>
      <c r="K51" s="76"/>
      <c r="L51" s="76" t="str">
        <f>Berechnung2!L37</f>
        <v>zu wenig Primärfälle angegeben</v>
      </c>
      <c r="M51" s="76">
        <f>Berechnung2!M37</f>
        <v>0</v>
      </c>
      <c r="N51" s="76">
        <f>Berechnung2!N37</f>
        <v>0</v>
      </c>
      <c r="O51" s="76">
        <f>Berechnung2!O37</f>
        <v>0</v>
      </c>
      <c r="P51" s="76">
        <f>Berechnung2!P37</f>
        <v>0</v>
      </c>
      <c r="Q51" s="6"/>
      <c r="R51" s="6"/>
      <c r="S51" s="6"/>
      <c r="T51" s="6"/>
      <c r="U51" s="6"/>
      <c r="V51" s="6"/>
      <c r="W51" s="6"/>
    </row>
    <row r="52" spans="2:23" hidden="1" x14ac:dyDescent="0.2">
      <c r="B52" s="78" t="str">
        <f>Berechnung2!B38</f>
        <v>geringe Follow-Up-Quote</v>
      </c>
      <c r="C52" s="76">
        <f>Berechnung2!C38</f>
        <v>0</v>
      </c>
      <c r="D52" s="76" t="str">
        <f>Berechnung2!D38</f>
        <v>plausi</v>
      </c>
      <c r="E52" s="76"/>
      <c r="F52" s="81">
        <f>Berechnung2!F38</f>
        <v>0</v>
      </c>
      <c r="G52" s="81"/>
      <c r="H52" s="80">
        <f>Berechnung2!G38</f>
        <v>1E-3</v>
      </c>
      <c r="I52" s="80">
        <f>Berechnung2!I38</f>
        <v>0.69899999999999995</v>
      </c>
      <c r="J52" s="80">
        <f>Berechnung2!J38</f>
        <v>0.7</v>
      </c>
      <c r="K52" s="80"/>
      <c r="L52" s="76" t="str">
        <f>Berechnung2!L38</f>
        <v>geringe Follow-Up Quote der Datenjahre</v>
      </c>
      <c r="M52" s="76">
        <f>Berechnung2!M38</f>
        <v>0</v>
      </c>
      <c r="N52" s="76">
        <f>Berechnung2!N38</f>
        <v>0</v>
      </c>
      <c r="O52" s="76">
        <f>Berechnung2!O38</f>
        <v>0</v>
      </c>
      <c r="P52" s="76">
        <f>Berechnung2!P38</f>
        <v>0</v>
      </c>
      <c r="Q52" s="6"/>
      <c r="R52" s="6"/>
      <c r="S52" s="6"/>
      <c r="T52" s="6"/>
      <c r="U52" s="6"/>
      <c r="V52" s="6"/>
      <c r="W52" s="6"/>
    </row>
    <row r="53" spans="2:23" hidden="1" x14ac:dyDescent="0.2">
      <c r="B53" s="78" t="str">
        <f>Berechnung2!B39</f>
        <v>geringe Follow-Up-Quote der letzten 1-3 Jahre</v>
      </c>
      <c r="C53" s="76">
        <f>Berechnung2!C39</f>
        <v>0</v>
      </c>
      <c r="D53" s="76" t="str">
        <f>Berechnung2!D39</f>
        <v>sollvorgabe</v>
      </c>
      <c r="E53" s="76"/>
      <c r="F53" s="81">
        <f>Berechnung2!F39</f>
        <v>0</v>
      </c>
      <c r="G53" s="81"/>
      <c r="H53" s="80">
        <f>Berechnung2!G39</f>
        <v>1E-3</v>
      </c>
      <c r="I53" s="80">
        <f>Berechnung2!I39</f>
        <v>0.79900000000000004</v>
      </c>
      <c r="J53" s="80">
        <f>Berechnung2!J39</f>
        <v>0.8</v>
      </c>
      <c r="K53" s="80"/>
      <c r="L53" s="76" t="str">
        <f>Berechnung2!L39</f>
        <v>durchschnittliche Follow-Up-Quote &lt; 80%</v>
      </c>
      <c r="M53" s="76">
        <f>Berechnung2!M39</f>
        <v>0</v>
      </c>
      <c r="N53" s="76">
        <f>Berechnung2!N39</f>
        <v>0</v>
      </c>
      <c r="O53" s="76">
        <f>Berechnung2!O39</f>
        <v>0</v>
      </c>
      <c r="P53" s="76">
        <f>Berechnung2!P39</f>
        <v>0</v>
      </c>
      <c r="Q53" s="6"/>
      <c r="R53" s="6"/>
      <c r="S53" s="6"/>
      <c r="T53" s="6"/>
      <c r="U53" s="6"/>
      <c r="V53" s="6"/>
      <c r="W53" s="6"/>
    </row>
    <row r="54" spans="2:23" hidden="1" x14ac:dyDescent="0.2">
      <c r="B54" s="78" t="str">
        <f>Berechnung2!B40</f>
        <v>zu hohe Follow-Up-Quote der letzten 1-3 Jahre</v>
      </c>
      <c r="C54" s="76">
        <f>Berechnung2!C40</f>
        <v>0</v>
      </c>
      <c r="D54" s="76" t="str">
        <f>Berechnung2!D40</f>
        <v>plausi</v>
      </c>
      <c r="E54" s="76"/>
      <c r="F54" s="76">
        <f>Berechnung2!F40</f>
        <v>0</v>
      </c>
      <c r="G54" s="76"/>
      <c r="H54" s="80">
        <f>Berechnung2!G40</f>
        <v>1E-3</v>
      </c>
      <c r="I54" s="80">
        <f>Berechnung2!I40</f>
        <v>1</v>
      </c>
      <c r="J54" s="80">
        <f>Berechnung2!J40</f>
        <v>0.95099999999999996</v>
      </c>
      <c r="K54" s="80"/>
      <c r="L54" s="76" t="str">
        <f>Berechnung2!L40</f>
        <v>durchschnittliche Follow-Up-Quote &gt; 95%</v>
      </c>
      <c r="M54" s="76">
        <f>Berechnung2!M40</f>
        <v>0</v>
      </c>
      <c r="N54" s="76">
        <f>Berechnung2!N40</f>
        <v>0</v>
      </c>
      <c r="O54" s="76">
        <f>Berechnung2!O40</f>
        <v>0</v>
      </c>
      <c r="P54" s="76">
        <f>Berechnung2!P40</f>
        <v>0</v>
      </c>
      <c r="Q54" s="6"/>
      <c r="R54" s="6"/>
      <c r="S54" s="6"/>
      <c r="T54" s="6"/>
      <c r="U54" s="6"/>
      <c r="V54" s="6"/>
      <c r="W54" s="6"/>
    </row>
    <row r="55" spans="2:23" hidden="1" x14ac:dyDescent="0.2">
      <c r="B55" s="78">
        <f>Berechnung2!B41</f>
        <v>0</v>
      </c>
      <c r="C55" s="76">
        <f>Berechnung2!C41</f>
        <v>0</v>
      </c>
      <c r="D55" s="76">
        <f>Berechnung2!D41</f>
        <v>0</v>
      </c>
      <c r="E55" s="76"/>
      <c r="F55" s="76">
        <f>Berechnung2!F41</f>
        <v>0</v>
      </c>
      <c r="G55" s="76"/>
      <c r="H55" s="76">
        <f>Berechnung2!G41</f>
        <v>0</v>
      </c>
      <c r="I55" s="76">
        <f>Berechnung2!I41</f>
        <v>0</v>
      </c>
      <c r="J55" s="76">
        <f>Berechnung2!J41</f>
        <v>0</v>
      </c>
      <c r="K55" s="76"/>
      <c r="L55" s="76">
        <f>Berechnung2!L41</f>
        <v>0</v>
      </c>
      <c r="M55" s="76">
        <f>Berechnung2!M41</f>
        <v>0</v>
      </c>
      <c r="N55" s="76">
        <f>Berechnung2!N41</f>
        <v>0</v>
      </c>
      <c r="O55" s="76">
        <f>Berechnung2!O41</f>
        <v>0</v>
      </c>
      <c r="P55" s="76">
        <f>Berechnung2!P41</f>
        <v>0</v>
      </c>
      <c r="Q55" s="6"/>
      <c r="R55" s="6"/>
      <c r="S55" s="6"/>
      <c r="T55" s="6"/>
      <c r="U55" s="6"/>
      <c r="V55" s="6"/>
      <c r="W55" s="6"/>
    </row>
    <row r="56" spans="2:23" hidden="1" x14ac:dyDescent="0.2">
      <c r="B56" s="78">
        <f>Berechnung2!B42</f>
        <v>0</v>
      </c>
      <c r="C56" s="76">
        <f>Berechnung2!C42</f>
        <v>0</v>
      </c>
      <c r="D56" s="76">
        <f>Berechnung2!D42</f>
        <v>0</v>
      </c>
      <c r="E56" s="76"/>
      <c r="F56" s="76">
        <f>Berechnung2!F42</f>
        <v>0</v>
      </c>
      <c r="G56" s="76"/>
      <c r="H56" s="76">
        <f>Berechnung2!G42</f>
        <v>0</v>
      </c>
      <c r="I56" s="76">
        <f>Berechnung2!I42</f>
        <v>0</v>
      </c>
      <c r="J56" s="76">
        <f>Berechnung2!J42</f>
        <v>0</v>
      </c>
      <c r="K56" s="76"/>
      <c r="L56" s="76">
        <f>Berechnung2!L42</f>
        <v>0</v>
      </c>
      <c r="M56" s="76">
        <f>Berechnung2!M42</f>
        <v>0</v>
      </c>
      <c r="N56" s="76">
        <f>Berechnung2!N42</f>
        <v>0</v>
      </c>
      <c r="O56" s="76">
        <f>Berechnung2!O42</f>
        <v>0</v>
      </c>
      <c r="P56" s="76">
        <f>Berechnung2!P42</f>
        <v>0</v>
      </c>
      <c r="Q56" s="6"/>
      <c r="R56" s="6"/>
      <c r="S56" s="6"/>
      <c r="T56" s="6"/>
      <c r="U56" s="6"/>
      <c r="V56" s="6"/>
      <c r="W56" s="6"/>
    </row>
    <row r="57" spans="2:23" hidden="1" x14ac:dyDescent="0.2">
      <c r="B57" s="78">
        <f>Berechnung2!B43</f>
        <v>0</v>
      </c>
      <c r="C57" s="76">
        <f>Berechnung2!C43</f>
        <v>0</v>
      </c>
      <c r="D57" s="76">
        <f>Berechnung2!D43</f>
        <v>0</v>
      </c>
      <c r="E57" s="76"/>
      <c r="F57" s="76">
        <f>Berechnung2!F43</f>
        <v>0</v>
      </c>
      <c r="G57" s="76"/>
      <c r="H57" s="76">
        <f>Berechnung2!G43</f>
        <v>0</v>
      </c>
      <c r="I57" s="76">
        <f>Berechnung2!I43</f>
        <v>0</v>
      </c>
      <c r="J57" s="76">
        <f>Berechnung2!J43</f>
        <v>0</v>
      </c>
      <c r="K57" s="76"/>
      <c r="L57" s="76">
        <f>Berechnung2!L43</f>
        <v>0</v>
      </c>
      <c r="M57" s="76">
        <f>Berechnung2!M43</f>
        <v>0</v>
      </c>
      <c r="N57" s="76">
        <f>Berechnung2!N43</f>
        <v>0</v>
      </c>
      <c r="O57" s="76">
        <f>Berechnung2!O43</f>
        <v>0</v>
      </c>
      <c r="P57" s="76">
        <f>Berechnung2!P43</f>
        <v>0</v>
      </c>
      <c r="Q57" s="6"/>
      <c r="R57" s="6"/>
      <c r="S57" s="6"/>
      <c r="T57" s="6"/>
      <c r="U57" s="6"/>
      <c r="V57" s="6"/>
      <c r="W57" s="6"/>
    </row>
    <row r="58" spans="2:23" hidden="1" x14ac:dyDescent="0.2">
      <c r="B58" s="78">
        <f>Berechnung2!B44</f>
        <v>0</v>
      </c>
      <c r="C58" s="76">
        <f>Berechnung2!C44</f>
        <v>0</v>
      </c>
      <c r="D58" s="76">
        <f>Berechnung2!D44</f>
        <v>0</v>
      </c>
      <c r="E58" s="76"/>
      <c r="F58" s="76">
        <f>Berechnung2!F44</f>
        <v>0</v>
      </c>
      <c r="G58" s="76"/>
      <c r="H58" s="76">
        <f>Berechnung2!G44</f>
        <v>0</v>
      </c>
      <c r="I58" s="76">
        <f>Berechnung2!I44</f>
        <v>0</v>
      </c>
      <c r="J58" s="76">
        <f>Berechnung2!J44</f>
        <v>0</v>
      </c>
      <c r="K58" s="76"/>
      <c r="L58" s="76">
        <f>Berechnung2!L44</f>
        <v>0</v>
      </c>
      <c r="M58" s="76">
        <f>Berechnung2!M44</f>
        <v>0</v>
      </c>
      <c r="N58" s="76">
        <f>Berechnung2!N44</f>
        <v>0</v>
      </c>
      <c r="O58" s="76">
        <f>Berechnung2!O44</f>
        <v>0</v>
      </c>
      <c r="P58" s="76">
        <f>Berechnung2!P44</f>
        <v>0</v>
      </c>
      <c r="Q58" s="6"/>
      <c r="R58" s="6"/>
      <c r="S58" s="6"/>
      <c r="T58" s="6"/>
      <c r="U58" s="6"/>
      <c r="V58" s="6"/>
      <c r="W58" s="6"/>
    </row>
    <row r="59" spans="2:23" hidden="1" x14ac:dyDescent="0.2">
      <c r="B59" s="78" t="str">
        <f>Berechnung2!B45</f>
        <v>DFS</v>
      </c>
      <c r="C59" s="76">
        <f>Berechnung2!C45</f>
        <v>0</v>
      </c>
      <c r="D59" s="76">
        <f>Berechnung2!D45</f>
        <v>0</v>
      </c>
      <c r="E59" s="76"/>
      <c r="F59" s="76" t="str">
        <f>Berechnung2!F45</f>
        <v>untere Grenze</v>
      </c>
      <c r="G59" s="76"/>
      <c r="H59" s="76">
        <f>Berechnung2!G45</f>
        <v>0</v>
      </c>
      <c r="I59" s="76">
        <f>Berechnung2!I45</f>
        <v>0</v>
      </c>
      <c r="J59" s="76" t="str">
        <f>Berechnung2!J45</f>
        <v>obere Grenze</v>
      </c>
      <c r="K59" s="76"/>
      <c r="L59" s="76" t="str">
        <f>Berechnung2!L45</f>
        <v>DFS auffällig niedrig</v>
      </c>
      <c r="M59" s="76">
        <f>Berechnung2!M45</f>
        <v>0</v>
      </c>
      <c r="N59" s="76" t="str">
        <f>Berechnung2!N45</f>
        <v>DFS auffällig hoch</v>
      </c>
      <c r="O59" s="76">
        <f>Berechnung2!O45</f>
        <v>0</v>
      </c>
      <c r="P59" s="76">
        <f>Berechnung2!P45</f>
        <v>0</v>
      </c>
      <c r="Q59" s="6"/>
      <c r="R59" s="6"/>
      <c r="S59" s="6"/>
      <c r="T59" s="6"/>
      <c r="U59" s="6"/>
      <c r="V59" s="6"/>
      <c r="W59" s="6"/>
    </row>
    <row r="60" spans="2:23" hidden="1" x14ac:dyDescent="0.2">
      <c r="B60" s="78">
        <f>Berechnung2!B46</f>
        <v>0</v>
      </c>
      <c r="C60" s="76">
        <f>Berechnung2!C46</f>
        <v>0</v>
      </c>
      <c r="D60" s="80">
        <f>Berechnung2!D46</f>
        <v>1E-3</v>
      </c>
      <c r="E60" s="80"/>
      <c r="F60" s="80">
        <f>Berechnung2!F46</f>
        <v>0.59899999999999998</v>
      </c>
      <c r="G60" s="80"/>
      <c r="H60" s="80">
        <f>Berechnung2!G46</f>
        <v>0.6</v>
      </c>
      <c r="I60" s="80">
        <f>Berechnung2!I46</f>
        <v>0.98899999999999999</v>
      </c>
      <c r="J60" s="80">
        <f>Berechnung2!J46</f>
        <v>0.99</v>
      </c>
      <c r="K60" s="80"/>
      <c r="L60" s="76" t="str">
        <f>Berechnung2!L46</f>
        <v>DFS auffällig niedrig</v>
      </c>
      <c r="M60" s="76">
        <f>Berechnung2!M46</f>
        <v>0</v>
      </c>
      <c r="N60" s="76" t="str">
        <f>Berechnung2!N46</f>
        <v>DFS auffällig hoch</v>
      </c>
      <c r="O60" s="76">
        <f>Berechnung2!O46</f>
        <v>0</v>
      </c>
      <c r="P60" s="76">
        <f>Berechnung2!P46</f>
        <v>0</v>
      </c>
      <c r="Q60" s="6"/>
      <c r="R60" s="6"/>
      <c r="S60" s="6"/>
      <c r="T60" s="6"/>
      <c r="U60" s="6"/>
      <c r="V60" s="6"/>
      <c r="W60" s="6"/>
    </row>
    <row r="61" spans="2:23" hidden="1" x14ac:dyDescent="0.2">
      <c r="B61" s="78">
        <f>Berechnung2!B47</f>
        <v>0</v>
      </c>
      <c r="C61" s="76">
        <f>Berechnung2!C47</f>
        <v>0</v>
      </c>
      <c r="D61" s="80">
        <f>Berechnung2!D47</f>
        <v>1E-3</v>
      </c>
      <c r="E61" s="80"/>
      <c r="F61" s="80">
        <f>Berechnung2!F47</f>
        <v>0.59899999999999998</v>
      </c>
      <c r="G61" s="80"/>
      <c r="H61" s="80">
        <f>Berechnung2!G47</f>
        <v>0.6</v>
      </c>
      <c r="I61" s="80">
        <f>Berechnung2!I47</f>
        <v>0.98899999999999999</v>
      </c>
      <c r="J61" s="80">
        <f>Berechnung2!J47</f>
        <v>0.99</v>
      </c>
      <c r="K61" s="80"/>
      <c r="L61" s="76" t="str">
        <f>Berechnung2!L47</f>
        <v>DFS auffällig niedrig</v>
      </c>
      <c r="M61" s="76">
        <f>Berechnung2!M47</f>
        <v>0</v>
      </c>
      <c r="N61" s="76" t="str">
        <f>Berechnung2!N47</f>
        <v>DFS auffällig hoch</v>
      </c>
      <c r="O61" s="76">
        <f>Berechnung2!O47</f>
        <v>0</v>
      </c>
      <c r="P61" s="76">
        <f>Berechnung2!P47</f>
        <v>0</v>
      </c>
      <c r="Q61" s="6"/>
      <c r="R61" s="6"/>
      <c r="S61" s="6"/>
      <c r="T61" s="6"/>
      <c r="U61" s="6"/>
      <c r="V61" s="6"/>
      <c r="W61" s="6"/>
    </row>
    <row r="62" spans="2:23" hidden="1" x14ac:dyDescent="0.2">
      <c r="B62" s="78">
        <f>Berechnung2!B48</f>
        <v>0</v>
      </c>
      <c r="C62" s="76">
        <f>Berechnung2!C48</f>
        <v>0</v>
      </c>
      <c r="D62" s="80">
        <f>Berechnung2!D48</f>
        <v>1E-3</v>
      </c>
      <c r="E62" s="80"/>
      <c r="F62" s="80">
        <f>Berechnung2!F48</f>
        <v>0.59899999999999998</v>
      </c>
      <c r="G62" s="80"/>
      <c r="H62" s="80">
        <f>Berechnung2!G48</f>
        <v>0.6</v>
      </c>
      <c r="I62" s="80">
        <f>Berechnung2!I48</f>
        <v>0.98899999999999999</v>
      </c>
      <c r="J62" s="80">
        <f>Berechnung2!J48</f>
        <v>0.99</v>
      </c>
      <c r="K62" s="80"/>
      <c r="L62" s="76" t="str">
        <f>Berechnung2!L48</f>
        <v>DFS auffällig niedrig</v>
      </c>
      <c r="M62" s="76">
        <f>Berechnung2!M48</f>
        <v>0</v>
      </c>
      <c r="N62" s="76" t="str">
        <f>Berechnung2!N48</f>
        <v>DFS auffällig hoch</v>
      </c>
      <c r="O62" s="76">
        <f>Berechnung2!O48</f>
        <v>0</v>
      </c>
      <c r="P62" s="76">
        <f>Berechnung2!P48</f>
        <v>0</v>
      </c>
      <c r="Q62" s="6"/>
      <c r="R62" s="6"/>
      <c r="S62" s="6"/>
      <c r="T62" s="6"/>
      <c r="U62" s="6"/>
      <c r="V62" s="6"/>
      <c r="W62" s="6"/>
    </row>
    <row r="63" spans="2:23" hidden="1" x14ac:dyDescent="0.2">
      <c r="B63" s="78">
        <f>Berechnung2!B49</f>
        <v>0</v>
      </c>
      <c r="C63" s="76">
        <f>Berechnung2!C49</f>
        <v>0</v>
      </c>
      <c r="D63" s="80">
        <f>Berechnung2!D49</f>
        <v>1E-3</v>
      </c>
      <c r="E63" s="80"/>
      <c r="F63" s="80">
        <f>Berechnung2!F49</f>
        <v>0.59899999999999998</v>
      </c>
      <c r="G63" s="80"/>
      <c r="H63" s="80">
        <f>Berechnung2!G49</f>
        <v>0.6</v>
      </c>
      <c r="I63" s="80">
        <f>Berechnung2!I49</f>
        <v>0.98899999999999999</v>
      </c>
      <c r="J63" s="80">
        <f>Berechnung2!J49</f>
        <v>0.99</v>
      </c>
      <c r="K63" s="80"/>
      <c r="L63" s="76" t="str">
        <f>Berechnung2!L49</f>
        <v>DFS auffällig niedrig</v>
      </c>
      <c r="M63" s="76">
        <f>Berechnung2!M49</f>
        <v>0</v>
      </c>
      <c r="N63" s="76" t="str">
        <f>Berechnung2!N49</f>
        <v>DFS auffällig hoch</v>
      </c>
      <c r="O63" s="76">
        <f>Berechnung2!O49</f>
        <v>0</v>
      </c>
      <c r="P63" s="76">
        <f>Berechnung2!P49</f>
        <v>0</v>
      </c>
      <c r="Q63" s="6"/>
      <c r="R63" s="6"/>
      <c r="S63" s="6"/>
      <c r="T63" s="6"/>
      <c r="U63" s="6"/>
      <c r="V63" s="6"/>
      <c r="W63" s="6"/>
    </row>
    <row r="64" spans="2:23" hidden="1" x14ac:dyDescent="0.2">
      <c r="B64" s="78">
        <f>Berechnung2!B50</f>
        <v>0</v>
      </c>
      <c r="C64" s="76">
        <f>Berechnung2!C50</f>
        <v>0</v>
      </c>
      <c r="D64" s="80">
        <f>Berechnung2!D50</f>
        <v>1E-3</v>
      </c>
      <c r="E64" s="80"/>
      <c r="F64" s="80">
        <f>Berechnung2!F50</f>
        <v>0.59899999999999998</v>
      </c>
      <c r="G64" s="80"/>
      <c r="H64" s="80">
        <f>Berechnung2!G50</f>
        <v>0.6</v>
      </c>
      <c r="I64" s="80">
        <f>Berechnung2!I50</f>
        <v>0.98899999999999999</v>
      </c>
      <c r="J64" s="80">
        <f>Berechnung2!J50</f>
        <v>0.99</v>
      </c>
      <c r="K64" s="80"/>
      <c r="L64" s="76" t="str">
        <f>Berechnung2!L50</f>
        <v>DFS auffällig niedrig</v>
      </c>
      <c r="M64" s="76">
        <f>Berechnung2!M50</f>
        <v>0</v>
      </c>
      <c r="N64" s="76" t="str">
        <f>Berechnung2!N50</f>
        <v>DFS auffällig hoch</v>
      </c>
      <c r="O64" s="76">
        <f>Berechnung2!O50</f>
        <v>0</v>
      </c>
      <c r="P64" s="76">
        <f>Berechnung2!P50</f>
        <v>0</v>
      </c>
      <c r="Q64" s="6"/>
      <c r="R64" s="6"/>
      <c r="S64" s="6"/>
      <c r="T64" s="6"/>
      <c r="U64" s="6"/>
      <c r="V64" s="6"/>
      <c r="W64" s="6"/>
    </row>
    <row r="65" spans="2:23" hidden="1" x14ac:dyDescent="0.2">
      <c r="B65" s="78">
        <f>Berechnung2!B51</f>
        <v>0</v>
      </c>
      <c r="C65" s="76">
        <f>Berechnung2!C51</f>
        <v>0</v>
      </c>
      <c r="D65" s="80">
        <f>Berechnung2!D51</f>
        <v>1E-3</v>
      </c>
      <c r="E65" s="80"/>
      <c r="F65" s="80">
        <f>Berechnung2!F51</f>
        <v>0.59899999999999998</v>
      </c>
      <c r="G65" s="80"/>
      <c r="H65" s="80">
        <f>Berechnung2!G51</f>
        <v>0.6</v>
      </c>
      <c r="I65" s="80">
        <f>Berechnung2!I51</f>
        <v>0.98899999999999999</v>
      </c>
      <c r="J65" s="80">
        <f>Berechnung2!J51</f>
        <v>0.99</v>
      </c>
      <c r="K65" s="80"/>
      <c r="L65" s="76" t="str">
        <f>Berechnung2!L51</f>
        <v>DFS auffällig niedrig</v>
      </c>
      <c r="M65" s="76">
        <f>Berechnung2!M51</f>
        <v>0</v>
      </c>
      <c r="N65" s="76" t="str">
        <f>Berechnung2!N51</f>
        <v>DFS auffällig hoch</v>
      </c>
      <c r="O65" s="76">
        <f>Berechnung2!O51</f>
        <v>0</v>
      </c>
      <c r="P65" s="76">
        <f>Berechnung2!P51</f>
        <v>0</v>
      </c>
      <c r="Q65" s="6"/>
      <c r="R65" s="6"/>
      <c r="S65" s="6"/>
      <c r="T65" s="6"/>
      <c r="U65" s="6"/>
      <c r="V65" s="6"/>
      <c r="W65" s="6"/>
    </row>
    <row r="66" spans="2:23" hidden="1" x14ac:dyDescent="0.2">
      <c r="B66" s="78">
        <f>Berechnung2!B52</f>
        <v>0</v>
      </c>
      <c r="C66" s="76">
        <f>Berechnung2!C52</f>
        <v>0</v>
      </c>
      <c r="D66" s="80">
        <f>Berechnung2!D52</f>
        <v>1E-3</v>
      </c>
      <c r="E66" s="80"/>
      <c r="F66" s="80">
        <f>Berechnung2!F52</f>
        <v>0.59899999999999998</v>
      </c>
      <c r="G66" s="80"/>
      <c r="H66" s="80">
        <f>Berechnung2!G52</f>
        <v>0.6</v>
      </c>
      <c r="I66" s="80">
        <f>Berechnung2!I52</f>
        <v>0.98899999999999999</v>
      </c>
      <c r="J66" s="80">
        <f>Berechnung2!J52</f>
        <v>0.99</v>
      </c>
      <c r="K66" s="80"/>
      <c r="L66" s="76" t="str">
        <f>Berechnung2!L52</f>
        <v>DFS auffällig niedrig</v>
      </c>
      <c r="M66" s="76">
        <f>Berechnung2!M52</f>
        <v>0</v>
      </c>
      <c r="N66" s="76" t="str">
        <f>Berechnung2!N52</f>
        <v>DFS auffällig hoch</v>
      </c>
      <c r="O66" s="76">
        <f>Berechnung2!O52</f>
        <v>0</v>
      </c>
      <c r="P66" s="76">
        <f>Berechnung2!P52</f>
        <v>0</v>
      </c>
      <c r="Q66" s="6"/>
      <c r="R66" s="6"/>
      <c r="S66" s="6"/>
      <c r="T66" s="6"/>
      <c r="U66" s="6"/>
      <c r="V66" s="6"/>
      <c r="W66" s="6"/>
    </row>
    <row r="67" spans="2:23" hidden="1" x14ac:dyDescent="0.2">
      <c r="B67" s="78">
        <f>Berechnung2!B53</f>
        <v>0</v>
      </c>
      <c r="C67" s="76">
        <f>Berechnung2!C53</f>
        <v>0</v>
      </c>
      <c r="D67" s="80">
        <f>Berechnung2!D53</f>
        <v>1E-3</v>
      </c>
      <c r="E67" s="80"/>
      <c r="F67" s="80">
        <f>Berechnung2!F53</f>
        <v>0.59899999999999998</v>
      </c>
      <c r="G67" s="80"/>
      <c r="H67" s="80">
        <f>Berechnung2!G53</f>
        <v>0.6</v>
      </c>
      <c r="I67" s="80">
        <f>Berechnung2!I53</f>
        <v>0.98899999999999999</v>
      </c>
      <c r="J67" s="80">
        <f>Berechnung2!J53</f>
        <v>0.99</v>
      </c>
      <c r="K67" s="80"/>
      <c r="L67" s="76" t="str">
        <f>Berechnung2!L53</f>
        <v>DFS auffällig niedrig</v>
      </c>
      <c r="M67" s="76">
        <f>Berechnung2!M53</f>
        <v>0</v>
      </c>
      <c r="N67" s="76" t="str">
        <f>Berechnung2!N53</f>
        <v>DFS auffällig hoch</v>
      </c>
      <c r="O67" s="76">
        <f>Berechnung2!O53</f>
        <v>0</v>
      </c>
      <c r="P67" s="76">
        <f>Berechnung2!P53</f>
        <v>0</v>
      </c>
      <c r="Q67" s="6"/>
      <c r="R67" s="6"/>
      <c r="S67" s="6"/>
      <c r="T67" s="6"/>
      <c r="U67" s="6"/>
      <c r="V67" s="6"/>
      <c r="W67" s="6"/>
    </row>
    <row r="68" spans="2:23" hidden="1" x14ac:dyDescent="0.2">
      <c r="B68" s="78">
        <f>Berechnung2!B54</f>
        <v>0</v>
      </c>
      <c r="C68" s="76">
        <f>Berechnung2!C54</f>
        <v>0</v>
      </c>
      <c r="D68" s="76">
        <f>Berechnung2!D54</f>
        <v>0</v>
      </c>
      <c r="E68" s="76"/>
      <c r="F68" s="76">
        <f>Berechnung2!F54</f>
        <v>0</v>
      </c>
      <c r="G68" s="76"/>
      <c r="H68" s="76">
        <f>Berechnung2!G54</f>
        <v>0</v>
      </c>
      <c r="I68" s="76">
        <f>Berechnung2!I54</f>
        <v>0</v>
      </c>
      <c r="J68" s="76">
        <f>Berechnung2!J54</f>
        <v>0</v>
      </c>
      <c r="K68" s="76"/>
      <c r="L68" s="76">
        <f>Berechnung2!L54</f>
        <v>0</v>
      </c>
      <c r="M68" s="76">
        <f>Berechnung2!M54</f>
        <v>0</v>
      </c>
      <c r="N68" s="76">
        <f>Berechnung2!N54</f>
        <v>0</v>
      </c>
      <c r="O68" s="76">
        <f>Berechnung2!O54</f>
        <v>0</v>
      </c>
      <c r="P68" s="76">
        <f>Berechnung2!P54</f>
        <v>0</v>
      </c>
      <c r="Q68" s="6"/>
      <c r="R68" s="6"/>
      <c r="S68" s="6"/>
      <c r="T68" s="6"/>
      <c r="U68" s="6"/>
      <c r="V68" s="6"/>
      <c r="W68" s="6"/>
    </row>
    <row r="69" spans="2:23" hidden="1" x14ac:dyDescent="0.2">
      <c r="B69" s="78" t="str">
        <f>Berechnung2!B55</f>
        <v>OAS</v>
      </c>
      <c r="C69" s="76">
        <f>Berechnung2!C55</f>
        <v>0</v>
      </c>
      <c r="D69" s="76">
        <f>Berechnung2!D55</f>
        <v>0</v>
      </c>
      <c r="E69" s="76"/>
      <c r="F69" s="76" t="str">
        <f>Berechnung2!F55</f>
        <v>untere Grenze</v>
      </c>
      <c r="G69" s="76"/>
      <c r="H69" s="76">
        <f>Berechnung2!G55</f>
        <v>0</v>
      </c>
      <c r="I69" s="76">
        <f>Berechnung2!I55</f>
        <v>0</v>
      </c>
      <c r="J69" s="76" t="str">
        <f>Berechnung2!J55</f>
        <v>obere Grenze</v>
      </c>
      <c r="K69" s="76"/>
      <c r="L69" s="76" t="str">
        <f>Berechnung2!L55</f>
        <v xml:space="preserve">OAS auffällig niedrig </v>
      </c>
      <c r="M69" s="76">
        <f>Berechnung2!M55</f>
        <v>0</v>
      </c>
      <c r="N69" s="76" t="str">
        <f>Berechnung2!N55</f>
        <v>OAS auffällig hoch</v>
      </c>
      <c r="O69" s="76">
        <f>Berechnung2!O55</f>
        <v>0</v>
      </c>
      <c r="P69" s="76">
        <f>Berechnung2!P55</f>
        <v>0</v>
      </c>
      <c r="Q69" s="6"/>
      <c r="R69" s="6"/>
      <c r="S69" s="6"/>
      <c r="T69" s="6"/>
      <c r="U69" s="6"/>
      <c r="V69" s="6"/>
      <c r="W69" s="6"/>
    </row>
    <row r="70" spans="2:23" hidden="1" x14ac:dyDescent="0.2">
      <c r="B70" s="78">
        <f>Berechnung2!B56</f>
        <v>0</v>
      </c>
      <c r="C70" s="76">
        <f>Berechnung2!C56</f>
        <v>0</v>
      </c>
      <c r="D70" s="80">
        <f>Berechnung2!D56</f>
        <v>1E-3</v>
      </c>
      <c r="E70" s="80"/>
      <c r="F70" s="80">
        <f>Berechnung2!F56</f>
        <v>0.69899999999999995</v>
      </c>
      <c r="G70" s="80"/>
      <c r="H70" s="80">
        <f>Berechnung2!G56</f>
        <v>0.7</v>
      </c>
      <c r="I70" s="80">
        <f>Berechnung2!I56</f>
        <v>0.98899999999999999</v>
      </c>
      <c r="J70" s="80">
        <f>Berechnung2!J56</f>
        <v>0.99</v>
      </c>
      <c r="K70" s="80"/>
      <c r="L70" s="76" t="str">
        <f>Berechnung2!L56</f>
        <v xml:space="preserve">OAS auffällig niedrig </v>
      </c>
      <c r="M70" s="76">
        <f>Berechnung2!M56</f>
        <v>0</v>
      </c>
      <c r="N70" s="76" t="str">
        <f>Berechnung2!N56</f>
        <v>OAS auffällig hoch</v>
      </c>
      <c r="O70" s="76">
        <f>Berechnung2!O56</f>
        <v>0</v>
      </c>
      <c r="P70" s="76">
        <f>Berechnung2!P56</f>
        <v>0</v>
      </c>
      <c r="Q70" s="6"/>
      <c r="R70" s="6"/>
      <c r="S70" s="6"/>
      <c r="T70" s="6"/>
      <c r="U70" s="6"/>
      <c r="V70" s="6"/>
      <c r="W70" s="6"/>
    </row>
    <row r="71" spans="2:23" hidden="1" x14ac:dyDescent="0.2">
      <c r="B71" s="78">
        <f>Berechnung2!B57</f>
        <v>0</v>
      </c>
      <c r="C71" s="76">
        <f>Berechnung2!C57</f>
        <v>0</v>
      </c>
      <c r="D71" s="80">
        <f>Berechnung2!D57</f>
        <v>1E-3</v>
      </c>
      <c r="E71" s="80"/>
      <c r="F71" s="80">
        <f>Berechnung2!F57</f>
        <v>0.69899999999999995</v>
      </c>
      <c r="G71" s="80"/>
      <c r="H71" s="80">
        <f>Berechnung2!G57</f>
        <v>0.7</v>
      </c>
      <c r="I71" s="80">
        <f>Berechnung2!I57</f>
        <v>0.98899999999999999</v>
      </c>
      <c r="J71" s="80">
        <f>Berechnung2!J57</f>
        <v>0.99</v>
      </c>
      <c r="K71" s="80"/>
      <c r="L71" s="76" t="str">
        <f>Berechnung2!L57</f>
        <v xml:space="preserve">OAS auffällig niedrig </v>
      </c>
      <c r="M71" s="76">
        <f>Berechnung2!M57</f>
        <v>0</v>
      </c>
      <c r="N71" s="76" t="str">
        <f>Berechnung2!N57</f>
        <v>OAS auffällig hoch</v>
      </c>
      <c r="O71" s="76">
        <f>Berechnung2!O57</f>
        <v>0</v>
      </c>
      <c r="P71" s="76">
        <f>Berechnung2!P57</f>
        <v>0</v>
      </c>
      <c r="Q71" s="6"/>
      <c r="R71" s="6"/>
      <c r="S71" s="6"/>
      <c r="T71" s="6"/>
      <c r="U71" s="6"/>
      <c r="V71" s="6"/>
      <c r="W71" s="6"/>
    </row>
    <row r="72" spans="2:23" hidden="1" x14ac:dyDescent="0.2">
      <c r="B72" s="78">
        <f>Berechnung2!B58</f>
        <v>0</v>
      </c>
      <c r="C72" s="76">
        <f>Berechnung2!C58</f>
        <v>0</v>
      </c>
      <c r="D72" s="80">
        <f>Berechnung2!D58</f>
        <v>1E-3</v>
      </c>
      <c r="E72" s="80"/>
      <c r="F72" s="80">
        <f>Berechnung2!F58</f>
        <v>0.69899999999999995</v>
      </c>
      <c r="G72" s="80"/>
      <c r="H72" s="80">
        <f>Berechnung2!G58</f>
        <v>0.7</v>
      </c>
      <c r="I72" s="80">
        <f>Berechnung2!I58</f>
        <v>0.98899999999999999</v>
      </c>
      <c r="J72" s="80">
        <f>Berechnung2!J58</f>
        <v>0.99</v>
      </c>
      <c r="K72" s="80"/>
      <c r="L72" s="76" t="str">
        <f>Berechnung2!L58</f>
        <v xml:space="preserve">OAS auffällig niedrig </v>
      </c>
      <c r="M72" s="76">
        <f>Berechnung2!M58</f>
        <v>0</v>
      </c>
      <c r="N72" s="76" t="str">
        <f>Berechnung2!N58</f>
        <v>OAS auffällig hoch</v>
      </c>
      <c r="O72" s="76">
        <f>Berechnung2!O58</f>
        <v>0</v>
      </c>
      <c r="P72" s="76">
        <f>Berechnung2!P58</f>
        <v>0</v>
      </c>
      <c r="Q72" s="6"/>
      <c r="R72" s="6"/>
      <c r="S72" s="6"/>
      <c r="T72" s="6"/>
      <c r="U72" s="6"/>
      <c r="V72" s="6"/>
      <c r="W72" s="6"/>
    </row>
    <row r="73" spans="2:23" hidden="1" x14ac:dyDescent="0.2">
      <c r="B73" s="78">
        <f>Berechnung2!B59</f>
        <v>0</v>
      </c>
      <c r="C73" s="76">
        <f>Berechnung2!C59</f>
        <v>0</v>
      </c>
      <c r="D73" s="80">
        <f>Berechnung2!D59</f>
        <v>1E-3</v>
      </c>
      <c r="E73" s="80"/>
      <c r="F73" s="80">
        <f>Berechnung2!F59</f>
        <v>0.69899999999999995</v>
      </c>
      <c r="G73" s="80"/>
      <c r="H73" s="80">
        <f>Berechnung2!G59</f>
        <v>0.7</v>
      </c>
      <c r="I73" s="80">
        <f>Berechnung2!I59</f>
        <v>0.98899999999999999</v>
      </c>
      <c r="J73" s="80">
        <f>Berechnung2!J59</f>
        <v>0.99</v>
      </c>
      <c r="K73" s="80"/>
      <c r="L73" s="76" t="str">
        <f>Berechnung2!L59</f>
        <v xml:space="preserve">OAS auffällig niedrig </v>
      </c>
      <c r="M73" s="76">
        <f>Berechnung2!M59</f>
        <v>0</v>
      </c>
      <c r="N73" s="76" t="str">
        <f>Berechnung2!N59</f>
        <v>OAS auffällig hoch</v>
      </c>
      <c r="O73" s="76">
        <f>Berechnung2!O59</f>
        <v>0</v>
      </c>
      <c r="P73" s="76">
        <f>Berechnung2!P59</f>
        <v>0</v>
      </c>
      <c r="Q73" s="6"/>
      <c r="R73" s="6"/>
      <c r="S73" s="6"/>
      <c r="T73" s="6"/>
      <c r="U73" s="6"/>
      <c r="V73" s="6"/>
      <c r="W73" s="6"/>
    </row>
    <row r="74" spans="2:23" hidden="1" x14ac:dyDescent="0.2">
      <c r="B74" s="78">
        <f>Berechnung2!B60</f>
        <v>0</v>
      </c>
      <c r="C74" s="76">
        <f>Berechnung2!C60</f>
        <v>0</v>
      </c>
      <c r="D74" s="80">
        <f>Berechnung2!D60</f>
        <v>1E-3</v>
      </c>
      <c r="E74" s="80"/>
      <c r="F74" s="80">
        <f>Berechnung2!F60</f>
        <v>0.69899999999999995</v>
      </c>
      <c r="G74" s="80"/>
      <c r="H74" s="80">
        <f>Berechnung2!G60</f>
        <v>0.7</v>
      </c>
      <c r="I74" s="80">
        <f>Berechnung2!I60</f>
        <v>0.98899999999999999</v>
      </c>
      <c r="J74" s="80">
        <f>Berechnung2!J60</f>
        <v>0.99</v>
      </c>
      <c r="K74" s="80"/>
      <c r="L74" s="76" t="str">
        <f>Berechnung2!L60</f>
        <v xml:space="preserve">OAS auffällig niedrig </v>
      </c>
      <c r="M74" s="76">
        <f>Berechnung2!M60</f>
        <v>0</v>
      </c>
      <c r="N74" s="76" t="str">
        <f>Berechnung2!N60</f>
        <v>OAS auffällig hoch</v>
      </c>
      <c r="O74" s="76">
        <f>Berechnung2!O60</f>
        <v>0</v>
      </c>
      <c r="P74" s="76">
        <f>Berechnung2!P60</f>
        <v>0</v>
      </c>
      <c r="Q74" s="6"/>
      <c r="R74" s="6"/>
      <c r="S74" s="6"/>
      <c r="T74" s="6"/>
      <c r="U74" s="6"/>
      <c r="V74" s="6"/>
      <c r="W74" s="6"/>
    </row>
    <row r="75" spans="2:23" hidden="1" x14ac:dyDescent="0.2">
      <c r="B75" s="78">
        <f>Berechnung2!B61</f>
        <v>0</v>
      </c>
      <c r="C75" s="76">
        <f>Berechnung2!C61</f>
        <v>0</v>
      </c>
      <c r="D75" s="80">
        <f>Berechnung2!D61</f>
        <v>1E-3</v>
      </c>
      <c r="E75" s="80"/>
      <c r="F75" s="80">
        <f>Berechnung2!F61</f>
        <v>0.69899999999999995</v>
      </c>
      <c r="G75" s="80"/>
      <c r="H75" s="80">
        <f>Berechnung2!G61</f>
        <v>0.7</v>
      </c>
      <c r="I75" s="80">
        <f>Berechnung2!I61</f>
        <v>0.98899999999999999</v>
      </c>
      <c r="J75" s="80">
        <f>Berechnung2!J61</f>
        <v>0.99</v>
      </c>
      <c r="K75" s="80"/>
      <c r="L75" s="76" t="str">
        <f>Berechnung2!L61</f>
        <v xml:space="preserve">OAS auffällig niedrig </v>
      </c>
      <c r="M75" s="76">
        <f>Berechnung2!M61</f>
        <v>0</v>
      </c>
      <c r="N75" s="76" t="str">
        <f>Berechnung2!N61</f>
        <v>OAS auffällig hoch</v>
      </c>
      <c r="O75" s="76">
        <f>Berechnung2!O61</f>
        <v>0</v>
      </c>
      <c r="P75" s="76">
        <f>Berechnung2!P61</f>
        <v>0</v>
      </c>
      <c r="Q75" s="6"/>
      <c r="R75" s="6"/>
      <c r="S75" s="6"/>
      <c r="T75" s="6"/>
      <c r="U75" s="6"/>
      <c r="V75" s="6"/>
      <c r="W75" s="6"/>
    </row>
    <row r="76" spans="2:23" hidden="1" x14ac:dyDescent="0.2">
      <c r="B76" s="78">
        <f>Berechnung2!B62</f>
        <v>0</v>
      </c>
      <c r="C76" s="76">
        <f>Berechnung2!C62</f>
        <v>0</v>
      </c>
      <c r="D76" s="80">
        <f>Berechnung2!D62</f>
        <v>1E-3</v>
      </c>
      <c r="E76" s="80"/>
      <c r="F76" s="80">
        <f>Berechnung2!F62</f>
        <v>0.69899999999999995</v>
      </c>
      <c r="G76" s="80"/>
      <c r="H76" s="80">
        <f>Berechnung2!G62</f>
        <v>0.7</v>
      </c>
      <c r="I76" s="80">
        <f>Berechnung2!I62</f>
        <v>0.98899999999999999</v>
      </c>
      <c r="J76" s="80">
        <f>Berechnung2!J62</f>
        <v>0.99</v>
      </c>
      <c r="K76" s="80"/>
      <c r="L76" s="76" t="str">
        <f>Berechnung2!L62</f>
        <v xml:space="preserve">OAS auffällig niedrig </v>
      </c>
      <c r="M76" s="76">
        <f>Berechnung2!M62</f>
        <v>0</v>
      </c>
      <c r="N76" s="76" t="str">
        <f>Berechnung2!N62</f>
        <v>OAS auffällig hoch</v>
      </c>
      <c r="O76" s="76">
        <f>Berechnung2!O62</f>
        <v>0</v>
      </c>
      <c r="P76" s="76">
        <f>Berechnung2!P62</f>
        <v>0</v>
      </c>
      <c r="Q76" s="6"/>
      <c r="R76" s="6"/>
      <c r="S76" s="6"/>
      <c r="T76" s="6"/>
      <c r="U76" s="6"/>
      <c r="V76" s="6"/>
      <c r="W76" s="6"/>
    </row>
    <row r="77" spans="2:23" hidden="1" x14ac:dyDescent="0.2">
      <c r="B77" s="78">
        <f>Berechnung2!B63</f>
        <v>0</v>
      </c>
      <c r="C77" s="76">
        <f>Berechnung2!C63</f>
        <v>0</v>
      </c>
      <c r="D77" s="80">
        <f>Berechnung2!D63</f>
        <v>1E-3</v>
      </c>
      <c r="E77" s="80"/>
      <c r="F77" s="80">
        <f>Berechnung2!F63</f>
        <v>0.69899999999999995</v>
      </c>
      <c r="G77" s="80"/>
      <c r="H77" s="80">
        <f>Berechnung2!G63</f>
        <v>0.7</v>
      </c>
      <c r="I77" s="80">
        <f>Berechnung2!I63</f>
        <v>0.98899999999999999</v>
      </c>
      <c r="J77" s="80">
        <f>Berechnung2!J63</f>
        <v>0.99</v>
      </c>
      <c r="K77" s="80"/>
      <c r="L77" s="76" t="str">
        <f>Berechnung2!L63</f>
        <v xml:space="preserve">OAS auffällig niedrig </v>
      </c>
      <c r="M77" s="76">
        <f>Berechnung2!M63</f>
        <v>0</v>
      </c>
      <c r="N77" s="77" t="s">
        <v>140</v>
      </c>
      <c r="O77" s="76">
        <f>Berechnung2!O63</f>
        <v>0</v>
      </c>
      <c r="P77" s="76">
        <f>Berechnung2!P63</f>
        <v>0</v>
      </c>
      <c r="Q77" s="6"/>
      <c r="R77" s="6"/>
      <c r="S77" s="6"/>
      <c r="T77" s="6"/>
      <c r="U77" s="6"/>
      <c r="V77" s="6"/>
      <c r="W77" s="6"/>
    </row>
  </sheetData>
  <sheetProtection password="CA09" sheet="1" objects="1" scenarios="1" selectLockedCells="1"/>
  <dataConsolidate/>
  <customSheetViews>
    <customSheetView guid="{AD479C9E-06F7-4C03-8179-295428B49475}" scale="106" showGridLines="0">
      <selection activeCell="E24" sqref="E24"/>
      <pageMargins left="7.874015748031496E-2" right="3.937007874015748E-2" top="0.27559055118110237" bottom="0.27559055118110237" header="0.11811023622047245" footer="0.11811023622047245"/>
      <pageSetup paperSize="9" orientation="landscape" r:id="rId1"/>
      <headerFooter>
        <oddFooter>&amp;L&amp;"Arial,Standard"&amp;7&amp;F&amp;C&amp;"Arial,Standard"&amp;7 © DKG  Alle Rechte vorbehalten&amp;R&amp;"Arial,Standard"&amp;7&amp;P</oddFooter>
      </headerFooter>
    </customSheetView>
    <customSheetView guid="{DAA0C1F4-4D8F-4BD8-91F9-40281B589772}" showGridLines="0">
      <selection activeCell="K19" sqref="K19"/>
      <pageMargins left="7.874015748031496E-2" right="3.937007874015748E-2" top="0.27559055118110237" bottom="0.27559055118110237" header="0.11811023622047245" footer="0.11811023622047245"/>
      <pageSetup paperSize="9" orientation="landscape" r:id="rId2"/>
      <headerFooter>
        <oddFooter>&amp;L&amp;"Arial,Standard"&amp;7&amp;F&amp;C&amp;"Arial,Standard"&amp;7 © DKG  Alle Rechte vorbehalten&amp;R&amp;"Arial,Standard"&amp;7&amp;P</oddFooter>
      </headerFooter>
    </customSheetView>
  </customSheetViews>
  <mergeCells count="44">
    <mergeCell ref="H34:R34"/>
    <mergeCell ref="I17:M17"/>
    <mergeCell ref="D34:E34"/>
    <mergeCell ref="B31:C31"/>
    <mergeCell ref="B32:C32"/>
    <mergeCell ref="B33:C33"/>
    <mergeCell ref="B34:C34"/>
    <mergeCell ref="B19:B21"/>
    <mergeCell ref="B18:C18"/>
    <mergeCell ref="N17:R17"/>
    <mergeCell ref="H31:R31"/>
    <mergeCell ref="H32:R32"/>
    <mergeCell ref="H33:R33"/>
    <mergeCell ref="L8:N8"/>
    <mergeCell ref="D33:E33"/>
    <mergeCell ref="B16:C16"/>
    <mergeCell ref="I14:K14"/>
    <mergeCell ref="B17:C17"/>
    <mergeCell ref="D16:H16"/>
    <mergeCell ref="I16:M16"/>
    <mergeCell ref="D17:H17"/>
    <mergeCell ref="L13:N13"/>
    <mergeCell ref="L14:N14"/>
    <mergeCell ref="I13:K13"/>
    <mergeCell ref="B11:R11"/>
    <mergeCell ref="N16:R16"/>
    <mergeCell ref="O13:R13"/>
    <mergeCell ref="O14:R14"/>
    <mergeCell ref="C6:N6"/>
    <mergeCell ref="F33:G33"/>
    <mergeCell ref="F34:G34"/>
    <mergeCell ref="F13:H13"/>
    <mergeCell ref="F14:H14"/>
    <mergeCell ref="I8:K8"/>
    <mergeCell ref="B13:E13"/>
    <mergeCell ref="B14:E14"/>
    <mergeCell ref="B23:B25"/>
    <mergeCell ref="C8:E8"/>
    <mergeCell ref="F31:G31"/>
    <mergeCell ref="F32:G32"/>
    <mergeCell ref="B27:R27"/>
    <mergeCell ref="B29:R29"/>
    <mergeCell ref="D31:E31"/>
    <mergeCell ref="D32:E32"/>
  </mergeCells>
  <phoneticPr fontId="42" type="noConversion"/>
  <conditionalFormatting sqref="B13:E13">
    <cfRule type="expression" dxfId="76" priority="143" stopIfTrue="1">
      <formula>$B$13="Nicht in Ordnung"</formula>
    </cfRule>
  </conditionalFormatting>
  <conditionalFormatting sqref="B14:E14">
    <cfRule type="expression" dxfId="75" priority="144" stopIfTrue="1">
      <formula>$B$14="die inkorrekten und unvollständigen Einträge beheben"</formula>
    </cfRule>
  </conditionalFormatting>
  <conditionalFormatting sqref="D19:G20">
    <cfRule type="expression" dxfId="74" priority="1">
      <formula>OR($D$16="nicht relevant",$D$16="EZ")</formula>
    </cfRule>
    <cfRule type="expression" dxfId="73" priority="2">
      <formula>LEN(TRIM(D19))=0</formula>
    </cfRule>
  </conditionalFormatting>
  <conditionalFormatting sqref="D23:G24">
    <cfRule type="expression" dxfId="72" priority="11">
      <formula>OR($D$16="nicht relevant",$D$16="EZ")</formula>
    </cfRule>
    <cfRule type="expression" dxfId="71" priority="12">
      <formula>LEN(TRIM(D23))=0</formula>
    </cfRule>
  </conditionalFormatting>
  <conditionalFormatting sqref="I19:L20">
    <cfRule type="expression" dxfId="70" priority="9">
      <formula>OR($I$16="nicht relevant",$I$16="EZ")</formula>
    </cfRule>
    <cfRule type="expression" dxfId="69" priority="10">
      <formula>LEN(TRIM(I19))=0</formula>
    </cfRule>
  </conditionalFormatting>
  <conditionalFormatting sqref="I23:L24">
    <cfRule type="expression" dxfId="68" priority="7">
      <formula>OR($I$16="nicht relevant",$I$16="EZ")</formula>
    </cfRule>
    <cfRule type="expression" dxfId="67" priority="8">
      <formula>LEN(TRIM(I23))=0</formula>
    </cfRule>
  </conditionalFormatting>
  <conditionalFormatting sqref="N19:Q20">
    <cfRule type="expression" dxfId="66" priority="5">
      <formula>OR($N$16="nicht relevant",$N$16="EZ")</formula>
    </cfRule>
    <cfRule type="expression" dxfId="65" priority="6">
      <formula>LEN(TRIM(N19))=0</formula>
    </cfRule>
  </conditionalFormatting>
  <conditionalFormatting sqref="N23:Q24">
    <cfRule type="expression" dxfId="64" priority="3">
      <formula>OR($N$16="nicht relevant",$N$16="EZ")</formula>
    </cfRule>
    <cfRule type="expression" dxfId="63" priority="4">
      <formula>LEN(TRIM(N23))=0</formula>
    </cfRule>
  </conditionalFormatting>
  <dataValidations count="2">
    <dataValidation type="whole" showInputMessage="1" showErrorMessage="1" errorTitle="Eingabefehler" error="1. Zähler muss eine positive ganze Zahl sein._x000a_2. Zähler kann nicht größer als Nenner sein." sqref="I19:L19 N23:Q23 N19:Q19 I23:L23 D23:G23 D19:G19" xr:uid="{00000000-0002-0000-0D00-000000000000}">
      <formula1>0</formula1>
      <formula2>IF(D20="",5000,D20)</formula2>
    </dataValidation>
    <dataValidation type="whole" showInputMessage="1" showErrorMessage="1" errorTitle="Eingabefehler" error="1. Nenner muss eine positive ganze Zahl sein. _x000a_2. Nenner kann nicht kleiner als Zähler sein." sqref="N24:Q24 I20:L20 N20:Q20 D24:G24 I24:L24 D20:G20" xr:uid="{00000000-0002-0000-0D00-000001000000}">
      <formula1>0</formula1>
      <formula2>IF(ISNUMBER(D20),IF(D20&gt;0,IF(AND(D20&gt;=D19,D20&lt;5001),D20,FALSE),FALSE))</formula2>
    </dataValidation>
  </dataValidations>
  <pageMargins left="7.874015748031496E-2" right="3.937007874015748E-2" top="0.27559055118110237" bottom="0.27559055118110237" header="0.11811023622047245" footer="0.11811023622047245"/>
  <pageSetup paperSize="9" orientation="landscape" r:id="rId3"/>
  <headerFooter>
    <oddFooter>&amp;L&amp;"Arial,Standard"&amp;7&amp;F&amp;C&amp;"Arial,Standard"&amp;7 © DKG  Alle Rechte vorbehalten&amp;R&amp;"Arial,Standard"&amp;7&amp;P</oddFooter>
  </headerFooter>
  <drawing r:id="rId4"/>
  <legacyDrawing r:id="rId5"/>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10"/>
  <dimension ref="A1:AG10"/>
  <sheetViews>
    <sheetView workbookViewId="0">
      <selection activeCell="U3" sqref="U3"/>
    </sheetView>
  </sheetViews>
  <sheetFormatPr defaultColWidth="11.42578125" defaultRowHeight="11.25" x14ac:dyDescent="0.25"/>
  <cols>
    <col min="1" max="1" width="13.140625" style="121" customWidth="1"/>
    <col min="2" max="2" width="7.7109375" style="121" customWidth="1"/>
    <col min="3" max="17" width="9.5703125" style="121" customWidth="1"/>
    <col min="18" max="18" width="7.140625" style="121" customWidth="1"/>
    <col min="19" max="30" width="5.7109375" style="121" customWidth="1"/>
    <col min="31" max="31" width="7" style="121" customWidth="1"/>
    <col min="32" max="32" width="7.140625" style="121" customWidth="1"/>
    <col min="33" max="33" width="7.28515625" style="121" customWidth="1"/>
    <col min="34" max="16384" width="11.42578125" style="121"/>
  </cols>
  <sheetData>
    <row r="1" spans="1:33" x14ac:dyDescent="0.25">
      <c r="C1" s="774" t="s">
        <v>84</v>
      </c>
      <c r="D1" s="774"/>
      <c r="E1" s="774"/>
      <c r="F1" s="774"/>
      <c r="G1" s="774"/>
      <c r="H1" s="774"/>
      <c r="I1" s="774"/>
      <c r="J1" s="774"/>
      <c r="K1" s="774"/>
      <c r="L1" s="774"/>
      <c r="M1" s="774"/>
      <c r="N1" s="774"/>
      <c r="O1" s="774"/>
      <c r="P1" s="774"/>
      <c r="Q1" s="831"/>
      <c r="R1" s="830" t="s">
        <v>53</v>
      </c>
      <c r="S1" s="774"/>
      <c r="T1" s="774"/>
      <c r="U1" s="774"/>
      <c r="V1" s="774"/>
      <c r="W1" s="774"/>
      <c r="X1" s="774"/>
      <c r="Y1" s="774"/>
      <c r="Z1" s="774"/>
      <c r="AA1" s="774"/>
      <c r="AB1" s="774"/>
      <c r="AC1" s="774"/>
      <c r="AD1" s="774"/>
      <c r="AE1" s="774"/>
      <c r="AF1" s="774"/>
      <c r="AG1" s="262"/>
    </row>
    <row r="2" spans="1:33" ht="14.25" customHeight="1" x14ac:dyDescent="0.25">
      <c r="C2" s="774" t="s">
        <v>292</v>
      </c>
      <c r="D2" s="774"/>
      <c r="E2" s="774"/>
      <c r="F2" s="774" t="s">
        <v>293</v>
      </c>
      <c r="G2" s="774"/>
      <c r="H2" s="774"/>
      <c r="I2" s="774" t="s">
        <v>294</v>
      </c>
      <c r="J2" s="774"/>
      <c r="K2" s="774"/>
      <c r="L2" s="774" t="s">
        <v>295</v>
      </c>
      <c r="M2" s="774"/>
      <c r="N2" s="774"/>
      <c r="O2" s="774" t="s">
        <v>8</v>
      </c>
      <c r="P2" s="774"/>
      <c r="Q2" s="831"/>
      <c r="R2" s="830" t="s">
        <v>292</v>
      </c>
      <c r="S2" s="774"/>
      <c r="T2" s="774"/>
      <c r="U2" s="774" t="s">
        <v>293</v>
      </c>
      <c r="V2" s="774"/>
      <c r="W2" s="774"/>
      <c r="X2" s="774" t="s">
        <v>294</v>
      </c>
      <c r="Y2" s="774"/>
      <c r="Z2" s="774"/>
      <c r="AA2" s="774" t="s">
        <v>295</v>
      </c>
      <c r="AB2" s="774"/>
      <c r="AC2" s="774"/>
      <c r="AD2" s="774" t="s">
        <v>8</v>
      </c>
      <c r="AE2" s="774"/>
      <c r="AF2" s="774"/>
      <c r="AG2" s="262"/>
    </row>
    <row r="3" spans="1:33" ht="49.5" customHeight="1" x14ac:dyDescent="0.25">
      <c r="A3" s="267" t="s">
        <v>51</v>
      </c>
      <c r="B3" s="267" t="s">
        <v>296</v>
      </c>
      <c r="C3" s="267" t="s">
        <v>297</v>
      </c>
      <c r="D3" s="267" t="s">
        <v>298</v>
      </c>
      <c r="E3" s="267" t="s">
        <v>299</v>
      </c>
      <c r="F3" s="267" t="s">
        <v>300</v>
      </c>
      <c r="G3" s="267" t="s">
        <v>301</v>
      </c>
      <c r="H3" s="267" t="s">
        <v>302</v>
      </c>
      <c r="I3" s="267" t="s">
        <v>303</v>
      </c>
      <c r="J3" s="267" t="s">
        <v>304</v>
      </c>
      <c r="K3" s="267" t="s">
        <v>305</v>
      </c>
      <c r="L3" s="267" t="s">
        <v>306</v>
      </c>
      <c r="M3" s="267" t="s">
        <v>307</v>
      </c>
      <c r="N3" s="267" t="s">
        <v>308</v>
      </c>
      <c r="O3" s="267" t="s">
        <v>309</v>
      </c>
      <c r="P3" s="267" t="s">
        <v>310</v>
      </c>
      <c r="Q3" s="269" t="s">
        <v>311</v>
      </c>
      <c r="R3" s="268" t="s">
        <v>312</v>
      </c>
      <c r="S3" s="267" t="s">
        <v>313</v>
      </c>
      <c r="T3" s="267" t="s">
        <v>314</v>
      </c>
      <c r="U3" s="267" t="s">
        <v>315</v>
      </c>
      <c r="V3" s="267" t="s">
        <v>316</v>
      </c>
      <c r="W3" s="267" t="s">
        <v>317</v>
      </c>
      <c r="X3" s="267" t="s">
        <v>318</v>
      </c>
      <c r="Y3" s="267" t="s">
        <v>319</v>
      </c>
      <c r="Z3" s="267" t="s">
        <v>320</v>
      </c>
      <c r="AA3" s="267" t="s">
        <v>321</v>
      </c>
      <c r="AB3" s="267" t="s">
        <v>322</v>
      </c>
      <c r="AC3" s="267" t="s">
        <v>323</v>
      </c>
      <c r="AD3" s="267" t="s">
        <v>324</v>
      </c>
      <c r="AE3" s="267" t="s">
        <v>325</v>
      </c>
      <c r="AF3" s="267" t="s">
        <v>326</v>
      </c>
      <c r="AG3" s="222"/>
    </row>
    <row r="4" spans="1:33" x14ac:dyDescent="0.25">
      <c r="A4" s="230" t="str">
        <f>Matrix!D16</f>
        <v>nicht relevant</v>
      </c>
      <c r="B4" s="230" t="str">
        <f>RIGHT(Matrix!D17,4)</f>
        <v>2014</v>
      </c>
      <c r="C4" s="267" t="str">
        <f>IF(Matrix!$D19="","",Matrix!$D19)</f>
        <v/>
      </c>
      <c r="D4" s="267" t="str">
        <f>IF(Matrix!$D20="","",Matrix!$D20)</f>
        <v/>
      </c>
      <c r="E4" s="264" t="str">
        <f>IF(Matrix!$D21="","",Matrix!$D21*100)</f>
        <v/>
      </c>
      <c r="F4" s="267" t="str">
        <f>IF(Matrix!$E19="","",Matrix!$E19)</f>
        <v/>
      </c>
      <c r="G4" s="267" t="str">
        <f>IF(Matrix!$E20="","",Matrix!$E20)</f>
        <v/>
      </c>
      <c r="H4" s="264" t="str">
        <f>IF(Matrix!$E21="","",Matrix!$E21*100)</f>
        <v/>
      </c>
      <c r="I4" s="267" t="str">
        <f>IF(Matrix!$F19="","",Matrix!$F19)</f>
        <v/>
      </c>
      <c r="J4" s="267" t="str">
        <f>IF(Matrix!$F20="","",Matrix!$F20)</f>
        <v/>
      </c>
      <c r="K4" s="264" t="str">
        <f>IF(Matrix!$F21="","",Matrix!$F21*100)</f>
        <v/>
      </c>
      <c r="L4" s="267" t="str">
        <f>IF(Matrix!$G19="","",Matrix!$G19)</f>
        <v/>
      </c>
      <c r="M4" s="267" t="str">
        <f>IF(Matrix!$G20="","",Matrix!$G20)</f>
        <v/>
      </c>
      <c r="N4" s="264" t="str">
        <f>IF(Matrix!$G21="","",Matrix!$G21*100)</f>
        <v/>
      </c>
      <c r="O4" s="267" t="str">
        <f>IF(Matrix!$H19="","",Matrix!$H19)</f>
        <v/>
      </c>
      <c r="P4" s="267" t="str">
        <f>IF(Matrix!$H20="","",Matrix!$H20)</f>
        <v/>
      </c>
      <c r="Q4" s="265" t="str">
        <f>IF(Matrix!$H21="","",Matrix!$H21*100)</f>
        <v/>
      </c>
      <c r="R4" s="270" t="str">
        <f>IF(Matrix!$D23="","",Matrix!$D23)</f>
        <v/>
      </c>
      <c r="S4" s="268" t="str">
        <f>IF(Matrix!$D24="","",Matrix!$D24)</f>
        <v/>
      </c>
      <c r="T4" s="266" t="str">
        <f>IF(Matrix!$D25="","",Matrix!$D25*100)</f>
        <v/>
      </c>
      <c r="U4" s="268" t="str">
        <f>IF(Matrix!$E23="","",Matrix!$E23)</f>
        <v/>
      </c>
      <c r="V4" s="268" t="str">
        <f>IF(Matrix!$E24="","",Matrix!$E24)</f>
        <v/>
      </c>
      <c r="W4" s="266" t="str">
        <f>IF(Matrix!$E25="","",Matrix!$E25*100)</f>
        <v/>
      </c>
      <c r="X4" s="268" t="str">
        <f>IF(Matrix!$F23="","",Matrix!$F23)</f>
        <v/>
      </c>
      <c r="Y4" s="268" t="str">
        <f>IF(Matrix!$F24="","",Matrix!$F24)</f>
        <v/>
      </c>
      <c r="Z4" s="266" t="str">
        <f>IF(Matrix!$F25="","",Matrix!$F25*100)</f>
        <v/>
      </c>
      <c r="AA4" s="268" t="str">
        <f>IF(Matrix!$G23="","",Matrix!$G23)</f>
        <v/>
      </c>
      <c r="AB4" s="268" t="str">
        <f>IF(Matrix!$G24="","",Matrix!$G24)</f>
        <v/>
      </c>
      <c r="AC4" s="266" t="str">
        <f>IF(Matrix!$G25="","",Matrix!$G25*100)</f>
        <v/>
      </c>
      <c r="AD4" s="268" t="str">
        <f>IF(Matrix!$H23="","",Matrix!$H23)</f>
        <v/>
      </c>
      <c r="AE4" s="268" t="str">
        <f>IF(Matrix!$H24="","",Matrix!$H24)</f>
        <v/>
      </c>
      <c r="AF4" s="266" t="str">
        <f>IF(Matrix!$H25="","",Matrix!$H25*100)</f>
        <v/>
      </c>
      <c r="AG4" s="261"/>
    </row>
    <row r="5" spans="1:33" x14ac:dyDescent="0.25">
      <c r="A5" s="230" t="str">
        <f>Matrix!I16</f>
        <v>nicht relevant</v>
      </c>
      <c r="B5" s="230" t="str">
        <f>RIGHT(Matrix!I17,4)</f>
        <v>2015</v>
      </c>
      <c r="C5" s="267" t="str">
        <f>IF(Matrix!$I$19="","",Matrix!$I$19)</f>
        <v/>
      </c>
      <c r="D5" s="267" t="str">
        <f>IF(Matrix!$I$20="","",Matrix!$I$20)</f>
        <v/>
      </c>
      <c r="E5" s="264" t="str">
        <f>IF(Matrix!$I$21="","",Matrix!$I$21*100)</f>
        <v/>
      </c>
      <c r="F5" s="267" t="str">
        <f>IF(Matrix!$J$19="","",Matrix!$J$19)</f>
        <v/>
      </c>
      <c r="G5" s="267" t="str">
        <f>IF(Matrix!$J$20="","",Matrix!$J$20)</f>
        <v/>
      </c>
      <c r="H5" s="264" t="str">
        <f>IF(Matrix!$J$21="","",Matrix!$J$21*100)</f>
        <v/>
      </c>
      <c r="I5" s="267" t="str">
        <f>IF(Matrix!$K$19="","",Matrix!$K$19)</f>
        <v/>
      </c>
      <c r="J5" s="267" t="str">
        <f>IF(Matrix!$K$20="","",Matrix!$K$20)</f>
        <v/>
      </c>
      <c r="K5" s="264" t="str">
        <f>IF(Matrix!$K$21="","",Matrix!$K$21*100)</f>
        <v/>
      </c>
      <c r="L5" s="267" t="str">
        <f>IF(Matrix!$L$19="","",Matrix!$L$19)</f>
        <v/>
      </c>
      <c r="M5" s="267" t="str">
        <f>IF(Matrix!$L$20="","",Matrix!$L$20)</f>
        <v/>
      </c>
      <c r="N5" s="264" t="str">
        <f>IF(Matrix!$L$21="","",Matrix!$L$21*100)</f>
        <v/>
      </c>
      <c r="O5" s="267" t="str">
        <f>IF(Matrix!$M$19="","",Matrix!$M$19)</f>
        <v/>
      </c>
      <c r="P5" s="267" t="str">
        <f>IF(Matrix!$M$20="","",Matrix!$M$20)</f>
        <v/>
      </c>
      <c r="Q5" s="265" t="str">
        <f>IF(Matrix!$M$21="","",Matrix!$M$21*100)</f>
        <v/>
      </c>
      <c r="R5" s="270" t="str">
        <f>IF(Matrix!$I23="","",Matrix!$I23)</f>
        <v/>
      </c>
      <c r="S5" s="268" t="str">
        <f>IF(Matrix!$I24="","",Matrix!$I24)</f>
        <v/>
      </c>
      <c r="T5" s="266" t="str">
        <f>IF(Matrix!$I25="","",Matrix!$I25*100)</f>
        <v/>
      </c>
      <c r="U5" s="268" t="str">
        <f>IF(Matrix!$J23="","",Matrix!$J23)</f>
        <v/>
      </c>
      <c r="V5" s="268" t="str">
        <f>IF(Matrix!$J24="","",Matrix!$J24)</f>
        <v/>
      </c>
      <c r="W5" s="266" t="str">
        <f>IF(Matrix!$J25="","",Matrix!$J25*100)</f>
        <v/>
      </c>
      <c r="X5" s="268" t="str">
        <f>IF(Matrix!$K23="","",Matrix!$K23)</f>
        <v/>
      </c>
      <c r="Y5" s="268" t="str">
        <f>IF(Matrix!$K24="","",Matrix!$K24)</f>
        <v/>
      </c>
      <c r="Z5" s="266" t="str">
        <f>IF(Matrix!$K25="","",Matrix!$K25*100)</f>
        <v/>
      </c>
      <c r="AA5" s="268" t="str">
        <f>IF(Matrix!$L23="","",Matrix!$L23)</f>
        <v/>
      </c>
      <c r="AB5" s="268" t="str">
        <f>IF(Matrix!$L24="","",Matrix!$L24)</f>
        <v/>
      </c>
      <c r="AC5" s="266" t="str">
        <f>IF(Matrix!$L25="","",Matrix!$L25*100)</f>
        <v/>
      </c>
      <c r="AD5" s="268" t="str">
        <f>IF(Matrix!$M23="","",Matrix!$M23)</f>
        <v/>
      </c>
      <c r="AE5" s="268" t="str">
        <f>IF(Matrix!$M24="","",Matrix!$M24)</f>
        <v/>
      </c>
      <c r="AF5" s="266" t="str">
        <f>IF(Matrix!$M25="","",Matrix!$M25*100)</f>
        <v/>
      </c>
      <c r="AG5" s="261"/>
    </row>
    <row r="6" spans="1:33" x14ac:dyDescent="0.25">
      <c r="A6" s="230" t="str">
        <f>Matrix!N16</f>
        <v>nicht relevant</v>
      </c>
      <c r="B6" s="230" t="str">
        <f>RIGHT(Matrix!N17,4)</f>
        <v>2016</v>
      </c>
      <c r="C6" s="267" t="str">
        <f>IF(Matrix!$N$19="","",Matrix!$N$19)</f>
        <v/>
      </c>
      <c r="D6" s="267" t="str">
        <f>IF(Matrix!$N$20="","",Matrix!$N$20)</f>
        <v/>
      </c>
      <c r="E6" s="264" t="str">
        <f>IF(Matrix!$N$21="","",Matrix!$N$21*100)</f>
        <v/>
      </c>
      <c r="F6" s="267" t="str">
        <f>IF(Matrix!$O$19="","",Matrix!$O$19)</f>
        <v/>
      </c>
      <c r="G6" s="267" t="str">
        <f>IF(Matrix!$O$20="","",Matrix!$O$20)</f>
        <v/>
      </c>
      <c r="H6" s="264" t="str">
        <f>IF(Matrix!$O$21="","",Matrix!$O$21*100)</f>
        <v/>
      </c>
      <c r="I6" s="267" t="str">
        <f>IF(Matrix!$P$19="","",Matrix!$P$19)</f>
        <v/>
      </c>
      <c r="J6" s="267" t="str">
        <f>IF(Matrix!$P$20="","",Matrix!$P$20)</f>
        <v/>
      </c>
      <c r="K6" s="264" t="str">
        <f>IF(Matrix!$P$21="","",Matrix!$P$21*100)</f>
        <v/>
      </c>
      <c r="L6" s="267" t="str">
        <f>IF(Matrix!$Q$19="","",Matrix!$Q$19)</f>
        <v/>
      </c>
      <c r="M6" s="267" t="str">
        <f>IF(Matrix!$Q$20="","",Matrix!$Q$20)</f>
        <v/>
      </c>
      <c r="N6" s="264" t="str">
        <f>IF(Matrix!$Q$21="","",Matrix!$Q$21*100)</f>
        <v/>
      </c>
      <c r="O6" s="267" t="str">
        <f>IF(Matrix!$R$19="","",Matrix!$R$19)</f>
        <v/>
      </c>
      <c r="P6" s="267" t="str">
        <f>IF(Matrix!$R$20="","",Matrix!$R$20)</f>
        <v/>
      </c>
      <c r="Q6" s="265" t="str">
        <f>IF(Matrix!$R$21="","",Matrix!$R$21*100)</f>
        <v/>
      </c>
      <c r="R6" s="270" t="str">
        <f>IF(Matrix!$N23="","",Matrix!$N23)</f>
        <v/>
      </c>
      <c r="S6" s="268" t="str">
        <f>IF(Matrix!$N24="","",Matrix!$N24)</f>
        <v/>
      </c>
      <c r="T6" s="266" t="str">
        <f>IF(Matrix!$N25="","",Matrix!$N25*100)</f>
        <v/>
      </c>
      <c r="U6" s="268" t="str">
        <f>IF(Matrix!$O23="","",Matrix!$O23)</f>
        <v/>
      </c>
      <c r="V6" s="268" t="str">
        <f>IF(Matrix!$O24="","",Matrix!$O24)</f>
        <v/>
      </c>
      <c r="W6" s="266" t="str">
        <f>IF(Matrix!$O25="","",Matrix!$O25*100)</f>
        <v/>
      </c>
      <c r="X6" s="268" t="str">
        <f>IF(Matrix!$P23="","",Matrix!$P23)</f>
        <v/>
      </c>
      <c r="Y6" s="268" t="str">
        <f>IF(Matrix!$P24="","",Matrix!$P24)</f>
        <v/>
      </c>
      <c r="Z6" s="266" t="str">
        <f>IF(Matrix!$P25="","",Matrix!$P25*100)</f>
        <v/>
      </c>
      <c r="AA6" s="268" t="str">
        <f>IF(Matrix!$Q23="","",Matrix!$Q23)</f>
        <v/>
      </c>
      <c r="AB6" s="268" t="str">
        <f>IF(Matrix!$Q24="","",Matrix!$Q24)</f>
        <v/>
      </c>
      <c r="AC6" s="266" t="str">
        <f>IF(Matrix!$Q25="","",Matrix!$Q25*100)</f>
        <v/>
      </c>
      <c r="AD6" s="268" t="str">
        <f>IF(Matrix!$R23="","",Matrix!$R23)</f>
        <v/>
      </c>
      <c r="AE6" s="268" t="str">
        <f>IF(Matrix!$R24="","",Matrix!$R24)</f>
        <v/>
      </c>
      <c r="AF6" s="266" t="str">
        <f>IF(Matrix!$R25="","",Matrix!$R25*100)</f>
        <v/>
      </c>
      <c r="AG6" s="261"/>
    </row>
    <row r="7" spans="1:33" x14ac:dyDescent="0.25">
      <c r="A7" s="222"/>
      <c r="B7" s="222"/>
      <c r="C7" s="222"/>
      <c r="D7" s="222"/>
      <c r="E7" s="222"/>
      <c r="F7" s="222"/>
      <c r="G7" s="222"/>
      <c r="H7" s="222"/>
      <c r="I7" s="222"/>
      <c r="J7" s="222"/>
      <c r="K7" s="222"/>
      <c r="L7" s="222"/>
      <c r="M7" s="222"/>
      <c r="N7" s="222"/>
      <c r="O7" s="222"/>
      <c r="P7" s="222"/>
      <c r="Q7" s="222"/>
      <c r="R7" s="261"/>
      <c r="S7" s="222"/>
      <c r="T7" s="222"/>
      <c r="U7" s="261"/>
      <c r="V7" s="222"/>
      <c r="W7" s="222"/>
      <c r="X7" s="261"/>
      <c r="Y7" s="222"/>
      <c r="Z7" s="222"/>
      <c r="AA7" s="261"/>
      <c r="AB7" s="222"/>
      <c r="AC7" s="222"/>
      <c r="AD7" s="261"/>
      <c r="AE7" s="222"/>
      <c r="AF7" s="222"/>
      <c r="AG7" s="261"/>
    </row>
    <row r="8" spans="1:33" x14ac:dyDescent="0.25">
      <c r="A8" s="218"/>
      <c r="B8" s="222"/>
      <c r="C8" s="222"/>
      <c r="D8" s="222"/>
      <c r="E8" s="222"/>
      <c r="F8" s="222"/>
      <c r="G8" s="222"/>
      <c r="H8" s="222"/>
      <c r="I8" s="222"/>
      <c r="J8" s="222"/>
      <c r="K8" s="222"/>
      <c r="L8" s="222"/>
      <c r="M8" s="222"/>
      <c r="N8" s="222"/>
      <c r="O8" s="222"/>
      <c r="P8" s="222"/>
      <c r="Q8" s="222"/>
    </row>
    <row r="9" spans="1:33" x14ac:dyDescent="0.25">
      <c r="A9" s="218"/>
      <c r="B9" s="222"/>
      <c r="C9" s="222"/>
      <c r="D9" s="222"/>
      <c r="E9" s="222"/>
      <c r="F9" s="222"/>
      <c r="G9" s="222"/>
      <c r="H9" s="222"/>
      <c r="I9" s="222"/>
      <c r="J9" s="222"/>
      <c r="K9" s="222"/>
      <c r="L9" s="222"/>
      <c r="M9" s="222"/>
      <c r="N9" s="222"/>
      <c r="O9" s="222"/>
      <c r="P9" s="222"/>
      <c r="Q9" s="222"/>
    </row>
    <row r="10" spans="1:33" x14ac:dyDescent="0.25">
      <c r="A10" s="218"/>
      <c r="B10" s="222"/>
      <c r="C10" s="263"/>
      <c r="D10" s="263"/>
      <c r="E10" s="263"/>
      <c r="F10" s="263"/>
      <c r="G10" s="263"/>
      <c r="H10" s="263"/>
      <c r="I10" s="263"/>
      <c r="J10" s="263"/>
      <c r="K10" s="263"/>
      <c r="L10" s="263"/>
      <c r="M10" s="263"/>
      <c r="N10" s="263"/>
      <c r="O10" s="263"/>
      <c r="P10" s="263"/>
      <c r="Q10" s="263"/>
    </row>
  </sheetData>
  <customSheetViews>
    <customSheetView guid="{AD479C9E-06F7-4C03-8179-295428B49475}">
      <selection activeCell="H28" sqref="H28"/>
      <pageMargins left="0.7" right="0.7" top="0.78740157499999996" bottom="0.78740157499999996" header="0.3" footer="0.3"/>
    </customSheetView>
    <customSheetView guid="{DAA0C1F4-4D8F-4BD8-91F9-40281B589772}" state="hidden">
      <selection activeCell="D30" sqref="D30"/>
      <pageMargins left="0.7" right="0.7" top="0.78740157499999996" bottom="0.78740157499999996" header="0.3" footer="0.3"/>
    </customSheetView>
  </customSheetViews>
  <mergeCells count="12">
    <mergeCell ref="C2:E2"/>
    <mergeCell ref="F2:H2"/>
    <mergeCell ref="C1:Q1"/>
    <mergeCell ref="I2:K2"/>
    <mergeCell ref="L2:N2"/>
    <mergeCell ref="O2:Q2"/>
    <mergeCell ref="R1:AF1"/>
    <mergeCell ref="R2:T2"/>
    <mergeCell ref="U2:W2"/>
    <mergeCell ref="X2:Z2"/>
    <mergeCell ref="AA2:AC2"/>
    <mergeCell ref="AD2:AF2"/>
  </mergeCells>
  <phoneticPr fontId="42" type="noConversion"/>
  <pageMargins left="0.7" right="0.7" top="0.78740157499999996" bottom="0.78740157499999996" header="0.3" footer="0.3"/>
  <pageSetup paperSize="9" orientation="portrait" horizontalDpi="0"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9"/>
  <dimension ref="A1:BK63"/>
  <sheetViews>
    <sheetView showGridLines="0" zoomScale="80" zoomScaleNormal="80" workbookViewId="0">
      <selection activeCell="A23" sqref="A23"/>
    </sheetView>
  </sheetViews>
  <sheetFormatPr defaultColWidth="9" defaultRowHeight="12.75" x14ac:dyDescent="0.2"/>
  <cols>
    <col min="1" max="1" width="20.7109375" style="20" customWidth="1"/>
    <col min="2" max="2" width="36.7109375" style="20" customWidth="1"/>
    <col min="3" max="3" width="34" style="20" customWidth="1"/>
    <col min="4" max="6" width="29.42578125" style="20" customWidth="1"/>
    <col min="7" max="7" width="29.42578125" style="10" customWidth="1"/>
    <col min="8" max="8" width="37.28515625" style="25" customWidth="1"/>
    <col min="9" max="9" width="25.28515625" style="25" customWidth="1"/>
    <col min="10" max="10" width="61" style="20" customWidth="1"/>
    <col min="11" max="11" width="29.85546875" style="20" customWidth="1"/>
    <col min="12" max="12" width="32.85546875" style="20" customWidth="1"/>
    <col min="13" max="13" width="27.5703125" style="20" customWidth="1"/>
    <col min="14" max="14" width="24.42578125" style="20" customWidth="1"/>
    <col min="15" max="15" width="21.42578125" style="20" customWidth="1"/>
    <col min="16" max="16" width="42.85546875" style="20" customWidth="1"/>
    <col min="17" max="17" width="41.140625" style="20" customWidth="1"/>
    <col min="18" max="18" width="27.5703125" style="20" customWidth="1"/>
    <col min="19" max="19" width="21.7109375" style="20" customWidth="1"/>
    <col min="20" max="20" width="19.7109375" style="20" customWidth="1"/>
    <col min="21" max="21" width="18.7109375" style="20" customWidth="1"/>
    <col min="22" max="160" width="11.42578125" style="20" customWidth="1"/>
    <col min="161" max="16384" width="9" style="20"/>
  </cols>
  <sheetData>
    <row r="1" spans="1:63" x14ac:dyDescent="0.2">
      <c r="G1" s="20"/>
      <c r="H1" s="20"/>
      <c r="I1" s="20"/>
    </row>
    <row r="2" spans="1:63" ht="20.25" customHeight="1" x14ac:dyDescent="0.2">
      <c r="A2" s="18" t="s">
        <v>85</v>
      </c>
      <c r="F2" s="136"/>
      <c r="G2" s="20"/>
      <c r="H2" s="20"/>
      <c r="I2" s="20"/>
      <c r="AI2" s="25"/>
      <c r="BJ2" s="10"/>
    </row>
    <row r="3" spans="1:63" ht="14.25" customHeight="1" x14ac:dyDescent="0.2">
      <c r="AI3" s="25"/>
      <c r="BJ3" s="10"/>
    </row>
    <row r="4" spans="1:63" x14ac:dyDescent="0.2">
      <c r="G4" s="20"/>
      <c r="H4" s="20"/>
      <c r="I4" s="20"/>
      <c r="AI4" s="25"/>
      <c r="BJ4" s="10"/>
    </row>
    <row r="5" spans="1:63" ht="15" customHeight="1" x14ac:dyDescent="0.2">
      <c r="B5" s="158" t="s">
        <v>78</v>
      </c>
      <c r="C5" s="157" t="s">
        <v>71</v>
      </c>
      <c r="D5" s="156" t="s">
        <v>6</v>
      </c>
      <c r="E5" s="155" t="s">
        <v>79</v>
      </c>
      <c r="F5" s="154" t="s">
        <v>80</v>
      </c>
      <c r="G5" s="20"/>
      <c r="H5" s="20"/>
      <c r="I5" s="20"/>
      <c r="AI5" s="25"/>
      <c r="BI5" s="132"/>
    </row>
    <row r="6" spans="1:63" ht="17.25" customHeight="1" x14ac:dyDescent="0.2">
      <c r="B6" s="193" t="str">
        <f>IF(AND(E6=0,F6=0,Berechnung3!A4="relevant"),B8,IF(OR(Berechnung3!A4="nicht relevant",Berechnung3!A4="EZ"),"",B9))</f>
        <v/>
      </c>
      <c r="C6" s="153">
        <f>Berechnung3!J7</f>
        <v>0</v>
      </c>
      <c r="D6" s="152">
        <f>Berechnung3!J8</f>
        <v>0</v>
      </c>
      <c r="E6" s="151">
        <f>Berechnung3!J6</f>
        <v>0</v>
      </c>
      <c r="F6" s="150">
        <f>Berechnung3!J5</f>
        <v>0</v>
      </c>
      <c r="G6" s="20"/>
      <c r="H6" s="20"/>
      <c r="I6" s="20"/>
      <c r="AI6" s="25"/>
    </row>
    <row r="7" spans="1:63" x14ac:dyDescent="0.2">
      <c r="G7" s="20"/>
      <c r="H7" s="20"/>
      <c r="I7" s="20"/>
      <c r="AI7" s="25"/>
    </row>
    <row r="8" spans="1:63" x14ac:dyDescent="0.2">
      <c r="A8" s="18" t="s">
        <v>102</v>
      </c>
      <c r="B8" s="20" t="s">
        <v>118</v>
      </c>
      <c r="G8" s="20"/>
      <c r="H8" s="20"/>
      <c r="I8" s="20"/>
      <c r="AI8" s="25"/>
    </row>
    <row r="9" spans="1:63" x14ac:dyDescent="0.2">
      <c r="B9" s="20" t="s">
        <v>127</v>
      </c>
      <c r="G9" s="20"/>
      <c r="H9" s="20"/>
      <c r="I9" s="20"/>
      <c r="AI9" s="25"/>
    </row>
    <row r="10" spans="1:63" x14ac:dyDescent="0.2">
      <c r="G10" s="20"/>
      <c r="H10" s="20"/>
      <c r="I10" s="20"/>
      <c r="AI10" s="25"/>
    </row>
    <row r="11" spans="1:63" x14ac:dyDescent="0.2">
      <c r="A11" s="25"/>
      <c r="B11" s="18" t="s">
        <v>108</v>
      </c>
      <c r="G11" s="20"/>
      <c r="H11" s="20"/>
      <c r="I11" s="20"/>
      <c r="AI11" s="25"/>
    </row>
    <row r="12" spans="1:63" x14ac:dyDescent="0.2">
      <c r="A12" s="25"/>
      <c r="G12" s="20"/>
      <c r="H12" s="20"/>
      <c r="I12" s="20"/>
      <c r="AI12" s="25"/>
    </row>
    <row r="13" spans="1:63" x14ac:dyDescent="0.2">
      <c r="A13" s="25"/>
      <c r="B13" s="833" t="s">
        <v>94</v>
      </c>
      <c r="C13" s="835" t="s">
        <v>110</v>
      </c>
      <c r="D13" s="832" t="s">
        <v>54</v>
      </c>
      <c r="E13" s="837" t="s">
        <v>254</v>
      </c>
      <c r="G13" s="20"/>
      <c r="H13" s="20"/>
      <c r="I13" s="20"/>
      <c r="AJ13" s="25"/>
    </row>
    <row r="14" spans="1:63" ht="15" customHeight="1" x14ac:dyDescent="0.2">
      <c r="A14" s="25"/>
      <c r="B14" s="834"/>
      <c r="C14" s="836"/>
      <c r="D14" s="832"/>
      <c r="E14" s="838"/>
      <c r="G14" s="20"/>
      <c r="H14" s="20"/>
      <c r="I14" s="149" t="s">
        <v>254</v>
      </c>
      <c r="J14" s="149" t="s">
        <v>255</v>
      </c>
      <c r="AJ14" s="25"/>
    </row>
    <row r="15" spans="1:63" ht="38.1" customHeight="1" x14ac:dyDescent="0.2">
      <c r="A15" s="137" t="s">
        <v>107</v>
      </c>
      <c r="B15" s="130" t="str">
        <f>CONCATENATE(IF(Berechnung3!$H$2=Berechnung2!$L$36,Berechnung3!B2,""),IF(Berechnung3!$H$3=Berechnung2!$L$36,Berechnung3!B3,""),IF(Berechnung3!$H$4=Berechnung2!$L$36,Berechnung3!B4,""))</f>
        <v/>
      </c>
      <c r="C15" s="130">
        <f>IF(LEN(B15)&gt;0,"X",0)</f>
        <v>0</v>
      </c>
      <c r="D15" s="130" t="str">
        <f>IF(COUNTIF(Berechnung3!$H$2:$H$4,Berechnung2!$L$36)&gt;0,CONCATENATE(Berechnung1!$F$4," ",Berechnung2!$L$36),"")</f>
        <v/>
      </c>
      <c r="E15" s="130" t="str">
        <f>IF(COUNTIF(Berechnung3!$H$2:$H$4,Berechnung2!$L$36)&gt;0,"a","")</f>
        <v/>
      </c>
      <c r="G15" s="189" t="e">
        <f t="array" ref="G15">INDEX(B:B,SMALL(IF($C$15:$C$23="X",ROW($15:$23)),1))</f>
        <v>#NUM!</v>
      </c>
      <c r="H15" s="148" t="e">
        <f t="array" ref="H15">INDEX(D:D,SMALL(IF($C$15:$C$23="X",ROW($15:$23)),1))</f>
        <v>#NUM!</v>
      </c>
      <c r="I15" s="133" t="e">
        <f t="array" ref="I15">INDEX(E:E,SMALL(IF($C$15:$C$23="X",ROW($15:$23)),1))</f>
        <v>#NUM!</v>
      </c>
      <c r="J15" s="140" t="e">
        <f>IF(AND(Datendefizite_Matrix!D17="",I15&lt;&gt;""),"Anmerkung OnkoZert : Keine Erläuterung vorhanden",Datendefizite_Matrix!D17)</f>
        <v>#NUM!</v>
      </c>
      <c r="AJ15" s="25"/>
    </row>
    <row r="16" spans="1:63" ht="38.1" customHeight="1" x14ac:dyDescent="0.2">
      <c r="A16" s="147"/>
      <c r="B16" s="130"/>
      <c r="C16" s="130"/>
      <c r="D16" s="130"/>
      <c r="E16" s="130"/>
      <c r="G16" s="189"/>
      <c r="H16" s="148"/>
      <c r="I16" s="133"/>
      <c r="J16" s="133"/>
      <c r="AJ16" s="25"/>
      <c r="BK16" s="146"/>
    </row>
    <row r="17" spans="1:63" ht="38.1" customHeight="1" x14ac:dyDescent="0.2">
      <c r="A17" s="137"/>
      <c r="B17" s="130"/>
      <c r="C17" s="130"/>
      <c r="D17" s="130"/>
      <c r="E17" s="130"/>
      <c r="G17" s="189"/>
      <c r="H17" s="148"/>
      <c r="I17" s="133"/>
      <c r="J17" s="133"/>
      <c r="AJ17" s="25"/>
    </row>
    <row r="18" spans="1:63" ht="38.1" customHeight="1" x14ac:dyDescent="0.2">
      <c r="A18" s="137"/>
      <c r="B18" s="130"/>
      <c r="C18" s="130"/>
      <c r="D18" s="130"/>
      <c r="E18" s="130"/>
      <c r="G18" s="189"/>
      <c r="H18" s="148"/>
      <c r="I18" s="133"/>
      <c r="J18" s="133"/>
      <c r="AJ18" s="25"/>
    </row>
    <row r="19" spans="1:63" ht="38.1" customHeight="1" x14ac:dyDescent="0.2">
      <c r="A19" s="137"/>
      <c r="B19" s="130"/>
      <c r="C19" s="130"/>
      <c r="D19" s="130"/>
      <c r="E19" s="130"/>
      <c r="G19" s="189"/>
      <c r="H19" s="148"/>
      <c r="I19" s="133"/>
      <c r="J19" s="133"/>
      <c r="AJ19" s="25"/>
      <c r="BK19" s="10"/>
    </row>
    <row r="20" spans="1:63" ht="38.1" customHeight="1" x14ac:dyDescent="0.2">
      <c r="A20" s="137"/>
      <c r="B20" s="130"/>
      <c r="C20" s="130"/>
      <c r="D20" s="130"/>
      <c r="E20" s="130"/>
      <c r="G20" s="189"/>
      <c r="H20" s="148"/>
      <c r="I20" s="133"/>
      <c r="J20" s="133"/>
    </row>
    <row r="21" spans="1:63" ht="38.1" customHeight="1" x14ac:dyDescent="0.2">
      <c r="A21" s="137"/>
      <c r="B21" s="130"/>
      <c r="C21" s="130"/>
      <c r="D21" s="130"/>
      <c r="E21" s="130"/>
      <c r="G21" s="189"/>
      <c r="H21" s="148"/>
      <c r="I21" s="133"/>
      <c r="J21" s="133"/>
    </row>
    <row r="22" spans="1:63" ht="38.1" customHeight="1" x14ac:dyDescent="0.2">
      <c r="A22" s="137"/>
      <c r="B22" s="130"/>
      <c r="C22" s="130"/>
      <c r="D22" s="130"/>
      <c r="E22" s="130"/>
      <c r="G22" s="189"/>
      <c r="H22" s="148"/>
      <c r="I22" s="133"/>
      <c r="J22" s="133"/>
    </row>
    <row r="23" spans="1:63" ht="38.1" customHeight="1" x14ac:dyDescent="0.2">
      <c r="A23" s="137"/>
      <c r="B23" s="130"/>
      <c r="C23" s="130"/>
      <c r="D23" s="130"/>
      <c r="E23" s="130"/>
      <c r="G23" s="189"/>
      <c r="H23" s="148"/>
      <c r="I23" s="133"/>
      <c r="J23" s="133"/>
    </row>
    <row r="27" spans="1:63" x14ac:dyDescent="0.2">
      <c r="A27" s="72" t="s">
        <v>52</v>
      </c>
      <c r="B27" s="75"/>
    </row>
    <row r="28" spans="1:63" x14ac:dyDescent="0.2">
      <c r="A28" s="72" t="s">
        <v>257</v>
      </c>
      <c r="B28" s="75"/>
    </row>
    <row r="29" spans="1:63" x14ac:dyDescent="0.2">
      <c r="A29" s="145" t="str">
        <f>'Basic data'!J14</f>
        <v>------</v>
      </c>
      <c r="B29" s="144">
        <f>IF(A29&gt;A30,0,DATEDIF(A29,A30,"y"))</f>
        <v>0</v>
      </c>
    </row>
    <row r="30" spans="1:63" x14ac:dyDescent="0.2">
      <c r="A30" s="145">
        <v>43465</v>
      </c>
      <c r="B30" s="144"/>
    </row>
    <row r="34" spans="1:17" s="143" customFormat="1" x14ac:dyDescent="0.2">
      <c r="A34" s="18" t="s">
        <v>93</v>
      </c>
      <c r="B34" s="68" t="s">
        <v>104</v>
      </c>
      <c r="C34" s="69"/>
      <c r="D34" s="69"/>
      <c r="E34" s="70"/>
      <c r="F34" s="71" t="s">
        <v>101</v>
      </c>
      <c r="G34" s="72"/>
      <c r="H34" s="72"/>
      <c r="I34" s="72"/>
      <c r="J34" s="73"/>
      <c r="K34" s="70"/>
      <c r="L34" s="68" t="s">
        <v>135</v>
      </c>
      <c r="M34" s="69"/>
      <c r="N34" s="69"/>
      <c r="O34" s="69"/>
      <c r="P34" s="72" t="s">
        <v>136</v>
      </c>
      <c r="Q34" s="20"/>
    </row>
    <row r="35" spans="1:17" s="143" customFormat="1" x14ac:dyDescent="0.2">
      <c r="B35" s="68"/>
      <c r="C35" s="69"/>
      <c r="D35" s="69"/>
      <c r="E35" s="70"/>
      <c r="F35" s="71"/>
      <c r="G35" s="74"/>
      <c r="H35" s="74"/>
      <c r="I35" s="72"/>
      <c r="J35" s="73"/>
      <c r="K35" s="70"/>
      <c r="L35" s="20"/>
      <c r="M35" s="69"/>
      <c r="N35" s="69"/>
      <c r="O35" s="69"/>
      <c r="P35" s="75" t="s">
        <v>137</v>
      </c>
      <c r="Q35" s="20"/>
    </row>
    <row r="36" spans="1:17" s="143" customFormat="1" x14ac:dyDescent="0.2">
      <c r="B36" s="186"/>
      <c r="C36" s="185"/>
      <c r="D36" s="184" t="s">
        <v>107</v>
      </c>
      <c r="E36" s="183"/>
      <c r="F36" s="182"/>
      <c r="G36" s="192"/>
      <c r="H36" s="192"/>
      <c r="I36" s="192"/>
      <c r="J36" s="181"/>
      <c r="K36" s="183"/>
      <c r="L36" s="185" t="s">
        <v>252</v>
      </c>
      <c r="M36" s="185"/>
      <c r="N36" s="185"/>
      <c r="O36" s="185"/>
      <c r="P36" s="75"/>
      <c r="Q36" s="20"/>
    </row>
    <row r="37" spans="1:17" s="142" customFormat="1" x14ac:dyDescent="0.2">
      <c r="B37" s="180" t="s">
        <v>95</v>
      </c>
      <c r="C37" s="175"/>
      <c r="D37" s="179" t="s">
        <v>105</v>
      </c>
      <c r="E37" s="178" t="s">
        <v>90</v>
      </c>
      <c r="F37" s="177"/>
      <c r="G37" s="177">
        <v>100</v>
      </c>
      <c r="H37" s="176"/>
      <c r="I37" s="177"/>
      <c r="J37" s="141"/>
      <c r="K37" s="178"/>
      <c r="L37" s="175" t="s">
        <v>138</v>
      </c>
      <c r="M37" s="175"/>
      <c r="N37" s="175"/>
      <c r="O37" s="175"/>
      <c r="P37" s="179"/>
      <c r="Q37" s="174"/>
    </row>
    <row r="38" spans="1:17" s="142" customFormat="1" x14ac:dyDescent="0.2">
      <c r="B38" s="180" t="s">
        <v>96</v>
      </c>
      <c r="C38" s="175"/>
      <c r="D38" s="179" t="s">
        <v>105</v>
      </c>
      <c r="E38" s="178" t="s">
        <v>90</v>
      </c>
      <c r="F38" s="173">
        <v>0</v>
      </c>
      <c r="G38" s="172">
        <v>1E-3</v>
      </c>
      <c r="H38" s="173"/>
      <c r="I38" s="141">
        <f>J38-G38</f>
        <v>0.69899999999999995</v>
      </c>
      <c r="J38" s="141">
        <v>0.7</v>
      </c>
      <c r="K38" s="178"/>
      <c r="L38" s="175" t="s">
        <v>114</v>
      </c>
      <c r="M38" s="175"/>
      <c r="N38" s="175"/>
      <c r="O38" s="175"/>
      <c r="P38" s="179"/>
      <c r="Q38" s="174"/>
    </row>
    <row r="39" spans="1:17" s="142" customFormat="1" x14ac:dyDescent="0.2">
      <c r="B39" s="180" t="s">
        <v>97</v>
      </c>
      <c r="C39" s="175"/>
      <c r="D39" s="179" t="s">
        <v>106</v>
      </c>
      <c r="E39" s="178" t="s">
        <v>90</v>
      </c>
      <c r="F39" s="173">
        <v>0</v>
      </c>
      <c r="G39" s="172">
        <v>1E-3</v>
      </c>
      <c r="H39" s="173"/>
      <c r="I39" s="141">
        <f>J39-G39</f>
        <v>0.79900000000000004</v>
      </c>
      <c r="J39" s="171">
        <v>0.8</v>
      </c>
      <c r="K39" s="178"/>
      <c r="L39" s="175" t="s">
        <v>131</v>
      </c>
      <c r="M39" s="175"/>
      <c r="N39" s="175"/>
      <c r="O39" s="175"/>
      <c r="P39" s="179"/>
      <c r="Q39" s="174"/>
    </row>
    <row r="40" spans="1:17" s="142" customFormat="1" x14ac:dyDescent="0.2">
      <c r="B40" s="180" t="s">
        <v>98</v>
      </c>
      <c r="C40" s="175"/>
      <c r="D40" s="179" t="s">
        <v>105</v>
      </c>
      <c r="E40" s="178" t="s">
        <v>89</v>
      </c>
      <c r="F40" s="177"/>
      <c r="G40" s="170">
        <v>1E-3</v>
      </c>
      <c r="H40" s="177"/>
      <c r="I40" s="176">
        <v>1</v>
      </c>
      <c r="J40" s="169">
        <v>0.95099999999999996</v>
      </c>
      <c r="K40" s="178"/>
      <c r="L40" s="175" t="s">
        <v>113</v>
      </c>
      <c r="M40" s="175"/>
      <c r="N40" s="175"/>
      <c r="O40" s="175"/>
      <c r="P40" s="179"/>
      <c r="Q40" s="174"/>
    </row>
    <row r="41" spans="1:17" s="142" customFormat="1" x14ac:dyDescent="0.2">
      <c r="B41" s="180"/>
      <c r="C41" s="175"/>
      <c r="D41" s="175"/>
      <c r="E41" s="178"/>
      <c r="F41" s="177"/>
      <c r="G41" s="177"/>
      <c r="H41" s="177"/>
      <c r="I41" s="177"/>
      <c r="J41" s="141"/>
      <c r="K41" s="178"/>
      <c r="L41" s="175"/>
      <c r="M41" s="175"/>
      <c r="N41" s="175"/>
      <c r="O41" s="175"/>
      <c r="P41" s="179"/>
      <c r="Q41" s="174"/>
    </row>
    <row r="42" spans="1:17" s="142" customFormat="1" x14ac:dyDescent="0.2">
      <c r="B42" s="180"/>
      <c r="C42" s="175"/>
      <c r="D42" s="175"/>
      <c r="E42" s="178"/>
      <c r="F42" s="177"/>
      <c r="G42" s="177"/>
      <c r="H42" s="177"/>
      <c r="I42" s="177"/>
      <c r="J42" s="141"/>
      <c r="K42" s="178"/>
      <c r="L42" s="175"/>
      <c r="M42" s="175"/>
      <c r="N42" s="175"/>
      <c r="O42" s="175"/>
      <c r="P42" s="179"/>
      <c r="Q42" s="174"/>
    </row>
    <row r="43" spans="1:17" s="142" customFormat="1" x14ac:dyDescent="0.2">
      <c r="B43" s="180"/>
      <c r="C43" s="175"/>
      <c r="D43" s="175"/>
      <c r="E43" s="178"/>
      <c r="F43" s="177"/>
      <c r="G43" s="177"/>
      <c r="H43" s="177"/>
      <c r="I43" s="177"/>
      <c r="J43" s="141"/>
      <c r="K43" s="178"/>
      <c r="L43" s="175"/>
      <c r="M43" s="175"/>
      <c r="N43" s="175"/>
      <c r="O43" s="175"/>
      <c r="P43" s="179"/>
      <c r="Q43" s="174"/>
    </row>
    <row r="44" spans="1:17" s="142" customFormat="1" x14ac:dyDescent="0.2">
      <c r="B44" s="174"/>
      <c r="C44" s="174"/>
      <c r="D44" s="174"/>
      <c r="E44" s="174"/>
      <c r="F44" s="174"/>
      <c r="G44" s="174"/>
      <c r="H44" s="174"/>
      <c r="I44" s="174"/>
      <c r="J44" s="174"/>
      <c r="K44" s="174"/>
      <c r="L44" s="174"/>
      <c r="M44" s="174"/>
      <c r="N44" s="174"/>
      <c r="O44" s="174"/>
      <c r="P44" s="179"/>
      <c r="Q44" s="174"/>
    </row>
    <row r="45" spans="1:17" s="142" customFormat="1" x14ac:dyDescent="0.2">
      <c r="B45" s="180" t="s">
        <v>84</v>
      </c>
      <c r="C45" s="175"/>
      <c r="D45" s="168"/>
      <c r="E45" s="167" t="s">
        <v>103</v>
      </c>
      <c r="F45" s="167" t="s">
        <v>99</v>
      </c>
      <c r="G45" s="167"/>
      <c r="H45" s="167"/>
      <c r="I45" s="167"/>
      <c r="J45" s="167" t="s">
        <v>100</v>
      </c>
      <c r="K45" s="178"/>
      <c r="L45" s="166" t="s">
        <v>132</v>
      </c>
      <c r="M45" s="166"/>
      <c r="N45" s="166" t="s">
        <v>139</v>
      </c>
      <c r="O45" s="166"/>
      <c r="P45" s="179"/>
      <c r="Q45" s="174"/>
    </row>
    <row r="46" spans="1:17" s="142" customFormat="1" x14ac:dyDescent="0.2">
      <c r="B46" s="180"/>
      <c r="C46" s="175"/>
      <c r="D46" s="165">
        <v>1E-3</v>
      </c>
      <c r="E46" s="164">
        <v>0</v>
      </c>
      <c r="F46" s="163">
        <f t="shared" ref="F46:F53" si="0">G46-$D$46</f>
        <v>0.59899999999999998</v>
      </c>
      <c r="G46" s="103">
        <v>0.6</v>
      </c>
      <c r="H46" s="163"/>
      <c r="I46" s="163">
        <f>J46-$D$46</f>
        <v>0.98899999999999999</v>
      </c>
      <c r="J46" s="103">
        <v>0.99</v>
      </c>
      <c r="K46" s="178"/>
      <c r="L46" s="166" t="s">
        <v>132</v>
      </c>
      <c r="M46" s="166"/>
      <c r="N46" s="166" t="s">
        <v>139</v>
      </c>
      <c r="O46" s="166"/>
      <c r="P46" s="179"/>
      <c r="Q46" s="174"/>
    </row>
    <row r="47" spans="1:17" s="142" customFormat="1" x14ac:dyDescent="0.2">
      <c r="B47" s="180"/>
      <c r="C47" s="175"/>
      <c r="D47" s="165">
        <v>1E-3</v>
      </c>
      <c r="E47" s="164">
        <v>0</v>
      </c>
      <c r="F47" s="163">
        <f t="shared" si="0"/>
        <v>0.59899999999999998</v>
      </c>
      <c r="G47" s="103">
        <v>0.6</v>
      </c>
      <c r="H47" s="163"/>
      <c r="I47" s="163">
        <f t="shared" ref="I47:I53" si="1">J47-$D$46</f>
        <v>0.98899999999999999</v>
      </c>
      <c r="J47" s="103">
        <v>0.99</v>
      </c>
      <c r="K47" s="178"/>
      <c r="L47" s="166" t="s">
        <v>132</v>
      </c>
      <c r="M47" s="166"/>
      <c r="N47" s="166" t="s">
        <v>139</v>
      </c>
      <c r="O47" s="166"/>
      <c r="P47" s="179"/>
      <c r="Q47" s="174"/>
    </row>
    <row r="48" spans="1:17" s="142" customFormat="1" x14ac:dyDescent="0.2">
      <c r="B48" s="180"/>
      <c r="C48" s="175"/>
      <c r="D48" s="165">
        <v>1E-3</v>
      </c>
      <c r="E48" s="164">
        <v>0</v>
      </c>
      <c r="F48" s="163">
        <f t="shared" si="0"/>
        <v>0.59899999999999998</v>
      </c>
      <c r="G48" s="103">
        <v>0.6</v>
      </c>
      <c r="H48" s="163"/>
      <c r="I48" s="163">
        <f t="shared" si="1"/>
        <v>0.98899999999999999</v>
      </c>
      <c r="J48" s="103">
        <v>0.99</v>
      </c>
      <c r="K48" s="178"/>
      <c r="L48" s="166" t="s">
        <v>132</v>
      </c>
      <c r="M48" s="166"/>
      <c r="N48" s="166" t="s">
        <v>139</v>
      </c>
      <c r="O48" s="166"/>
      <c r="P48" s="179"/>
      <c r="Q48" s="174"/>
    </row>
    <row r="49" spans="2:17" s="142" customFormat="1" x14ac:dyDescent="0.2">
      <c r="B49" s="180"/>
      <c r="C49" s="175"/>
      <c r="D49" s="165">
        <v>1E-3</v>
      </c>
      <c r="E49" s="164">
        <v>0</v>
      </c>
      <c r="F49" s="163">
        <f t="shared" si="0"/>
        <v>0.59899999999999998</v>
      </c>
      <c r="G49" s="103">
        <v>0.6</v>
      </c>
      <c r="H49" s="163"/>
      <c r="I49" s="163">
        <f t="shared" si="1"/>
        <v>0.98899999999999999</v>
      </c>
      <c r="J49" s="103">
        <v>0.99</v>
      </c>
      <c r="K49" s="178"/>
      <c r="L49" s="166" t="s">
        <v>132</v>
      </c>
      <c r="M49" s="166"/>
      <c r="N49" s="166" t="s">
        <v>139</v>
      </c>
      <c r="O49" s="166"/>
      <c r="P49" s="179"/>
      <c r="Q49" s="174"/>
    </row>
    <row r="50" spans="2:17" s="142" customFormat="1" x14ac:dyDescent="0.2">
      <c r="B50" s="180"/>
      <c r="C50" s="175"/>
      <c r="D50" s="165">
        <v>1E-3</v>
      </c>
      <c r="E50" s="164">
        <v>0</v>
      </c>
      <c r="F50" s="163">
        <f t="shared" si="0"/>
        <v>0.59899999999999998</v>
      </c>
      <c r="G50" s="103">
        <v>0.6</v>
      </c>
      <c r="H50" s="163"/>
      <c r="I50" s="163">
        <f t="shared" si="1"/>
        <v>0.98899999999999999</v>
      </c>
      <c r="J50" s="103">
        <v>0.99</v>
      </c>
      <c r="K50" s="178"/>
      <c r="L50" s="166" t="s">
        <v>132</v>
      </c>
      <c r="M50" s="166"/>
      <c r="N50" s="166" t="s">
        <v>139</v>
      </c>
      <c r="O50" s="166"/>
      <c r="P50" s="179"/>
      <c r="Q50" s="174"/>
    </row>
    <row r="51" spans="2:17" s="142" customFormat="1" x14ac:dyDescent="0.2">
      <c r="B51" s="180"/>
      <c r="C51" s="175"/>
      <c r="D51" s="165">
        <v>1E-3</v>
      </c>
      <c r="E51" s="164">
        <v>0</v>
      </c>
      <c r="F51" s="163">
        <f t="shared" si="0"/>
        <v>0.59899999999999998</v>
      </c>
      <c r="G51" s="103">
        <v>0.6</v>
      </c>
      <c r="H51" s="163"/>
      <c r="I51" s="163">
        <f t="shared" si="1"/>
        <v>0.98899999999999999</v>
      </c>
      <c r="J51" s="103">
        <v>0.99</v>
      </c>
      <c r="K51" s="178"/>
      <c r="L51" s="166" t="s">
        <v>132</v>
      </c>
      <c r="M51" s="166"/>
      <c r="N51" s="166" t="s">
        <v>139</v>
      </c>
      <c r="O51" s="166"/>
      <c r="P51" s="179"/>
      <c r="Q51" s="174"/>
    </row>
    <row r="52" spans="2:17" s="142" customFormat="1" x14ac:dyDescent="0.2">
      <c r="B52" s="180"/>
      <c r="C52" s="175"/>
      <c r="D52" s="165">
        <v>1E-3</v>
      </c>
      <c r="E52" s="164">
        <v>0</v>
      </c>
      <c r="F52" s="163">
        <f t="shared" si="0"/>
        <v>0.59899999999999998</v>
      </c>
      <c r="G52" s="103">
        <v>0.6</v>
      </c>
      <c r="H52" s="163"/>
      <c r="I52" s="163">
        <f t="shared" si="1"/>
        <v>0.98899999999999999</v>
      </c>
      <c r="J52" s="103">
        <v>0.99</v>
      </c>
      <c r="K52" s="178"/>
      <c r="L52" s="166" t="s">
        <v>132</v>
      </c>
      <c r="M52" s="166"/>
      <c r="N52" s="166" t="s">
        <v>139</v>
      </c>
      <c r="O52" s="166"/>
      <c r="P52" s="179"/>
      <c r="Q52" s="174"/>
    </row>
    <row r="53" spans="2:17" s="142" customFormat="1" x14ac:dyDescent="0.2">
      <c r="B53" s="180"/>
      <c r="C53" s="175"/>
      <c r="D53" s="165">
        <v>1E-3</v>
      </c>
      <c r="E53" s="164">
        <v>0</v>
      </c>
      <c r="F53" s="163">
        <f t="shared" si="0"/>
        <v>0.59899999999999998</v>
      </c>
      <c r="G53" s="103">
        <v>0.6</v>
      </c>
      <c r="H53" s="163"/>
      <c r="I53" s="163">
        <f t="shared" si="1"/>
        <v>0.98899999999999999</v>
      </c>
      <c r="J53" s="103">
        <v>0.99</v>
      </c>
      <c r="K53" s="178"/>
      <c r="L53" s="166" t="s">
        <v>132</v>
      </c>
      <c r="M53" s="166"/>
      <c r="N53" s="166" t="s">
        <v>139</v>
      </c>
      <c r="O53" s="166"/>
      <c r="P53" s="179"/>
      <c r="Q53" s="174"/>
    </row>
    <row r="54" spans="2:17" s="142" customFormat="1" x14ac:dyDescent="0.2">
      <c r="B54" s="174"/>
      <c r="C54" s="174"/>
      <c r="D54" s="162"/>
      <c r="E54" s="162"/>
      <c r="F54" s="162"/>
      <c r="G54" s="162"/>
      <c r="H54" s="162"/>
      <c r="I54" s="162"/>
      <c r="J54" s="161"/>
      <c r="K54" s="160"/>
      <c r="L54" s="159"/>
      <c r="M54" s="159"/>
      <c r="N54" s="159"/>
      <c r="O54" s="159"/>
      <c r="P54" s="179"/>
      <c r="Q54" s="174"/>
    </row>
    <row r="55" spans="2:17" s="142" customFormat="1" x14ac:dyDescent="0.2">
      <c r="B55" s="180" t="s">
        <v>53</v>
      </c>
      <c r="C55" s="175"/>
      <c r="D55" s="168"/>
      <c r="E55" s="167"/>
      <c r="F55" s="167" t="s">
        <v>99</v>
      </c>
      <c r="G55" s="167"/>
      <c r="H55" s="167"/>
      <c r="I55" s="167"/>
      <c r="J55" s="167" t="s">
        <v>100</v>
      </c>
      <c r="K55" s="178"/>
      <c r="L55" s="166" t="s">
        <v>133</v>
      </c>
      <c r="M55" s="166"/>
      <c r="N55" s="166" t="s">
        <v>140</v>
      </c>
      <c r="O55" s="166"/>
      <c r="P55" s="179"/>
      <c r="Q55" s="174"/>
    </row>
    <row r="56" spans="2:17" s="142" customFormat="1" x14ac:dyDescent="0.2">
      <c r="B56" s="180"/>
      <c r="C56" s="175"/>
      <c r="D56" s="165">
        <v>1E-3</v>
      </c>
      <c r="E56" s="164">
        <v>0</v>
      </c>
      <c r="F56" s="163">
        <f t="shared" ref="F56:F63" si="2">G56-$D$46</f>
        <v>0.69899999999999995</v>
      </c>
      <c r="G56" s="103">
        <v>0.7</v>
      </c>
      <c r="H56" s="163"/>
      <c r="I56" s="163">
        <f t="shared" ref="I56:I63" si="3">J56-$D$46</f>
        <v>0.98899999999999999</v>
      </c>
      <c r="J56" s="103">
        <v>0.99</v>
      </c>
      <c r="K56" s="178"/>
      <c r="L56" s="166" t="s">
        <v>133</v>
      </c>
      <c r="M56" s="166"/>
      <c r="N56" s="166" t="s">
        <v>140</v>
      </c>
      <c r="O56" s="166"/>
      <c r="P56" s="179"/>
      <c r="Q56" s="174"/>
    </row>
    <row r="57" spans="2:17" s="142" customFormat="1" x14ac:dyDescent="0.2">
      <c r="B57" s="180"/>
      <c r="C57" s="175"/>
      <c r="D57" s="165">
        <v>1E-3</v>
      </c>
      <c r="E57" s="164">
        <v>0</v>
      </c>
      <c r="F57" s="163">
        <f t="shared" si="2"/>
        <v>0.69899999999999995</v>
      </c>
      <c r="G57" s="103">
        <v>0.7</v>
      </c>
      <c r="H57" s="163"/>
      <c r="I57" s="163">
        <f t="shared" si="3"/>
        <v>0.98899999999999999</v>
      </c>
      <c r="J57" s="103">
        <v>0.99</v>
      </c>
      <c r="K57" s="178"/>
      <c r="L57" s="166" t="s">
        <v>133</v>
      </c>
      <c r="M57" s="166"/>
      <c r="N57" s="166" t="s">
        <v>140</v>
      </c>
      <c r="O57" s="166"/>
      <c r="P57" s="179"/>
      <c r="Q57" s="174"/>
    </row>
    <row r="58" spans="2:17" s="142" customFormat="1" x14ac:dyDescent="0.2">
      <c r="B58" s="180"/>
      <c r="C58" s="175"/>
      <c r="D58" s="165">
        <v>1E-3</v>
      </c>
      <c r="E58" s="164">
        <v>0</v>
      </c>
      <c r="F58" s="163">
        <f t="shared" si="2"/>
        <v>0.69899999999999995</v>
      </c>
      <c r="G58" s="103">
        <v>0.7</v>
      </c>
      <c r="H58" s="163"/>
      <c r="I58" s="163">
        <f t="shared" si="3"/>
        <v>0.98899999999999999</v>
      </c>
      <c r="J58" s="103">
        <v>0.99</v>
      </c>
      <c r="K58" s="178"/>
      <c r="L58" s="166" t="s">
        <v>133</v>
      </c>
      <c r="M58" s="166"/>
      <c r="N58" s="166" t="s">
        <v>140</v>
      </c>
      <c r="O58" s="166"/>
      <c r="P58" s="179"/>
      <c r="Q58" s="174"/>
    </row>
    <row r="59" spans="2:17" s="142" customFormat="1" x14ac:dyDescent="0.2">
      <c r="B59" s="180"/>
      <c r="C59" s="175"/>
      <c r="D59" s="165">
        <v>1E-3</v>
      </c>
      <c r="E59" s="164">
        <v>0</v>
      </c>
      <c r="F59" s="163">
        <f t="shared" si="2"/>
        <v>0.69899999999999995</v>
      </c>
      <c r="G59" s="103">
        <v>0.7</v>
      </c>
      <c r="H59" s="163"/>
      <c r="I59" s="163">
        <f t="shared" si="3"/>
        <v>0.98899999999999999</v>
      </c>
      <c r="J59" s="103">
        <v>0.99</v>
      </c>
      <c r="K59" s="178"/>
      <c r="L59" s="166" t="s">
        <v>133</v>
      </c>
      <c r="M59" s="166"/>
      <c r="N59" s="166" t="s">
        <v>140</v>
      </c>
      <c r="O59" s="166"/>
      <c r="P59" s="179"/>
      <c r="Q59" s="174"/>
    </row>
    <row r="60" spans="2:17" s="142" customFormat="1" x14ac:dyDescent="0.2">
      <c r="B60" s="180"/>
      <c r="C60" s="175"/>
      <c r="D60" s="165">
        <v>1E-3</v>
      </c>
      <c r="E60" s="164">
        <v>0</v>
      </c>
      <c r="F60" s="163">
        <f t="shared" si="2"/>
        <v>0.69899999999999995</v>
      </c>
      <c r="G60" s="103">
        <v>0.7</v>
      </c>
      <c r="H60" s="163"/>
      <c r="I60" s="163">
        <f t="shared" si="3"/>
        <v>0.98899999999999999</v>
      </c>
      <c r="J60" s="103">
        <v>0.99</v>
      </c>
      <c r="K60" s="178"/>
      <c r="L60" s="166" t="s">
        <v>133</v>
      </c>
      <c r="M60" s="166"/>
      <c r="N60" s="166" t="s">
        <v>140</v>
      </c>
      <c r="O60" s="166"/>
      <c r="P60" s="179"/>
      <c r="Q60" s="174"/>
    </row>
    <row r="61" spans="2:17" s="142" customFormat="1" x14ac:dyDescent="0.2">
      <c r="B61" s="180"/>
      <c r="C61" s="175"/>
      <c r="D61" s="165">
        <v>1E-3</v>
      </c>
      <c r="E61" s="164">
        <v>0</v>
      </c>
      <c r="F61" s="163">
        <f t="shared" si="2"/>
        <v>0.69899999999999995</v>
      </c>
      <c r="G61" s="103">
        <v>0.7</v>
      </c>
      <c r="H61" s="163"/>
      <c r="I61" s="163">
        <f t="shared" si="3"/>
        <v>0.98899999999999999</v>
      </c>
      <c r="J61" s="103">
        <v>0.99</v>
      </c>
      <c r="K61" s="178"/>
      <c r="L61" s="166" t="s">
        <v>133</v>
      </c>
      <c r="M61" s="166"/>
      <c r="N61" s="166" t="s">
        <v>140</v>
      </c>
      <c r="O61" s="166"/>
      <c r="P61" s="179"/>
      <c r="Q61" s="174"/>
    </row>
    <row r="62" spans="2:17" s="142" customFormat="1" x14ac:dyDescent="0.2">
      <c r="B62" s="180"/>
      <c r="C62" s="175"/>
      <c r="D62" s="165">
        <v>1E-3</v>
      </c>
      <c r="E62" s="164">
        <v>0</v>
      </c>
      <c r="F62" s="163">
        <f t="shared" si="2"/>
        <v>0.69899999999999995</v>
      </c>
      <c r="G62" s="103">
        <v>0.7</v>
      </c>
      <c r="H62" s="163"/>
      <c r="I62" s="163">
        <f t="shared" si="3"/>
        <v>0.98899999999999999</v>
      </c>
      <c r="J62" s="103">
        <v>0.99</v>
      </c>
      <c r="K62" s="178"/>
      <c r="L62" s="166" t="s">
        <v>133</v>
      </c>
      <c r="M62" s="166"/>
      <c r="N62" s="166" t="s">
        <v>140</v>
      </c>
      <c r="O62" s="166"/>
      <c r="P62" s="179"/>
      <c r="Q62" s="174"/>
    </row>
    <row r="63" spans="2:17" s="142" customFormat="1" x14ac:dyDescent="0.2">
      <c r="B63" s="180"/>
      <c r="C63" s="175"/>
      <c r="D63" s="165">
        <v>1E-3</v>
      </c>
      <c r="E63" s="164">
        <v>0</v>
      </c>
      <c r="F63" s="163">
        <f t="shared" si="2"/>
        <v>0.69899999999999995</v>
      </c>
      <c r="G63" s="103">
        <v>0.7</v>
      </c>
      <c r="H63" s="163"/>
      <c r="I63" s="163">
        <f t="shared" si="3"/>
        <v>0.98899999999999999</v>
      </c>
      <c r="J63" s="103">
        <v>0.99</v>
      </c>
      <c r="K63" s="178"/>
      <c r="L63" s="166" t="s">
        <v>133</v>
      </c>
      <c r="M63" s="166"/>
      <c r="N63" s="166" t="s">
        <v>140</v>
      </c>
      <c r="O63" s="166"/>
      <c r="P63" s="179"/>
      <c r="Q63" s="174"/>
    </row>
  </sheetData>
  <customSheetViews>
    <customSheetView guid="{AD479C9E-06F7-4C03-8179-295428B49475}">
      <selection activeCell="B11" sqref="B11"/>
      <pageMargins left="0.31496062992125984" right="0.11811023622047245" top="0.39370078740157483" bottom="0.39370078740157483" header="0.31496062992125984" footer="0.31496062992125984"/>
      <pageSetup paperSize="9" orientation="landscape" r:id="rId1"/>
    </customSheetView>
    <customSheetView guid="{DAA0C1F4-4D8F-4BD8-91F9-40281B589772}" scale="80" state="hidden">
      <selection activeCell="E33" sqref="E33"/>
      <pageMargins left="0.31496062992125984" right="0.11811023622047245" top="0.39370078740157483" bottom="0.39370078740157483" header="0.31496062992125984" footer="0.31496062992125984"/>
      <pageSetup paperSize="9" orientation="landscape" r:id="rId2"/>
    </customSheetView>
  </customSheetViews>
  <mergeCells count="4">
    <mergeCell ref="D13:D14"/>
    <mergeCell ref="B13:B14"/>
    <mergeCell ref="C13:C14"/>
    <mergeCell ref="E13:E14"/>
  </mergeCells>
  <phoneticPr fontId="42" type="noConversion"/>
  <conditionalFormatting sqref="BH7">
    <cfRule type="expression" dxfId="62" priority="2160">
      <formula>$BH7="EZ"</formula>
    </cfRule>
    <cfRule type="expression" dxfId="61" priority="2161">
      <formula>$BH7="nicht relevant"</formula>
    </cfRule>
  </conditionalFormatting>
  <pageMargins left="0.31496062992125984" right="0.11811023622047245" top="0.39370078740157483" bottom="0.39370078740157483" header="0.31496062992125984" footer="0.31496062992125984"/>
  <pageSetup paperSize="9" orientation="landscape"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abelle14"/>
  <dimension ref="A1:P8"/>
  <sheetViews>
    <sheetView showGridLines="0" workbookViewId="0"/>
  </sheetViews>
  <sheetFormatPr defaultColWidth="11.42578125" defaultRowHeight="12.75" x14ac:dyDescent="0.25"/>
  <cols>
    <col min="1" max="1" width="18.85546875" style="135" customWidth="1"/>
    <col min="2" max="2" width="17.5703125" style="135" customWidth="1"/>
    <col min="3" max="3" width="4.42578125" style="135" customWidth="1"/>
    <col min="4" max="4" width="17.5703125" style="135" customWidth="1"/>
    <col min="5" max="5" width="10.5703125" style="135" customWidth="1"/>
    <col min="6" max="6" width="11.140625" style="135" customWidth="1"/>
    <col min="7" max="7" width="11.28515625" style="135" customWidth="1"/>
    <col min="8" max="8" width="26.42578125" style="135" customWidth="1"/>
    <col min="9" max="9" width="42.85546875" style="135" customWidth="1"/>
    <col min="10" max="10" width="19.28515625" style="135" bestFit="1" customWidth="1"/>
    <col min="11" max="11" width="9.140625" style="135" customWidth="1"/>
    <col min="12" max="12" width="16.5703125" style="135" customWidth="1"/>
    <col min="13" max="13" width="9.140625" style="135" customWidth="1"/>
    <col min="14" max="14" width="29.140625" style="135" customWidth="1"/>
    <col min="15" max="15" width="38.7109375" style="135" customWidth="1"/>
    <col min="16" max="16" width="48.85546875" style="135" customWidth="1"/>
    <col min="17" max="16384" width="11.42578125" style="135"/>
  </cols>
  <sheetData>
    <row r="1" spans="1:16" s="137" customFormat="1" ht="25.5" x14ac:dyDescent="0.25">
      <c r="A1" s="135"/>
      <c r="B1" s="135"/>
      <c r="C1" s="135"/>
      <c r="D1" s="135"/>
      <c r="E1" s="135"/>
      <c r="F1" s="135"/>
      <c r="G1" s="135"/>
      <c r="L1" s="138" t="s">
        <v>109</v>
      </c>
      <c r="M1" s="139" t="s">
        <v>254</v>
      </c>
      <c r="N1" s="139" t="s">
        <v>256</v>
      </c>
      <c r="O1" s="139" t="s">
        <v>54</v>
      </c>
      <c r="P1" s="138" t="s">
        <v>222</v>
      </c>
    </row>
    <row r="2" spans="1:16" s="137" customFormat="1" ht="53.25" customHeight="1" x14ac:dyDescent="0.25">
      <c r="A2" s="134" t="str">
        <f>IF(Berechnung2!$B$29&gt;3,IF(Berechnung2!$B$29=4,"EZ",IF(Berechnung2!$B$29&gt;4,"relevant","?")),"nicht relevant")</f>
        <v>nicht relevant</v>
      </c>
      <c r="B2" s="133" t="str">
        <f>CONCATENATE("2014;"," ")</f>
        <v xml:space="preserve">2014; </v>
      </c>
      <c r="C2" s="132"/>
      <c r="D2" s="131" t="s">
        <v>80</v>
      </c>
      <c r="E2" s="130" t="str">
        <f>IF(H2="","","2014")</f>
        <v/>
      </c>
      <c r="F2" s="130" t="str">
        <f>IF(H2="","","a")</f>
        <v/>
      </c>
      <c r="G2" s="130" t="str">
        <f>IF(H2="","","1")</f>
        <v/>
      </c>
      <c r="H2" s="307" t="str">
        <f t="array" ref="H2">IF(A2="relevant",IF(SUM(IF(ISBLANK(Matrix!D19:G20),1,0)+IF(ISBLANK(Matrix!D23:G24),1,0)),Berechnung2!$L$36,""),"")</f>
        <v/>
      </c>
      <c r="I2" s="133" t="str">
        <f>IF(H2="","",VLOOKUP(F2,Berechnung2!$I$15:$J$23,2,FALSE))</f>
        <v/>
      </c>
      <c r="J2" s="133" t="str">
        <f>IF(H2&lt;&gt;"",1,"")</f>
        <v/>
      </c>
      <c r="L2" s="133" t="str">
        <f t="array" aca="1" ref="L2" ca="1">IF(ROW()-ROW($F$2:$F$4)+1&gt;ROWS($E$2:$E$4)-COUNTBLANK($E$2:$E$4),"",INDIRECT(ADDRESS(SMALL((IF($E$2:$E$4&lt;&gt;"",ROW($E$2:$E$4),ROW()+ROWS($E$2:$E$4))),ROW()-ROW($F$2:$F$4)+1),COLUMN($E$2:$E$4),4)))</f>
        <v/>
      </c>
      <c r="M2" s="133" t="str">
        <f t="array" aca="1" ref="M2" ca="1">IF(ROW()-ROW($G$2:$G$4)+1&gt;ROWS($F$2:$F$4)-COUNTBLANK($F$2:$F$4),"",INDIRECT(ADDRESS(SMALL((IF($F$2:$F$4&lt;&gt;"",ROW($F$2:$F$4),ROW()+ROWS($F$2:$F$4))),ROW()-ROW($G$2:$G$4)+1),COLUMN($F$2:$F$4),4)))</f>
        <v/>
      </c>
      <c r="N2" s="133" t="str">
        <f t="array" aca="1" ref="N2" ca="1">IF(ROW()-ROW($H$2:$H$4)+1&gt;ROWS($G$2:$G$4)-COUNTBLANK($G$2:$G$4),"",INDIRECT(ADDRESS(SMALL((IF($G$2:$G$4&lt;&gt;"",ROW($G$2:$G$4),ROW()+ROWS($G$2:$G$4))),ROW()-ROW($H$2:$H$4)+1),COLUMN($G$2:$G$4),4)))</f>
        <v/>
      </c>
      <c r="O2" s="140" t="str">
        <f t="array" aca="1" ref="O2" ca="1">IF(ROW()-ROW($I$2:$I$4)+1&gt;ROWS($H$2:$H$4)-COUNTBLANK($H$2:$H$4),"",INDIRECT(ADDRESS(SMALL((IF($H$2:$H$4&lt;&gt;"",ROW($H$2:$H$4),ROW()+ROWS($H$2:$H$4))),ROW()-ROW($I$2:$I$4)+1),COLUMN($H$2:$H$4),4)))</f>
        <v/>
      </c>
      <c r="P2" s="140" t="str">
        <f t="array" aca="1" ref="P2" ca="1">IF(ROW()-ROW($J$2:$J$4)+1&gt;ROWS($I$2:$I$4)-COUNTBLANK($I$2:$I$4),"",INDIRECT(ADDRESS(SMALL((IF($I$2:$I$4&lt;&gt;"",ROW($I$2:$I$4),ROW()+ROWS($I$2:$I$4))),ROW()-ROW($J$2:$J$4)+1),COLUMN($I$2:$I$4),4)))</f>
        <v/>
      </c>
    </row>
    <row r="3" spans="1:16" s="137" customFormat="1" ht="48.75" customHeight="1" x14ac:dyDescent="0.25">
      <c r="A3" s="134" t="str">
        <f>IF(Berechnung2!$B$29&gt;2,IF(Berechnung2!$B$29=3,"EZ",IF(Berechnung2!$B$29&gt;3,"relevant","?")),"nicht relevant")</f>
        <v>nicht relevant</v>
      </c>
      <c r="B3" s="133" t="str">
        <f>CONCATENATE("2015;"," ")</f>
        <v xml:space="preserve">2015; </v>
      </c>
      <c r="C3" s="132"/>
      <c r="D3" s="129" t="s">
        <v>252</v>
      </c>
      <c r="E3" s="130" t="str">
        <f>IF(H3="","","2015")</f>
        <v/>
      </c>
      <c r="F3" s="130" t="str">
        <f>IF(H3="","","a")</f>
        <v/>
      </c>
      <c r="G3" s="130" t="str">
        <f>IF(H3="","","1")</f>
        <v/>
      </c>
      <c r="H3" s="210" t="str">
        <f t="array" ref="H3">IF(A3="relevant",IF(SUM(IF(ISBLANK(Matrix!I19:L20),1,0)+IF(ISBLANK(Matrix!I23:L24),1,0)),Berechnung2!$L$36,""),"")</f>
        <v/>
      </c>
      <c r="I3" s="133" t="str">
        <f>IF(H3="","",VLOOKUP(F3,Berechnung2!$I$15:$J$23,2,FALSE))</f>
        <v/>
      </c>
      <c r="J3" s="133" t="str">
        <f>IF(H3&lt;&gt;"",1,"")</f>
        <v/>
      </c>
      <c r="L3" s="133" t="str">
        <f t="array" aca="1" ref="L3" ca="1">IF(ROW()-ROW($F$2:$F$4)+1&gt;ROWS($E$2:$E$4)-COUNTBLANK($E$2:$E$4),"",INDIRECT(ADDRESS(SMALL((IF($E$2:$E$4&lt;&gt;"",ROW($E$2:$E$4),ROW()+ROWS($E$2:$E$4))),ROW()-ROW($F$2:$F$4)+1),COLUMN($E$2:$E$4),4)))</f>
        <v/>
      </c>
      <c r="M3" s="133" t="str">
        <f t="array" aca="1" ref="M3" ca="1">IF(ROW()-ROW($G$2:$G$4)+1&gt;ROWS($F$2:$F$4)-COUNTBLANK($F$2:$F$4),"",INDIRECT(ADDRESS(SMALL((IF($F$2:$F$4&lt;&gt;"",ROW($F$2:$F$4),ROW()+ROWS($F$2:$F$4))),ROW()-ROW($G$2:$G$4)+1),COLUMN($F$2:$F$4),4)))</f>
        <v/>
      </c>
      <c r="N3" s="133" t="str">
        <f t="array" aca="1" ref="N3" ca="1">IF(ROW()-ROW($H$2:$H$4)+1&gt;ROWS($G$2:$G$4)-COUNTBLANK($G$2:$G$4),"",INDIRECT(ADDRESS(SMALL((IF($G$2:$G$4&lt;&gt;"",ROW($G$2:$G$4),ROW()+ROWS($G$2:$G$4))),ROW()-ROW($H$2:$H$4)+1),COLUMN($G$2:$G$4),4)))</f>
        <v/>
      </c>
      <c r="O3" s="140" t="str">
        <f t="array" aca="1" ref="O3" ca="1">IF(ROW()-ROW($I$2:$I$4)+1&gt;ROWS($H$2:$H$4)-COUNTBLANK($H$2:$H$4),"",INDIRECT(ADDRESS(SMALL((IF($H$2:$H$4&lt;&gt;"",ROW($H$2:$H$4),ROW()+ROWS($H$2:$H$4))),ROW()-ROW($I$2:$I$4)+1),COLUMN($H$2:$H$4),4)))</f>
        <v/>
      </c>
      <c r="P3" s="140" t="str">
        <f t="array" aca="1" ref="P3" ca="1">IF(ROW()-ROW($J$2:$J$4)+1&gt;ROWS($I$2:$I$4)-COUNTBLANK($I$2:$I$4),"",INDIRECT(ADDRESS(SMALL((IF($I$2:$I$4&lt;&gt;"",ROW($I$2:$I$4),ROW()+ROWS($I$2:$I$4))),ROW()-ROW($J$2:$J$4)+1),COLUMN($I$2:$I$4),4)))</f>
        <v/>
      </c>
    </row>
    <row r="4" spans="1:16" s="137" customFormat="1" ht="51" customHeight="1" x14ac:dyDescent="0.25">
      <c r="A4" s="134" t="str">
        <f>IF(Berechnung2!$B$29&gt;1,IF(Berechnung2!$B$29=2,"EZ",IF(Berechnung2!$B$29&gt;2,"relevant","?")),"nicht relevant")</f>
        <v>nicht relevant</v>
      </c>
      <c r="B4" s="133" t="str">
        <f>CONCATENATE("2016;"," ")</f>
        <v xml:space="preserve">2016; </v>
      </c>
      <c r="C4" s="132"/>
      <c r="D4" s="128" t="s">
        <v>253</v>
      </c>
      <c r="E4" s="130" t="str">
        <f>IF(H4="","","2016")</f>
        <v/>
      </c>
      <c r="F4" s="130" t="str">
        <f>IF(H4="","","a")</f>
        <v/>
      </c>
      <c r="G4" s="130" t="str">
        <f>IF(H4="","","1")</f>
        <v/>
      </c>
      <c r="H4" s="210" t="str">
        <f t="array" ref="H4">IF(A4="relevant",IF(SUM(IF(ISBLANK(Matrix!N19:Q20),1,0)+IF(ISBLANK(Matrix!N23:Q24),1,0)),Berechnung2!$L$36,""),"")</f>
        <v/>
      </c>
      <c r="I4" s="133" t="str">
        <f>IF(H4="","",VLOOKUP(F4,Berechnung2!$I$15:$J$23,2,FALSE))</f>
        <v/>
      </c>
      <c r="J4" s="133" t="str">
        <f>IF(H4&lt;&gt;"",1,"")</f>
        <v/>
      </c>
      <c r="K4" s="135"/>
      <c r="L4" s="133" t="str">
        <f t="array" aca="1" ref="L4" ca="1">IF(ROW()-ROW($F$2:$F$4)+1&gt;ROWS($E$2:$E$4)-COUNTBLANK($E$2:$E$4),"",INDIRECT(ADDRESS(SMALL((IF($E$2:$E$4&lt;&gt;"",ROW($E$2:$E$4),ROW()+ROWS($E$2:$E$4))),ROW()-ROW($F$2:$F$4)+1),COLUMN($E$2:$E$4),4)))</f>
        <v/>
      </c>
      <c r="M4" s="133" t="str">
        <f t="array" aca="1" ref="M4" ca="1">IF(ROW()-ROW($G$2:$G$4)+1&gt;ROWS($F$2:$F$4)-COUNTBLANK($F$2:$F$4),"",INDIRECT(ADDRESS(SMALL((IF($F$2:$F$4&lt;&gt;"",ROW($F$2:$F$4),ROW()+ROWS($F$2:$F$4))),ROW()-ROW($G$2:$G$4)+1),COLUMN($F$2:$F$4),4)))</f>
        <v/>
      </c>
      <c r="N4" s="133" t="str">
        <f t="array" aca="1" ref="N4" ca="1">IF(ROW()-ROW($H$2:$H$4)+1&gt;ROWS($G$2:$G$4)-COUNTBLANK($G$2:$G$4),"",INDIRECT(ADDRESS(SMALL((IF($G$2:$G$4&lt;&gt;"",ROW($G$2:$G$4),ROW()+ROWS($G$2:$G$4))),ROW()-ROW($H$2:$H$4)+1),COLUMN($G$2:$G$4),4)))</f>
        <v/>
      </c>
      <c r="O4" s="140" t="str">
        <f t="array" aca="1" ref="O4" ca="1">IF(ROW()-ROW($I$2:$I$4)+1&gt;ROWS($H$2:$H$4)-COUNTBLANK($H$2:$H$4),"",INDIRECT(ADDRESS(SMALL((IF($H$2:$H$4&lt;&gt;"",ROW($H$2:$H$4),ROW()+ROWS($H$2:$H$4))),ROW()-ROW($I$2:$I$4)+1),COLUMN($H$2:$H$4),4)))</f>
        <v/>
      </c>
      <c r="P4" s="140" t="str">
        <f t="array" aca="1" ref="P4" ca="1">IF(ROW()-ROW($J$2:$J$4)+1&gt;ROWS($I$2:$I$4)-COUNTBLANK($I$2:$I$4),"",INDIRECT(ADDRESS(SMALL((IF($I$2:$I$4&lt;&gt;"",ROW($I$2:$I$4),ROW()+ROWS($I$2:$I$4))),ROW()-ROW($J$2:$J$4)+1),COLUMN($I$2:$I$4),4)))</f>
        <v/>
      </c>
    </row>
    <row r="5" spans="1:16" ht="15" customHeight="1" x14ac:dyDescent="0.25">
      <c r="H5" s="842" t="s">
        <v>80</v>
      </c>
      <c r="I5" s="842"/>
      <c r="J5" s="127">
        <f>SUM(J2:J4)</f>
        <v>0</v>
      </c>
    </row>
    <row r="6" spans="1:16" x14ac:dyDescent="0.25">
      <c r="H6" s="841" t="s">
        <v>79</v>
      </c>
      <c r="I6" s="841"/>
      <c r="J6" s="247">
        <v>0</v>
      </c>
    </row>
    <row r="7" spans="1:16" x14ac:dyDescent="0.25">
      <c r="H7" s="839" t="s">
        <v>71</v>
      </c>
      <c r="I7" s="839"/>
      <c r="J7" s="248">
        <v>0</v>
      </c>
    </row>
    <row r="8" spans="1:16" x14ac:dyDescent="0.25">
      <c r="H8" s="840" t="s">
        <v>6</v>
      </c>
      <c r="I8" s="840"/>
      <c r="J8" s="249">
        <v>0</v>
      </c>
    </row>
  </sheetData>
  <mergeCells count="4">
    <mergeCell ref="H7:I7"/>
    <mergeCell ref="H8:I8"/>
    <mergeCell ref="H6:I6"/>
    <mergeCell ref="H5:I5"/>
  </mergeCells>
  <pageMargins left="0.7" right="0.7" top="0.78740157499999996" bottom="0.78740157499999996" header="0.3" footer="0.3"/>
  <pageSetup orientation="portrait"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Tabelle6"/>
  <dimension ref="B1:O17"/>
  <sheetViews>
    <sheetView showGridLines="0" zoomScaleNormal="100" zoomScaleSheetLayoutView="120" workbookViewId="0">
      <selection activeCell="D17" sqref="D17:G17"/>
    </sheetView>
  </sheetViews>
  <sheetFormatPr defaultColWidth="9" defaultRowHeight="14.25" x14ac:dyDescent="0.2"/>
  <cols>
    <col min="1" max="1" width="0.7109375" style="2" customWidth="1"/>
    <col min="2" max="2" width="14.140625" style="2" customWidth="1"/>
    <col min="3" max="7" width="21" style="2" customWidth="1"/>
    <col min="8" max="183" width="11.42578125" style="2" customWidth="1"/>
    <col min="184" max="16384" width="9" style="2"/>
  </cols>
  <sheetData>
    <row r="1" spans="2:15" ht="9.9499999999999993" customHeight="1" x14ac:dyDescent="0.2">
      <c r="C1" s="23"/>
      <c r="F1" s="14"/>
    </row>
    <row r="2" spans="2:15" ht="12.95" customHeight="1" x14ac:dyDescent="0.2">
      <c r="B2" s="20" t="str">
        <f>'Basic data'!B2</f>
        <v>Annex CR version H2.1 (Audit year 2026 / Indicator year 2025)</v>
      </c>
      <c r="F2" s="14"/>
    </row>
    <row r="3" spans="2:15" ht="16.5" x14ac:dyDescent="0.25">
      <c r="B3" s="27" t="s">
        <v>147</v>
      </c>
      <c r="F3" s="14"/>
      <c r="G3" s="15"/>
    </row>
    <row r="4" spans="2:15" x14ac:dyDescent="0.2">
      <c r="B4" s="18"/>
      <c r="K4" s="18"/>
    </row>
    <row r="5" spans="2:15" ht="15" customHeight="1" x14ac:dyDescent="0.2">
      <c r="E5" s="8"/>
      <c r="F5" s="8"/>
      <c r="G5" s="8"/>
      <c r="H5" s="8"/>
      <c r="I5" s="8"/>
      <c r="J5" s="8"/>
      <c r="K5" s="18"/>
    </row>
    <row r="6" spans="2:15" s="20" customFormat="1" ht="15" customHeight="1" x14ac:dyDescent="0.2">
      <c r="B6" s="22" t="s">
        <v>117</v>
      </c>
      <c r="C6" s="781" t="str">
        <f>IF('Basic data'!C8=0,"",'Basic data'!C8)</f>
        <v/>
      </c>
      <c r="D6" s="782"/>
      <c r="E6" s="782"/>
      <c r="F6" s="782"/>
      <c r="G6" s="783"/>
      <c r="I6" s="18"/>
      <c r="J6" s="18"/>
      <c r="K6" s="16"/>
      <c r="L6" s="18"/>
      <c r="M6" s="18"/>
    </row>
    <row r="7" spans="2:15" s="20" customFormat="1" ht="6.95" customHeight="1" x14ac:dyDescent="0.2">
      <c r="B7" s="4"/>
      <c r="C7" s="4"/>
      <c r="D7" s="8"/>
      <c r="E7" s="8"/>
      <c r="F7" s="8"/>
      <c r="G7" s="8"/>
      <c r="H7" s="8"/>
      <c r="I7" s="8"/>
      <c r="K7" s="18"/>
      <c r="L7" s="18"/>
      <c r="M7" s="16"/>
      <c r="N7" s="18"/>
      <c r="O7" s="18"/>
    </row>
    <row r="8" spans="2:15" s="20" customFormat="1" ht="15" customHeight="1" x14ac:dyDescent="0.2">
      <c r="B8" s="22" t="s">
        <v>72</v>
      </c>
      <c r="C8" s="87" t="str">
        <f>IF('Basic data'!C6=0,"",'Basic data'!C6)</f>
        <v>Not Listed</v>
      </c>
      <c r="F8" s="94" t="s">
        <v>70</v>
      </c>
      <c r="G8" s="88" t="str">
        <f>IF('Basic data'!J12=0,"",'Basic data'!J12)</f>
        <v/>
      </c>
      <c r="I8" s="18"/>
      <c r="J8" s="18"/>
      <c r="K8" s="16"/>
      <c r="L8" s="18"/>
      <c r="M8" s="18"/>
    </row>
    <row r="9" spans="2:15" s="20" customFormat="1" ht="9.75" customHeight="1" x14ac:dyDescent="0.2">
      <c r="C9" s="21"/>
      <c r="D9" s="2"/>
      <c r="F9" s="2"/>
      <c r="J9" s="10"/>
      <c r="K9" s="25"/>
      <c r="L9" s="25"/>
      <c r="M9" s="25"/>
      <c r="N9" s="25"/>
      <c r="O9" s="25"/>
    </row>
    <row r="10" spans="2:15" ht="6.75" customHeight="1" x14ac:dyDescent="0.2">
      <c r="J10" s="11"/>
      <c r="K10" s="17"/>
      <c r="L10" s="17"/>
      <c r="M10" s="17"/>
      <c r="N10" s="17"/>
      <c r="O10" s="17"/>
    </row>
    <row r="11" spans="2:15" ht="11.25" customHeight="1" x14ac:dyDescent="0.25">
      <c r="B11" s="24"/>
    </row>
    <row r="12" spans="2:15" ht="13.5" customHeight="1" x14ac:dyDescent="0.2">
      <c r="B12" s="845" t="str">
        <f>IF(OR(B13="",B13="Matrix kann eingereicht werden"),"In Ordnung",IF(B13="die inkorrekten und unvollständigen Einträge beheben","Nicht in Ordnung"))</f>
        <v>In Ordnung</v>
      </c>
      <c r="C12" s="846"/>
      <c r="D12" s="101" t="s">
        <v>71</v>
      </c>
      <c r="E12" s="104" t="s">
        <v>6</v>
      </c>
      <c r="F12" s="105" t="s">
        <v>79</v>
      </c>
      <c r="G12" s="105" t="s">
        <v>270</v>
      </c>
    </row>
    <row r="13" spans="2:15" ht="18.75" customHeight="1" x14ac:dyDescent="0.2">
      <c r="B13" s="795" t="str">
        <f>Berechnung2!B6</f>
        <v/>
      </c>
      <c r="C13" s="797"/>
      <c r="D13" s="66">
        <f>Berechnung2!C6</f>
        <v>0</v>
      </c>
      <c r="E13" s="39">
        <f>Berechnung2!D6</f>
        <v>0</v>
      </c>
      <c r="F13" s="67">
        <f>Berechnung2!E6</f>
        <v>0</v>
      </c>
      <c r="G13" s="100">
        <f>Berechnung2!F6</f>
        <v>0</v>
      </c>
    </row>
    <row r="14" spans="2:15" s="20" customFormat="1" ht="14.25" customHeight="1" x14ac:dyDescent="0.2">
      <c r="C14" s="9"/>
      <c r="D14" s="9"/>
    </row>
    <row r="15" spans="2:15" ht="20.25" customHeight="1" x14ac:dyDescent="0.2">
      <c r="B15" s="847" t="s">
        <v>109</v>
      </c>
      <c r="C15" s="849" t="s">
        <v>54</v>
      </c>
      <c r="D15" s="813" t="s">
        <v>222</v>
      </c>
      <c r="E15" s="850"/>
      <c r="F15" s="850"/>
      <c r="G15" s="850"/>
    </row>
    <row r="16" spans="2:15" ht="15" customHeight="1" x14ac:dyDescent="0.2">
      <c r="B16" s="848"/>
      <c r="C16" s="848"/>
      <c r="D16" s="850"/>
      <c r="E16" s="850"/>
      <c r="F16" s="850"/>
      <c r="G16" s="850"/>
    </row>
    <row r="17" spans="2:7" ht="66" customHeight="1" x14ac:dyDescent="0.2">
      <c r="B17" s="83" t="str">
        <f>IF(ISERROR(Berechnung2!G15),"",Berechnung2!G15)</f>
        <v/>
      </c>
      <c r="C17" s="83" t="str">
        <f>IF(ISERROR(Berechnung2!H15),"",Berechnung2!H15)</f>
        <v/>
      </c>
      <c r="D17" s="843"/>
      <c r="E17" s="844"/>
      <c r="F17" s="844"/>
      <c r="G17" s="844"/>
    </row>
  </sheetData>
  <sheetProtection password="CA09" sheet="1" objects="1" scenarios="1" selectLockedCells="1"/>
  <customSheetViews>
    <customSheetView guid="{AD479C9E-06F7-4C03-8179-295428B49475}" showGridLines="0">
      <selection activeCell="C17" sqref="C17:F17"/>
      <pageMargins left="0.11811023622047245" right="0.11811023622047245" top="0.11811023622047245" bottom="0.11811023622047245" header="0.11811023622047245" footer="3.937007874015748E-2"/>
      <pageSetup paperSize="9" orientation="landscape" r:id="rId1"/>
      <headerFooter>
        <oddFooter>&amp;L&amp;"Arial,Standard"&amp;7&amp;F&amp;C&amp;"Arial,Standard"&amp;7 © DKG  Alle Rechte vorbehalten&amp;R&amp;"Arial,Standard"&amp;7&amp;P</oddFooter>
      </headerFooter>
    </customSheetView>
    <customSheetView guid="{DAA0C1F4-4D8F-4BD8-91F9-40281B589772}" showGridLines="0">
      <selection activeCell="K19" sqref="K19"/>
      <pageMargins left="0.11811023622047245" right="0.11811023622047245" top="0.11811023622047245" bottom="0.11811023622047245" header="0.11811023622047245" footer="3.937007874015748E-2"/>
      <pageSetup paperSize="9" orientation="landscape" r:id="rId2"/>
      <headerFooter>
        <oddFooter>&amp;L&amp;"Arial,Standard"&amp;7&amp;F&amp;C&amp;"Arial,Standard"&amp;7 © DKG  Alle Rechte vorbehalten&amp;R&amp;"Arial,Standard"&amp;7&amp;P</oddFooter>
      </headerFooter>
    </customSheetView>
  </customSheetViews>
  <mergeCells count="7">
    <mergeCell ref="D17:G17"/>
    <mergeCell ref="B12:C12"/>
    <mergeCell ref="B13:C13"/>
    <mergeCell ref="C6:G6"/>
    <mergeCell ref="B15:B16"/>
    <mergeCell ref="C15:C16"/>
    <mergeCell ref="D15:G16"/>
  </mergeCells>
  <phoneticPr fontId="42" type="noConversion"/>
  <conditionalFormatting sqref="A9:XFD9 A11:XFD11 H12:IV13">
    <cfRule type="cellIs" dxfId="60" priority="176" operator="lessThan">
      <formula>0</formula>
    </cfRule>
  </conditionalFormatting>
  <conditionalFormatting sqref="B12:C12">
    <cfRule type="expression" dxfId="59" priority="1" stopIfTrue="1">
      <formula>$B$12="Nicht in Ordnung"</formula>
    </cfRule>
  </conditionalFormatting>
  <conditionalFormatting sqref="B13:C13">
    <cfRule type="expression" dxfId="58" priority="2" stopIfTrue="1">
      <formula>$B$13="die inkorrekten und unvollständigen Einträge beheben"</formula>
    </cfRule>
  </conditionalFormatting>
  <conditionalFormatting sqref="C17">
    <cfRule type="expression" dxfId="57" priority="2699">
      <formula>SEARCH("Unvollständig",$C17,1)</formula>
    </cfRule>
    <cfRule type="expression" dxfId="56" priority="2700">
      <formula>SEARCH($D$12,$C17,1)</formula>
    </cfRule>
    <cfRule type="expression" dxfId="55" priority="2701">
      <formula>SEARCH($E$12,$C17,1)</formula>
    </cfRule>
  </conditionalFormatting>
  <conditionalFormatting sqref="D12:E13">
    <cfRule type="cellIs" dxfId="54" priority="175" operator="lessThan">
      <formula>0</formula>
    </cfRule>
  </conditionalFormatting>
  <conditionalFormatting sqref="D17:G17">
    <cfRule type="notContainsBlanks" dxfId="53" priority="3" stopIfTrue="1">
      <formula>LEN(TRIM(D17))&gt;0</formula>
    </cfRule>
    <cfRule type="expression" dxfId="52" priority="2702" stopIfTrue="1">
      <formula>B17&lt;&gt;""</formula>
    </cfRule>
  </conditionalFormatting>
  <conditionalFormatting sqref="G12">
    <cfRule type="cellIs" dxfId="51" priority="70" operator="lessThan">
      <formula>0</formula>
    </cfRule>
  </conditionalFormatting>
  <dataValidations count="1">
    <dataValidation type="textLength" allowBlank="1" showErrorMessage="1" errorTitle="Zeichenlänge" error="Minimal 30 Zeichen und max. 450 Zeichen." sqref="D17:G17" xr:uid="{00000000-0002-0000-1100-000000000000}">
      <formula1>30</formula1>
      <formula2>450</formula2>
    </dataValidation>
  </dataValidations>
  <pageMargins left="0.11811023622047245" right="0.11811023622047245" top="0.11811023622047245" bottom="0.11811023622047245" header="0.11811023622047245" footer="3.937007874015748E-2"/>
  <pageSetup paperSize="9" orientation="landscape" r:id="rId3"/>
  <headerFooter>
    <oddFooter>&amp;L&amp;"Arial,Standard"&amp;7&amp;F&amp;C&amp;"Arial,Standard"&amp;7 © DKG  Alle Rechte vorbehalten&amp;R&amp;"Arial,Standard"&amp;7&amp;P</oddFooter>
  </headerFooter>
  <drawing r:id="rId4"/>
  <legacyDrawing r:id="rId5"/>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Tabelle15"/>
  <dimension ref="A1:D4"/>
  <sheetViews>
    <sheetView workbookViewId="0">
      <selection activeCell="C19" sqref="C19"/>
    </sheetView>
  </sheetViews>
  <sheetFormatPr defaultColWidth="11.42578125" defaultRowHeight="12" x14ac:dyDescent="0.2"/>
  <cols>
    <col min="1" max="1" width="15.28515625" style="188" customWidth="1"/>
    <col min="2" max="2" width="22" style="188" customWidth="1"/>
    <col min="3" max="3" width="58" style="187" customWidth="1"/>
    <col min="4" max="4" width="46.42578125" style="187" customWidth="1"/>
    <col min="5" max="16384" width="11.42578125" style="188"/>
  </cols>
  <sheetData>
    <row r="1" spans="1:4" ht="24" x14ac:dyDescent="0.2">
      <c r="A1" s="190" t="s">
        <v>109</v>
      </c>
      <c r="B1" s="191" t="s">
        <v>256</v>
      </c>
      <c r="C1" s="191" t="s">
        <v>54</v>
      </c>
      <c r="D1" s="190" t="s">
        <v>222</v>
      </c>
    </row>
    <row r="2" spans="1:4" x14ac:dyDescent="0.2">
      <c r="A2" s="188" t="str">
        <f ca="1">Berechnung3!L2</f>
        <v/>
      </c>
      <c r="B2" s="188" t="str">
        <f ca="1">Berechnung3!N2</f>
        <v/>
      </c>
      <c r="C2" s="187" t="str">
        <f ca="1">Berechnung3!O2</f>
        <v/>
      </c>
      <c r="D2" s="187" t="str">
        <f ca="1">Berechnung3!P2</f>
        <v/>
      </c>
    </row>
    <row r="3" spans="1:4" x14ac:dyDescent="0.2">
      <c r="A3" s="188" t="str">
        <f ca="1">Berechnung3!L3</f>
        <v/>
      </c>
      <c r="B3" s="188" t="str">
        <f ca="1">Berechnung3!N3</f>
        <v/>
      </c>
      <c r="C3" s="187" t="str">
        <f ca="1">Berechnung3!O3</f>
        <v/>
      </c>
      <c r="D3" s="187" t="str">
        <f ca="1">Berechnung3!P3</f>
        <v/>
      </c>
    </row>
    <row r="4" spans="1:4" x14ac:dyDescent="0.2">
      <c r="A4" s="188" t="str">
        <f ca="1">Berechnung3!L4</f>
        <v/>
      </c>
      <c r="B4" s="188" t="str">
        <f ca="1">Berechnung3!N4</f>
        <v/>
      </c>
      <c r="C4" s="187" t="str">
        <f ca="1">Berechnung3!O4</f>
        <v/>
      </c>
      <c r="D4" s="187" t="str">
        <f ca="1">Berechnung3!P4</f>
        <v/>
      </c>
    </row>
  </sheetData>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5"/>
  <dimension ref="A1:D7"/>
  <sheetViews>
    <sheetView showGridLines="0" workbookViewId="0">
      <selection activeCell="D18" sqref="D18"/>
    </sheetView>
  </sheetViews>
  <sheetFormatPr defaultColWidth="11.42578125" defaultRowHeight="15" x14ac:dyDescent="0.25"/>
  <cols>
    <col min="1" max="1" width="21.85546875" customWidth="1"/>
    <col min="2" max="2" width="33.5703125" customWidth="1"/>
    <col min="3" max="3" width="38.85546875" customWidth="1"/>
    <col min="4" max="4" width="39.42578125" customWidth="1"/>
    <col min="5" max="5" width="41.140625" customWidth="1"/>
    <col min="6" max="6" width="46.7109375" customWidth="1"/>
    <col min="7" max="7" width="38.28515625" customWidth="1"/>
    <col min="8" max="8" width="42.85546875" customWidth="1"/>
    <col min="9" max="9" width="43.7109375" customWidth="1"/>
    <col min="10" max="10" width="36" customWidth="1"/>
    <col min="11" max="11" width="16.5703125" customWidth="1"/>
    <col min="12" max="12" width="24.140625" customWidth="1"/>
    <col min="13" max="13" width="35" customWidth="1"/>
    <col min="14" max="14" width="28.140625" customWidth="1"/>
    <col min="15" max="15" width="27.7109375" customWidth="1"/>
    <col min="16" max="16" width="30.140625" customWidth="1"/>
    <col min="17" max="17" width="28.140625" customWidth="1"/>
    <col min="18" max="18" width="29.7109375" customWidth="1"/>
    <col min="19" max="19" width="15.28515625" customWidth="1"/>
    <col min="20" max="20" width="17.28515625" customWidth="1"/>
  </cols>
  <sheetData>
    <row r="1" spans="1:4" x14ac:dyDescent="0.25">
      <c r="A1" s="85" t="s">
        <v>223</v>
      </c>
      <c r="B1" s="122" t="str">
        <f>IF('Basic data'!C16=0,"",'Basic data'!C16)</f>
        <v/>
      </c>
    </row>
    <row r="2" spans="1:4" x14ac:dyDescent="0.25">
      <c r="A2" s="85" t="s">
        <v>70</v>
      </c>
      <c r="B2" s="123" t="str">
        <f>IF('Basic data'!J12=0,"",'Basic data'!J12)</f>
        <v/>
      </c>
    </row>
    <row r="3" spans="1:4" x14ac:dyDescent="0.25">
      <c r="A3" s="85" t="s">
        <v>111</v>
      </c>
      <c r="B3" s="123" t="str">
        <f>IF('Basic data'!J14=0,"",'Basic data'!J14)</f>
        <v>------</v>
      </c>
    </row>
    <row r="6" spans="1:4" s="64" customFormat="1" ht="12" x14ac:dyDescent="0.2">
      <c r="A6" s="99" t="s">
        <v>11</v>
      </c>
      <c r="B6" s="99" t="s">
        <v>15</v>
      </c>
      <c r="C6" s="99" t="s">
        <v>329</v>
      </c>
      <c r="D6" s="99" t="s">
        <v>330</v>
      </c>
    </row>
    <row r="7" spans="1:4" s="109" customFormat="1" ht="16.5" customHeight="1" x14ac:dyDescent="0.25">
      <c r="A7" s="108" t="str">
        <f>IF('Basic data'!B22=0,"",'Basic data'!B22)</f>
        <v/>
      </c>
      <c r="B7" s="108" t="str">
        <f>IF('Basic data'!B25=0,"",'Basic data'!B25)</f>
        <v/>
      </c>
      <c r="C7" s="108" t="e">
        <f>IF('Basic data'!#REF!=0,"",'Basic data'!#REF!)</f>
        <v>#REF!</v>
      </c>
      <c r="D7" s="108" t="str">
        <f>IF('Basic data'!F25=0,"",'Basic data'!F25)</f>
        <v>Not yet available</v>
      </c>
    </row>
  </sheetData>
  <customSheetViews>
    <customSheetView guid="{AD479C9E-06F7-4C03-8179-295428B49475}">
      <selection activeCell="E8" sqref="E8"/>
      <pageMargins left="0.7" right="0.7" top="0.78740157499999996" bottom="0.78740157499999996" header="0.3" footer="0.3"/>
    </customSheetView>
    <customSheetView guid="{DAA0C1F4-4D8F-4BD8-91F9-40281B589772}" state="hidden">
      <selection activeCell="C26" sqref="C26"/>
      <pageMargins left="0.7" right="0.7" top="0.78740157499999996" bottom="0.78740157499999996" header="0.3" footer="0.3"/>
    </customSheetView>
  </customSheetViews>
  <phoneticPr fontId="42" type="noConversion"/>
  <pageMargins left="0.7" right="0.7" top="0.78740157499999996" bottom="0.78740157499999996" header="0.3" footer="0.3"/>
  <pageSetup paperSize="9" orientation="portrait" horizontalDpi="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4"/>
  <dimension ref="A1:J18"/>
  <sheetViews>
    <sheetView showGridLines="0" topLeftCell="A7" workbookViewId="0">
      <selection activeCell="H22" sqref="H22"/>
    </sheetView>
  </sheetViews>
  <sheetFormatPr defaultColWidth="11.42578125" defaultRowHeight="15" x14ac:dyDescent="0.25"/>
  <cols>
    <col min="1" max="1" width="21.140625" customWidth="1"/>
    <col min="2" max="2" width="16.140625" customWidth="1"/>
    <col min="3" max="3" width="16" customWidth="1"/>
    <col min="4" max="4" width="12.28515625" customWidth="1"/>
    <col min="5" max="6" width="12.85546875" customWidth="1"/>
    <col min="7" max="9" width="12.5703125" customWidth="1"/>
  </cols>
  <sheetData>
    <row r="1" spans="1:10" s="110" customFormat="1" ht="34.5" customHeight="1" x14ac:dyDescent="0.25">
      <c r="A1" s="276" t="str">
        <f>LEFT('Basic data'!B28,30)</f>
        <v>Primary cases 
Head and neck t</v>
      </c>
      <c r="B1" s="275" t="str">
        <f>'Basic data'!E28</f>
        <v>"in situ"</v>
      </c>
      <c r="C1" s="275" t="str">
        <f>'Basic data'!F28</f>
        <v>I</v>
      </c>
      <c r="D1" s="275" t="str">
        <f>'Basic data'!G28</f>
        <v>II</v>
      </c>
      <c r="E1" s="275" t="str">
        <f>'Basic data'!H28</f>
        <v>III</v>
      </c>
      <c r="F1" s="191" t="str">
        <f>'Basic data'!I29</f>
        <v>IVA</v>
      </c>
      <c r="G1" s="191" t="str">
        <f>'Basic data'!J29</f>
        <v>IVB</v>
      </c>
      <c r="H1" s="191" t="str">
        <f>'Basic data'!K29</f>
        <v>IVC</v>
      </c>
      <c r="I1" s="275" t="s">
        <v>582</v>
      </c>
      <c r="J1" s="275" t="str">
        <f>'Basic data'!L28</f>
        <v>Total</v>
      </c>
    </row>
    <row r="2" spans="1:10" s="110" customFormat="1" ht="36" customHeight="1" x14ac:dyDescent="0.25">
      <c r="A2" s="112" t="str">
        <f>'Basic data'!B30</f>
        <v>Oral cavity surgical</v>
      </c>
      <c r="B2" s="111" t="str">
        <f>IF('Basic data'!E30="","",'Basic data'!E30)</f>
        <v/>
      </c>
      <c r="C2" s="111" t="str">
        <f>IF('Basic data'!F30="","",'Basic data'!F30)</f>
        <v/>
      </c>
      <c r="D2" s="111" t="str">
        <f>IF('Basic data'!G30="","",'Basic data'!G30)</f>
        <v/>
      </c>
      <c r="E2" s="111" t="str">
        <f>IF('Basic data'!H30="","",'Basic data'!H30)</f>
        <v/>
      </c>
      <c r="F2" s="111" t="str">
        <f>IF('Basic data'!I30="","",'Basic data'!I30)</f>
        <v/>
      </c>
      <c r="G2" s="111" t="str">
        <f>IF('Basic data'!J30="","",'Basic data'!J30)</f>
        <v/>
      </c>
      <c r="H2" s="111" t="str">
        <f>IF('Basic data'!K30="","",'Basic data'!K30)</f>
        <v/>
      </c>
      <c r="I2" s="364"/>
      <c r="J2" s="111">
        <f>IF('Basic data'!L30="","",'Basic data'!L30)</f>
        <v>0</v>
      </c>
    </row>
    <row r="3" spans="1:10" s="110" customFormat="1" ht="36" customHeight="1" x14ac:dyDescent="0.25">
      <c r="A3" s="112" t="str">
        <f>'Basic data'!B31</f>
        <v>Oral cavity non-surgical</v>
      </c>
      <c r="B3" s="111" t="str">
        <f>IF('Basic data'!E31="","",'Basic data'!E31)</f>
        <v/>
      </c>
      <c r="C3" s="111" t="str">
        <f>IF('Basic data'!F31="","",'Basic data'!F31)</f>
        <v/>
      </c>
      <c r="D3" s="111" t="str">
        <f>IF('Basic data'!G31="","",'Basic data'!G31)</f>
        <v/>
      </c>
      <c r="E3" s="111" t="str">
        <f>IF('Basic data'!H31="","",'Basic data'!H31)</f>
        <v/>
      </c>
      <c r="F3" s="111" t="str">
        <f>IF('Basic data'!I31="","",'Basic data'!I31)</f>
        <v/>
      </c>
      <c r="G3" s="111" t="str">
        <f>IF('Basic data'!J31="","",'Basic data'!J31)</f>
        <v/>
      </c>
      <c r="H3" s="111" t="str">
        <f>IF('Basic data'!K31="","",'Basic data'!K31)</f>
        <v/>
      </c>
      <c r="I3" s="364"/>
      <c r="J3" s="111">
        <f>IF('Basic data'!L31="","",'Basic data'!L31)</f>
        <v>0</v>
      </c>
    </row>
    <row r="4" spans="1:10" s="110" customFormat="1" ht="36" customHeight="1" x14ac:dyDescent="0.25">
      <c r="A4" s="112" t="str">
        <f>'Basic data'!B32</f>
        <v>Main nasal cavity and paranasal sinus surgical</v>
      </c>
      <c r="B4" s="111" t="str">
        <f>IF('Basic data'!E32="","",'Basic data'!E32)</f>
        <v/>
      </c>
      <c r="C4" s="111" t="str">
        <f>IF('Basic data'!F32="","",'Basic data'!F32)</f>
        <v/>
      </c>
      <c r="D4" s="111" t="str">
        <f>IF('Basic data'!G32="","",'Basic data'!G32)</f>
        <v/>
      </c>
      <c r="E4" s="111" t="str">
        <f>IF('Basic data'!H32="","",'Basic data'!H32)</f>
        <v/>
      </c>
      <c r="F4" s="111" t="str">
        <f>IF('Basic data'!I32="","",'Basic data'!I32)</f>
        <v/>
      </c>
      <c r="G4" s="111" t="str">
        <f>IF('Basic data'!J32="","",'Basic data'!J32)</f>
        <v/>
      </c>
      <c r="H4" s="111" t="str">
        <f>IF('Basic data'!K32="","",'Basic data'!K32)</f>
        <v/>
      </c>
      <c r="I4" s="364"/>
      <c r="J4" s="111">
        <f>IF('Basic data'!L32="","",'Basic data'!L32)</f>
        <v>0</v>
      </c>
    </row>
    <row r="5" spans="1:10" s="110" customFormat="1" ht="36" customHeight="1" x14ac:dyDescent="0.25">
      <c r="A5" s="112" t="str">
        <f>'Basic data'!B33</f>
        <v>Main nasal cavity and paranasal sinus non-surgical</v>
      </c>
      <c r="B5" s="111" t="str">
        <f>IF('Basic data'!E33="","",'Basic data'!E33)</f>
        <v/>
      </c>
      <c r="C5" s="111" t="str">
        <f>IF('Basic data'!F33="","",'Basic data'!F33)</f>
        <v/>
      </c>
      <c r="D5" s="111" t="str">
        <f>IF('Basic data'!G33="","",'Basic data'!G33)</f>
        <v/>
      </c>
      <c r="E5" s="111" t="str">
        <f>IF('Basic data'!H33="","",'Basic data'!H33)</f>
        <v/>
      </c>
      <c r="F5" s="111" t="str">
        <f>IF('Basic data'!I33="","",'Basic data'!I33)</f>
        <v/>
      </c>
      <c r="G5" s="111" t="str">
        <f>IF('Basic data'!J33="","",'Basic data'!J33)</f>
        <v/>
      </c>
      <c r="H5" s="111" t="str">
        <f>IF('Basic data'!K33="","",'Basic data'!K33)</f>
        <v/>
      </c>
      <c r="I5" s="364"/>
      <c r="J5" s="111">
        <f>IF('Basic data'!L33="","",'Basic data'!L33)</f>
        <v>0</v>
      </c>
    </row>
    <row r="6" spans="1:10" s="110" customFormat="1" ht="36" customHeight="1" x14ac:dyDescent="0.25">
      <c r="A6" s="112" t="str">
        <f>'Basic data'!B34</f>
        <v>Pharynx surgical</v>
      </c>
      <c r="B6" s="111" t="str">
        <f>IF('Basic data'!E34="","",'Basic data'!E34)</f>
        <v/>
      </c>
      <c r="C6" s="365"/>
      <c r="D6" s="365"/>
      <c r="E6" s="365"/>
      <c r="F6" s="365"/>
      <c r="G6" s="365"/>
      <c r="H6" s="365"/>
      <c r="I6" s="363" t="str">
        <f>IF('Basic data'!F34="","",'Basic data'!F34)</f>
        <v/>
      </c>
      <c r="J6" s="111">
        <f>IF('Basic data'!L34="","",'Basic data'!L34)</f>
        <v>0</v>
      </c>
    </row>
    <row r="7" spans="1:10" s="110" customFormat="1" ht="36" customHeight="1" x14ac:dyDescent="0.25">
      <c r="A7" s="112" t="str">
        <f>'Basic data'!B35</f>
        <v xml:space="preserve">Pharynx non-surgical </v>
      </c>
      <c r="B7" s="111" t="str">
        <f>IF('Basic data'!E35="","",'Basic data'!E35)</f>
        <v/>
      </c>
      <c r="C7" s="365"/>
      <c r="D7" s="365"/>
      <c r="E7" s="365"/>
      <c r="F7" s="365"/>
      <c r="G7" s="365"/>
      <c r="H7" s="365"/>
      <c r="I7" s="363" t="str">
        <f>IF('Basic data'!F35="","",'Basic data'!F35)</f>
        <v/>
      </c>
      <c r="J7" s="111">
        <f>IF('Basic data'!L35="","",'Basic data'!L35)</f>
        <v>0</v>
      </c>
    </row>
    <row r="8" spans="1:10" s="110" customFormat="1" ht="36" customHeight="1" x14ac:dyDescent="0.25">
      <c r="A8" s="112" t="str">
        <f>'Basic data'!B36</f>
        <v>Larynx surgical</v>
      </c>
      <c r="B8" s="111" t="str">
        <f>IF('Basic data'!E36="","",'Basic data'!E36)</f>
        <v/>
      </c>
      <c r="C8" s="365"/>
      <c r="D8" s="365"/>
      <c r="E8" s="365"/>
      <c r="F8" s="365"/>
      <c r="G8" s="365"/>
      <c r="H8" s="365"/>
      <c r="I8" s="363" t="str">
        <f>IF('Basic data'!F36="","",'Basic data'!F36)</f>
        <v/>
      </c>
      <c r="J8" s="111">
        <f>IF('Basic data'!L36="","",'Basic data'!L36)</f>
        <v>0</v>
      </c>
    </row>
    <row r="9" spans="1:10" s="110" customFormat="1" ht="36" customHeight="1" x14ac:dyDescent="0.25">
      <c r="A9" s="112" t="str">
        <f>'Basic data'!B37</f>
        <v>Larynx non-surgical</v>
      </c>
      <c r="B9" s="111" t="str">
        <f>IF('Basic data'!E37="","",'Basic data'!E37)</f>
        <v/>
      </c>
      <c r="C9" s="365"/>
      <c r="D9" s="365"/>
      <c r="E9" s="365"/>
      <c r="F9" s="365"/>
      <c r="G9" s="365"/>
      <c r="H9" s="365"/>
      <c r="I9" s="363" t="str">
        <f>IF('Basic data'!F37="","",'Basic data'!F37)</f>
        <v/>
      </c>
      <c r="J9" s="111">
        <f>IF('Basic data'!L37="","",'Basic data'!L37)</f>
        <v>0</v>
      </c>
    </row>
    <row r="10" spans="1:10" s="110" customFormat="1" ht="36" customHeight="1" x14ac:dyDescent="0.25">
      <c r="A10" s="112" t="str">
        <f>'Basic data'!B38</f>
        <v>Tumours without staging (ICD10- C30.1, C31.2, C31.3) surgical</v>
      </c>
      <c r="B10" s="277"/>
      <c r="C10" s="418"/>
      <c r="D10" s="418"/>
      <c r="E10" s="418"/>
      <c r="F10" s="418"/>
      <c r="G10" s="418"/>
      <c r="H10" s="418"/>
      <c r="I10" s="419"/>
      <c r="J10" s="111" t="str">
        <f>IF('Basic data'!L38="","",'Basic data'!L38)</f>
        <v/>
      </c>
    </row>
    <row r="11" spans="1:10" s="110" customFormat="1" ht="36" customHeight="1" x14ac:dyDescent="0.25">
      <c r="A11" s="112" t="str">
        <f>'Basic data'!B39</f>
        <v>Tumours without staging (ICD10- C30.1, C31.2, C31.3) non-surgical</v>
      </c>
      <c r="B11" s="277"/>
      <c r="C11" s="418"/>
      <c r="D11" s="418"/>
      <c r="E11" s="418"/>
      <c r="F11" s="418"/>
      <c r="G11" s="418"/>
      <c r="H11" s="418"/>
      <c r="I11" s="419"/>
      <c r="J11" s="111" t="str">
        <f>IF('Basic data'!L39="","",'Basic data'!L39)</f>
        <v/>
      </c>
    </row>
    <row r="12" spans="1:10" s="110" customFormat="1" ht="36" customHeight="1" x14ac:dyDescent="0.25">
      <c r="A12" s="112" t="str">
        <f>'Basic data'!B40</f>
        <v>Primary cases without salivary gland tumours</v>
      </c>
      <c r="B12" s="277"/>
      <c r="C12" s="418"/>
      <c r="D12" s="418"/>
      <c r="E12" s="418"/>
      <c r="F12" s="418"/>
      <c r="G12" s="418"/>
      <c r="H12" s="418"/>
      <c r="I12" s="419"/>
      <c r="J12" s="111">
        <f>IF('Basic data'!L40="","",'Basic data'!L40)</f>
        <v>0</v>
      </c>
    </row>
    <row r="13" spans="1:10" s="110" customFormat="1" ht="36" customHeight="1" x14ac:dyDescent="0.25">
      <c r="A13" s="112" t="str">
        <f>'Basic data'!B41</f>
        <v>Salivary glands surgical</v>
      </c>
      <c r="B13" s="277"/>
      <c r="C13" s="277"/>
      <c r="D13" s="277"/>
      <c r="E13" s="277"/>
      <c r="F13" s="277"/>
      <c r="G13" s="277"/>
      <c r="H13" s="277"/>
      <c r="I13" s="277"/>
      <c r="J13" s="111" t="str">
        <f>IF('Basic data'!L41="","",'Basic data'!L41)</f>
        <v/>
      </c>
    </row>
    <row r="14" spans="1:10" s="110" customFormat="1" ht="36" customHeight="1" x14ac:dyDescent="0.25">
      <c r="A14" s="112" t="str">
        <f>'Basic data'!B42</f>
        <v>Salivary glands non-surgical</v>
      </c>
      <c r="B14" s="277"/>
      <c r="C14" s="277"/>
      <c r="D14" s="277"/>
      <c r="E14" s="277"/>
      <c r="F14" s="277"/>
      <c r="G14" s="277"/>
      <c r="H14" s="277"/>
      <c r="I14" s="277"/>
      <c r="J14" s="111" t="str">
        <f>IF('Basic data'!L42="","",'Basic data'!L42)</f>
        <v/>
      </c>
    </row>
    <row r="15" spans="1:10" ht="36" customHeight="1" x14ac:dyDescent="0.25">
      <c r="A15" s="112" t="str">
        <f>'Basic data'!B43</f>
        <v>Primary cases total</v>
      </c>
      <c r="B15" s="277"/>
      <c r="C15" s="277"/>
      <c r="D15" s="277"/>
      <c r="E15" s="277"/>
      <c r="F15" s="277"/>
      <c r="G15" s="277"/>
      <c r="H15" s="277"/>
      <c r="I15" s="277"/>
      <c r="J15" s="111">
        <f>IF('Basic data'!L43="","",'Basic data'!L43)</f>
        <v>0</v>
      </c>
    </row>
    <row r="16" spans="1:10" ht="36" customHeight="1" x14ac:dyDescent="0.25">
      <c r="A16" s="112" t="str">
        <f>LEFT('Basic data'!B45,23)</f>
        <v>Surgical expertise ENT1</v>
      </c>
      <c r="B16" s="277"/>
      <c r="C16" s="277"/>
      <c r="D16" s="277"/>
      <c r="E16" s="277"/>
      <c r="F16" s="277"/>
      <c r="G16" s="277"/>
      <c r="H16" s="277"/>
      <c r="I16" s="277"/>
      <c r="J16" s="111" t="str">
        <f>IF('Basic data'!L45="","",'Basic data'!L45)</f>
        <v/>
      </c>
    </row>
    <row r="17" spans="1:10" ht="36" customHeight="1" x14ac:dyDescent="0.25">
      <c r="A17" s="112" t="str">
        <f>LEFT('Basic data'!B46,23)</f>
        <v>Surgical expertise OMS1</v>
      </c>
      <c r="B17" s="277"/>
      <c r="C17" s="277"/>
      <c r="D17" s="277"/>
      <c r="E17" s="277"/>
      <c r="F17" s="277"/>
      <c r="G17" s="277"/>
      <c r="H17" s="277"/>
      <c r="I17" s="277"/>
      <c r="J17" s="111" t="str">
        <f>IF('Basic data'!L46="","",'Basic data'!L46)</f>
        <v/>
      </c>
    </row>
    <row r="18" spans="1:10" ht="36" customHeight="1" x14ac:dyDescent="0.25">
      <c r="A18" s="112" t="str">
        <f>LEFT('Basic data'!B47,23)</f>
        <v>For centres with extern</v>
      </c>
      <c r="B18" s="277"/>
      <c r="C18" s="277"/>
      <c r="D18" s="277"/>
      <c r="E18" s="277"/>
      <c r="F18" s="277"/>
      <c r="G18" s="277"/>
      <c r="H18" s="277"/>
      <c r="I18" s="277"/>
      <c r="J18" s="111" t="str">
        <f>IF('Basic data'!L47="","",'Basic data'!L47)</f>
        <v/>
      </c>
    </row>
  </sheetData>
  <pageMargins left="0.7" right="0.7" top="0.78740157499999996" bottom="0.78740157499999996" header="0.3" footer="0.3"/>
  <pageSetup paperSize="9" orientation="portrait" horizontalDpi="0"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8"/>
  <dimension ref="A1:AA371"/>
  <sheetViews>
    <sheetView zoomScaleNormal="100" workbookViewId="0">
      <selection activeCell="A2" sqref="A2"/>
    </sheetView>
  </sheetViews>
  <sheetFormatPr defaultColWidth="11.42578125" defaultRowHeight="12" x14ac:dyDescent="0.25"/>
  <cols>
    <col min="1" max="1" width="30" style="197" customWidth="1"/>
    <col min="2" max="2" width="51.5703125" style="201" customWidth="1"/>
    <col min="3" max="3" width="55.5703125" style="197" customWidth="1"/>
    <col min="4" max="4" width="15.85546875" style="110" customWidth="1"/>
    <col min="5" max="5" width="37.42578125" style="110" customWidth="1"/>
    <col min="6" max="6" width="37" style="197" customWidth="1"/>
    <col min="7" max="7" width="36.28515625" style="197" customWidth="1"/>
    <col min="8" max="8" width="36.7109375" style="197" customWidth="1"/>
    <col min="9" max="9" width="28.5703125" style="197" customWidth="1"/>
    <col min="10" max="10" width="25.7109375" style="197" customWidth="1"/>
    <col min="11" max="11" width="36.7109375" style="197" customWidth="1"/>
    <col min="12" max="12" width="32.140625" style="197" customWidth="1"/>
    <col min="13" max="13" width="37.5703125" style="197" customWidth="1"/>
    <col min="14" max="15" width="36.85546875" style="197" customWidth="1"/>
    <col min="16" max="16" width="11.28515625" style="197" customWidth="1"/>
    <col min="17" max="17" width="32.42578125" style="197" customWidth="1"/>
    <col min="18" max="18" width="23.140625" style="197" customWidth="1"/>
    <col min="19" max="19" width="37.5703125" style="197" customWidth="1"/>
    <col min="20" max="20" width="18.5703125" style="197" customWidth="1"/>
    <col min="21" max="21" width="36" style="197" customWidth="1"/>
    <col min="22" max="22" width="16" style="197" customWidth="1"/>
    <col min="23" max="23" width="14.5703125" style="197" customWidth="1"/>
    <col min="24" max="24" width="17.28515625" style="197" customWidth="1"/>
    <col min="25" max="31" width="9.140625" style="197" customWidth="1"/>
    <col min="32" max="32" width="13.5703125" style="197" customWidth="1"/>
    <col min="33" max="44" width="9.140625" style="197" customWidth="1"/>
    <col min="45" max="45" width="16.140625" style="197" customWidth="1"/>
    <col min="46" max="46" width="13.85546875" style="197" customWidth="1"/>
    <col min="47" max="47" width="9.140625" style="197" customWidth="1"/>
    <col min="48" max="48" width="15" style="197" customWidth="1"/>
    <col min="49" max="49" width="19.7109375" style="197" customWidth="1"/>
    <col min="50" max="50" width="15.7109375" style="197" customWidth="1"/>
    <col min="51" max="104" width="9.140625" style="197" customWidth="1"/>
    <col min="105" max="106" width="16.5703125" style="197" customWidth="1"/>
    <col min="107" max="107" width="15.5703125" style="197" customWidth="1"/>
    <col min="108" max="108" width="19" style="197" customWidth="1"/>
    <col min="109" max="16384" width="11.42578125" style="197"/>
  </cols>
  <sheetData>
    <row r="1" spans="1:5" ht="15" x14ac:dyDescent="0.25">
      <c r="A1" s="198" t="s">
        <v>565</v>
      </c>
      <c r="B1" s="57" t="s">
        <v>982</v>
      </c>
      <c r="C1" s="194"/>
      <c r="D1"/>
      <c r="E1" s="197"/>
    </row>
    <row r="2" spans="1:5" ht="15" x14ac:dyDescent="0.25">
      <c r="A2" s="483" t="s">
        <v>1104</v>
      </c>
      <c r="B2" s="57" t="s">
        <v>224</v>
      </c>
      <c r="C2" s="194"/>
      <c r="D2"/>
      <c r="E2" s="197"/>
    </row>
    <row r="3" spans="1:5" ht="15" x14ac:dyDescent="0.25">
      <c r="A3" s="199"/>
      <c r="B3" s="57" t="s">
        <v>225</v>
      </c>
      <c r="C3" s="194"/>
      <c r="D3"/>
      <c r="E3" s="194"/>
    </row>
    <row r="4" spans="1:5" ht="15" x14ac:dyDescent="0.25">
      <c r="A4" s="199"/>
      <c r="B4" s="57" t="s">
        <v>539</v>
      </c>
      <c r="C4" s="194"/>
      <c r="D4"/>
      <c r="E4" s="194"/>
    </row>
    <row r="5" spans="1:5" ht="15" x14ac:dyDescent="0.25">
      <c r="A5" s="199"/>
      <c r="B5" s="57" t="s">
        <v>272</v>
      </c>
      <c r="C5" s="194"/>
      <c r="D5"/>
      <c r="E5" s="194"/>
    </row>
    <row r="6" spans="1:5" x14ac:dyDescent="0.25">
      <c r="A6" s="199"/>
      <c r="B6" s="57" t="s">
        <v>226</v>
      </c>
      <c r="C6" s="194"/>
      <c r="D6" s="320"/>
      <c r="E6" s="194"/>
    </row>
    <row r="7" spans="1:5" x14ac:dyDescent="0.25">
      <c r="A7" s="199"/>
      <c r="B7" s="57" t="s">
        <v>540</v>
      </c>
      <c r="C7" s="194"/>
      <c r="D7" s="320"/>
      <c r="E7" s="194"/>
    </row>
    <row r="8" spans="1:5" x14ac:dyDescent="0.25">
      <c r="A8" s="199"/>
      <c r="B8" s="57" t="s">
        <v>227</v>
      </c>
      <c r="C8" s="194"/>
      <c r="D8" s="320"/>
      <c r="E8" s="194"/>
    </row>
    <row r="9" spans="1:5" x14ac:dyDescent="0.25">
      <c r="A9" s="199"/>
      <c r="B9" s="57" t="s">
        <v>541</v>
      </c>
      <c r="C9" s="194"/>
      <c r="D9" s="320"/>
      <c r="E9" s="194"/>
    </row>
    <row r="10" spans="1:5" x14ac:dyDescent="0.25">
      <c r="A10" s="199"/>
      <c r="B10" s="57" t="s">
        <v>228</v>
      </c>
      <c r="C10" s="194"/>
      <c r="D10" s="320"/>
      <c r="E10" s="194"/>
    </row>
    <row r="11" spans="1:5" x14ac:dyDescent="0.25">
      <c r="A11" s="199"/>
      <c r="B11" s="57" t="s">
        <v>1103</v>
      </c>
      <c r="C11" s="194"/>
      <c r="D11" s="320"/>
      <c r="E11" s="194"/>
    </row>
    <row r="12" spans="1:5" x14ac:dyDescent="0.25">
      <c r="A12" s="199"/>
      <c r="B12" s="57" t="s">
        <v>544</v>
      </c>
      <c r="C12" s="194"/>
      <c r="D12" s="320"/>
      <c r="E12" s="194"/>
    </row>
    <row r="13" spans="1:5" x14ac:dyDescent="0.25">
      <c r="A13" s="199"/>
      <c r="B13" s="57" t="s">
        <v>273</v>
      </c>
      <c r="C13" s="194"/>
      <c r="D13" s="320"/>
      <c r="E13" s="194"/>
    </row>
    <row r="14" spans="1:5" x14ac:dyDescent="0.25">
      <c r="A14" s="199"/>
      <c r="B14" s="57" t="s">
        <v>274</v>
      </c>
      <c r="C14" s="194"/>
      <c r="D14" s="320"/>
      <c r="E14" s="194"/>
    </row>
    <row r="15" spans="1:5" x14ac:dyDescent="0.25">
      <c r="A15" s="199"/>
      <c r="B15" s="57" t="s">
        <v>13</v>
      </c>
      <c r="C15" s="194"/>
      <c r="D15" s="320"/>
      <c r="E15" s="194"/>
    </row>
    <row r="16" spans="1:5" x14ac:dyDescent="0.25">
      <c r="A16" s="199"/>
      <c r="B16" s="57" t="s">
        <v>229</v>
      </c>
      <c r="C16" s="194"/>
      <c r="D16" s="320"/>
      <c r="E16" s="194"/>
    </row>
    <row r="17" spans="1:5" x14ac:dyDescent="0.25">
      <c r="A17" s="199"/>
      <c r="B17" s="57" t="s">
        <v>258</v>
      </c>
      <c r="C17" s="194"/>
      <c r="D17" s="320"/>
      <c r="E17" s="194"/>
    </row>
    <row r="18" spans="1:5" x14ac:dyDescent="0.25">
      <c r="A18" s="199"/>
      <c r="B18" s="57" t="s">
        <v>230</v>
      </c>
      <c r="C18" s="194"/>
      <c r="D18" s="320"/>
      <c r="E18" s="194"/>
    </row>
    <row r="19" spans="1:5" x14ac:dyDescent="0.25">
      <c r="A19" s="199"/>
      <c r="B19" s="57" t="s">
        <v>269</v>
      </c>
      <c r="C19" s="194"/>
      <c r="D19" s="320"/>
      <c r="E19" s="194"/>
    </row>
    <row r="20" spans="1:5" x14ac:dyDescent="0.25">
      <c r="A20" s="199"/>
      <c r="B20" s="57" t="s">
        <v>16</v>
      </c>
      <c r="C20" s="194"/>
      <c r="D20" s="320"/>
      <c r="E20" s="194"/>
    </row>
    <row r="21" spans="1:5" x14ac:dyDescent="0.25">
      <c r="A21" s="199"/>
      <c r="B21" s="57" t="s">
        <v>231</v>
      </c>
      <c r="C21" s="194"/>
      <c r="D21" s="320"/>
      <c r="E21" s="194"/>
    </row>
    <row r="22" spans="1:5" x14ac:dyDescent="0.25">
      <c r="A22" s="199"/>
      <c r="B22" s="57" t="s">
        <v>545</v>
      </c>
      <c r="C22" s="194"/>
      <c r="D22" s="320"/>
      <c r="E22" s="194"/>
    </row>
    <row r="23" spans="1:5" x14ac:dyDescent="0.25">
      <c r="A23" s="199"/>
      <c r="B23" s="57" t="s">
        <v>283</v>
      </c>
      <c r="C23" s="194"/>
      <c r="D23" s="215"/>
      <c r="E23" s="194"/>
    </row>
    <row r="24" spans="1:5" x14ac:dyDescent="0.25">
      <c r="A24" s="199"/>
      <c r="B24" s="57" t="s">
        <v>68</v>
      </c>
      <c r="C24" s="194"/>
      <c r="D24" s="320"/>
      <c r="E24" s="194"/>
    </row>
    <row r="25" spans="1:5" x14ac:dyDescent="0.25">
      <c r="A25" s="199"/>
      <c r="B25" s="57" t="s">
        <v>290</v>
      </c>
      <c r="C25" s="194"/>
      <c r="D25" s="320"/>
      <c r="E25" s="194"/>
    </row>
    <row r="26" spans="1:5" x14ac:dyDescent="0.25">
      <c r="A26" s="199"/>
      <c r="B26" s="57" t="s">
        <v>334</v>
      </c>
      <c r="C26" s="194"/>
      <c r="D26" s="320"/>
      <c r="E26" s="194"/>
    </row>
    <row r="27" spans="1:5" x14ac:dyDescent="0.25">
      <c r="A27" s="199"/>
      <c r="B27" s="57" t="s">
        <v>1015</v>
      </c>
      <c r="C27" s="194"/>
      <c r="D27" s="320"/>
      <c r="E27" s="194"/>
    </row>
    <row r="28" spans="1:5" x14ac:dyDescent="0.25">
      <c r="A28" s="199"/>
      <c r="B28" s="57" t="s">
        <v>232</v>
      </c>
      <c r="C28" s="194"/>
      <c r="D28" s="320"/>
      <c r="E28" s="194"/>
    </row>
    <row r="29" spans="1:5" x14ac:dyDescent="0.25">
      <c r="A29" s="199"/>
      <c r="B29" s="57" t="s">
        <v>275</v>
      </c>
      <c r="C29" s="194"/>
      <c r="D29" s="320"/>
      <c r="E29" s="194"/>
    </row>
    <row r="30" spans="1:5" x14ac:dyDescent="0.25">
      <c r="A30" s="199"/>
      <c r="B30" s="57" t="s">
        <v>233</v>
      </c>
      <c r="C30" s="194"/>
      <c r="D30" s="320"/>
      <c r="E30" s="194"/>
    </row>
    <row r="31" spans="1:5" x14ac:dyDescent="0.25">
      <c r="A31" s="199"/>
      <c r="B31" s="57" t="s">
        <v>130</v>
      </c>
      <c r="C31" s="194"/>
      <c r="D31" s="320"/>
      <c r="E31" s="194"/>
    </row>
    <row r="32" spans="1:5" x14ac:dyDescent="0.25">
      <c r="A32" s="199"/>
      <c r="B32" s="57" t="s">
        <v>542</v>
      </c>
      <c r="C32" s="194"/>
      <c r="D32" s="320"/>
      <c r="E32" s="194"/>
    </row>
    <row r="33" spans="1:5" x14ac:dyDescent="0.25">
      <c r="A33" s="199"/>
      <c r="B33" s="57" t="s">
        <v>234</v>
      </c>
      <c r="C33" s="194"/>
      <c r="D33" s="320"/>
      <c r="E33" s="194"/>
    </row>
    <row r="34" spans="1:5" x14ac:dyDescent="0.25">
      <c r="A34" s="199"/>
      <c r="B34" s="57" t="s">
        <v>278</v>
      </c>
      <c r="C34" s="194"/>
      <c r="D34" s="320"/>
      <c r="E34" s="194"/>
    </row>
    <row r="35" spans="1:5" x14ac:dyDescent="0.25">
      <c r="A35" s="199"/>
      <c r="B35" s="57" t="s">
        <v>235</v>
      </c>
      <c r="C35" s="194"/>
      <c r="D35" s="320"/>
      <c r="E35" s="194"/>
    </row>
    <row r="36" spans="1:5" x14ac:dyDescent="0.25">
      <c r="A36" s="199"/>
      <c r="B36" s="57" t="s">
        <v>236</v>
      </c>
      <c r="C36" s="194"/>
      <c r="D36" s="320"/>
      <c r="E36" s="194"/>
    </row>
    <row r="37" spans="1:5" x14ac:dyDescent="0.25">
      <c r="A37" s="199"/>
      <c r="B37" s="57" t="s">
        <v>237</v>
      </c>
      <c r="C37" s="194"/>
      <c r="D37" s="320"/>
      <c r="E37" s="194"/>
    </row>
    <row r="38" spans="1:5" x14ac:dyDescent="0.25">
      <c r="A38" s="199"/>
      <c r="B38" s="57" t="s">
        <v>129</v>
      </c>
      <c r="C38" s="194"/>
      <c r="D38" s="320"/>
      <c r="E38" s="194"/>
    </row>
    <row r="39" spans="1:5" x14ac:dyDescent="0.25">
      <c r="A39" s="199"/>
      <c r="B39" s="57" t="s">
        <v>277</v>
      </c>
      <c r="C39" s="194"/>
      <c r="D39" s="320"/>
      <c r="E39" s="194"/>
    </row>
    <row r="40" spans="1:5" x14ac:dyDescent="0.25">
      <c r="A40" s="199"/>
      <c r="B40" s="57" t="s">
        <v>238</v>
      </c>
      <c r="C40" s="194"/>
      <c r="D40" s="320"/>
      <c r="E40" s="194"/>
    </row>
    <row r="41" spans="1:5" x14ac:dyDescent="0.25">
      <c r="A41" s="199"/>
      <c r="B41" s="57" t="s">
        <v>276</v>
      </c>
      <c r="C41" s="194"/>
      <c r="D41" s="320"/>
      <c r="E41" s="194"/>
    </row>
    <row r="42" spans="1:5" x14ac:dyDescent="0.25">
      <c r="A42" s="199"/>
      <c r="B42" s="317" t="s">
        <v>259</v>
      </c>
      <c r="C42" s="194"/>
      <c r="D42" s="320"/>
      <c r="E42" s="194"/>
    </row>
    <row r="43" spans="1:5" x14ac:dyDescent="0.25">
      <c r="A43" s="199"/>
      <c r="B43" s="317" t="s">
        <v>279</v>
      </c>
      <c r="C43" s="194"/>
      <c r="D43" s="320"/>
      <c r="E43" s="194"/>
    </row>
    <row r="44" spans="1:5" x14ac:dyDescent="0.25">
      <c r="A44" s="199"/>
      <c r="B44" s="317" t="s">
        <v>579</v>
      </c>
      <c r="C44" s="194"/>
      <c r="D44" s="320"/>
      <c r="E44" s="194"/>
    </row>
    <row r="45" spans="1:5" x14ac:dyDescent="0.25">
      <c r="A45" s="199"/>
      <c r="B45" s="57" t="s">
        <v>280</v>
      </c>
      <c r="C45" s="194"/>
      <c r="D45" s="320"/>
      <c r="E45" s="194"/>
    </row>
    <row r="46" spans="1:5" x14ac:dyDescent="0.25">
      <c r="A46" s="199"/>
      <c r="B46" s="424" t="s">
        <v>281</v>
      </c>
      <c r="C46" s="194"/>
      <c r="D46" s="320"/>
      <c r="E46" s="194"/>
    </row>
    <row r="47" spans="1:5" x14ac:dyDescent="0.25">
      <c r="A47" s="199"/>
      <c r="B47" s="424" t="s">
        <v>239</v>
      </c>
      <c r="C47" s="194"/>
      <c r="D47" s="320"/>
      <c r="E47" s="194"/>
    </row>
    <row r="48" spans="1:5" x14ac:dyDescent="0.25">
      <c r="A48" s="199"/>
      <c r="B48" s="57" t="s">
        <v>282</v>
      </c>
      <c r="C48" s="194"/>
      <c r="D48" s="215"/>
      <c r="E48" s="194"/>
    </row>
    <row r="49" spans="1:5" x14ac:dyDescent="0.25">
      <c r="A49" s="199"/>
      <c r="B49" s="424" t="s">
        <v>543</v>
      </c>
      <c r="C49" s="194"/>
      <c r="D49" s="320"/>
      <c r="E49" s="194"/>
    </row>
    <row r="50" spans="1:5" x14ac:dyDescent="0.25">
      <c r="A50" s="199"/>
      <c r="B50" s="424" t="s">
        <v>327</v>
      </c>
      <c r="C50" s="194"/>
      <c r="D50" s="320"/>
      <c r="E50" s="194"/>
    </row>
    <row r="51" spans="1:5" x14ac:dyDescent="0.25">
      <c r="A51" s="199"/>
      <c r="B51" s="424" t="s">
        <v>240</v>
      </c>
      <c r="C51" s="194"/>
      <c r="D51" s="320"/>
      <c r="E51" s="194"/>
    </row>
    <row r="52" spans="1:5" x14ac:dyDescent="0.25">
      <c r="A52" s="199"/>
      <c r="B52" s="57" t="s">
        <v>1094</v>
      </c>
      <c r="C52" s="194"/>
      <c r="D52" s="320"/>
      <c r="E52" s="194"/>
    </row>
    <row r="53" spans="1:5" x14ac:dyDescent="0.25">
      <c r="A53" s="199"/>
      <c r="B53" s="362" t="s">
        <v>1095</v>
      </c>
      <c r="C53" s="194"/>
      <c r="D53" s="320"/>
      <c r="E53" s="194"/>
    </row>
    <row r="54" spans="1:5" x14ac:dyDescent="0.25">
      <c r="A54" s="199"/>
      <c r="C54" s="194"/>
      <c r="D54" s="320"/>
      <c r="E54" s="194"/>
    </row>
    <row r="55" spans="1:5" x14ac:dyDescent="0.25">
      <c r="A55" s="199"/>
      <c r="C55" s="194"/>
      <c r="D55" s="320"/>
      <c r="E55" s="194"/>
    </row>
    <row r="56" spans="1:5" x14ac:dyDescent="0.25">
      <c r="A56" s="199"/>
      <c r="C56" s="194"/>
      <c r="D56" s="320"/>
      <c r="E56" s="194"/>
    </row>
    <row r="57" spans="1:5" x14ac:dyDescent="0.25">
      <c r="A57" s="199"/>
      <c r="C57" s="194"/>
      <c r="D57" s="320"/>
      <c r="E57" s="194"/>
    </row>
    <row r="58" spans="1:5" x14ac:dyDescent="0.25">
      <c r="A58" s="199"/>
      <c r="C58" s="194"/>
      <c r="D58" s="320"/>
      <c r="E58" s="194"/>
    </row>
    <row r="59" spans="1:5" x14ac:dyDescent="0.25">
      <c r="A59" s="199"/>
      <c r="C59" s="194"/>
      <c r="D59" s="320"/>
      <c r="E59" s="194"/>
    </row>
    <row r="60" spans="1:5" x14ac:dyDescent="0.25">
      <c r="A60" s="199"/>
      <c r="C60" s="194"/>
      <c r="D60" s="320"/>
      <c r="E60" s="194"/>
    </row>
    <row r="61" spans="1:5" x14ac:dyDescent="0.25">
      <c r="A61" s="199"/>
      <c r="C61" s="194"/>
      <c r="D61" s="320"/>
      <c r="E61" s="194"/>
    </row>
    <row r="62" spans="1:5" x14ac:dyDescent="0.25">
      <c r="A62" s="199"/>
      <c r="B62" s="197"/>
      <c r="C62" s="194"/>
      <c r="E62" s="48"/>
    </row>
    <row r="63" spans="1:5" x14ac:dyDescent="0.25">
      <c r="A63" s="199"/>
      <c r="B63" s="197"/>
      <c r="E63" s="48"/>
    </row>
    <row r="64" spans="1:5" x14ac:dyDescent="0.25">
      <c r="A64" s="199"/>
      <c r="B64" s="197"/>
      <c r="C64" s="213"/>
      <c r="D64" s="320"/>
      <c r="E64" s="48"/>
    </row>
    <row r="65" spans="1:23" x14ac:dyDescent="0.25">
      <c r="A65" s="200"/>
    </row>
    <row r="66" spans="1:23" x14ac:dyDescent="0.25">
      <c r="A66" s="211" t="s">
        <v>35</v>
      </c>
      <c r="B66" s="212" t="s">
        <v>36</v>
      </c>
      <c r="C66" s="213" t="s">
        <v>37</v>
      </c>
      <c r="D66" s="214" t="s">
        <v>38</v>
      </c>
      <c r="E66" s="213" t="s">
        <v>39</v>
      </c>
      <c r="F66" s="215" t="s">
        <v>40</v>
      </c>
      <c r="G66" s="215" t="s">
        <v>41</v>
      </c>
      <c r="H66" s="213" t="s">
        <v>42</v>
      </c>
      <c r="I66" s="213" t="s">
        <v>43</v>
      </c>
      <c r="J66" s="213" t="s">
        <v>44</v>
      </c>
      <c r="K66" s="213" t="s">
        <v>45</v>
      </c>
      <c r="L66" s="213" t="s">
        <v>46</v>
      </c>
      <c r="M66" s="213" t="s">
        <v>47</v>
      </c>
      <c r="N66" s="213" t="s">
        <v>48</v>
      </c>
      <c r="O66" s="213" t="s">
        <v>49</v>
      </c>
      <c r="P66" s="213" t="s">
        <v>12</v>
      </c>
      <c r="Q66" s="213" t="s">
        <v>50</v>
      </c>
      <c r="R66" s="213" t="s">
        <v>260</v>
      </c>
      <c r="S66" s="213" t="s">
        <v>67</v>
      </c>
      <c r="T66" s="200"/>
      <c r="U66" s="200"/>
      <c r="W66" s="200"/>
    </row>
    <row r="67" spans="1:23" x14ac:dyDescent="0.25">
      <c r="A67" s="216" t="s">
        <v>152</v>
      </c>
      <c r="B67" s="212" t="s">
        <v>153</v>
      </c>
      <c r="C67" s="213" t="s">
        <v>154</v>
      </c>
      <c r="D67" s="214" t="s">
        <v>155</v>
      </c>
      <c r="E67" s="213" t="s">
        <v>156</v>
      </c>
      <c r="F67" s="215" t="s">
        <v>157</v>
      </c>
      <c r="G67" s="215" t="s">
        <v>158</v>
      </c>
      <c r="H67" s="213" t="s">
        <v>159</v>
      </c>
      <c r="I67" s="213" t="s">
        <v>160</v>
      </c>
      <c r="J67" s="213" t="s">
        <v>161</v>
      </c>
      <c r="K67" s="213" t="s">
        <v>162</v>
      </c>
      <c r="L67" s="213" t="s">
        <v>163</v>
      </c>
      <c r="M67" s="213" t="s">
        <v>164</v>
      </c>
      <c r="N67" s="213" t="s">
        <v>165</v>
      </c>
      <c r="O67" s="213" t="s">
        <v>166</v>
      </c>
      <c r="P67" s="213" t="s">
        <v>167</v>
      </c>
      <c r="Q67" s="215" t="s">
        <v>284</v>
      </c>
      <c r="R67" s="213" t="s">
        <v>285</v>
      </c>
      <c r="S67" s="260" t="s">
        <v>287</v>
      </c>
      <c r="T67" s="200"/>
      <c r="U67" s="7"/>
      <c r="V67" s="200"/>
      <c r="W67" s="7"/>
    </row>
    <row r="68" spans="1:23" x14ac:dyDescent="0.25">
      <c r="A68" s="216" t="s">
        <v>17</v>
      </c>
      <c r="B68" s="212" t="s">
        <v>24</v>
      </c>
      <c r="C68" s="213" t="s">
        <v>155</v>
      </c>
      <c r="D68" s="214" t="s">
        <v>168</v>
      </c>
      <c r="E68" s="213" t="s">
        <v>169</v>
      </c>
      <c r="F68" s="215" t="s">
        <v>169</v>
      </c>
      <c r="G68" s="215" t="s">
        <v>170</v>
      </c>
      <c r="H68" s="213" t="s">
        <v>171</v>
      </c>
      <c r="I68" s="213" t="s">
        <v>19</v>
      </c>
      <c r="J68" s="213" t="s">
        <v>172</v>
      </c>
      <c r="K68" s="213" t="s">
        <v>173</v>
      </c>
      <c r="L68" s="213" t="s">
        <v>174</v>
      </c>
      <c r="M68" s="213" t="s">
        <v>175</v>
      </c>
      <c r="N68" s="213" t="s">
        <v>27</v>
      </c>
      <c r="O68" s="213" t="s">
        <v>176</v>
      </c>
      <c r="P68" s="213" t="s">
        <v>14</v>
      </c>
      <c r="Q68" s="213" t="s">
        <v>151</v>
      </c>
      <c r="R68" s="213" t="s">
        <v>151</v>
      </c>
      <c r="S68" s="213" t="s">
        <v>151</v>
      </c>
      <c r="T68" s="200"/>
      <c r="U68" s="7"/>
      <c r="V68" s="7"/>
      <c r="W68" s="7"/>
    </row>
    <row r="69" spans="1:23" x14ac:dyDescent="0.25">
      <c r="A69" s="216" t="s">
        <v>18</v>
      </c>
      <c r="B69" s="212" t="s">
        <v>25</v>
      </c>
      <c r="C69" s="213" t="s">
        <v>177</v>
      </c>
      <c r="D69" s="217" t="s">
        <v>178</v>
      </c>
      <c r="E69" s="213" t="s">
        <v>151</v>
      </c>
      <c r="F69" s="215" t="s">
        <v>151</v>
      </c>
      <c r="G69" s="215" t="s">
        <v>179</v>
      </c>
      <c r="H69" s="213" t="s">
        <v>180</v>
      </c>
      <c r="I69" s="213" t="s">
        <v>181</v>
      </c>
      <c r="J69" s="213" t="s">
        <v>182</v>
      </c>
      <c r="K69" s="213" t="s">
        <v>34</v>
      </c>
      <c r="L69" s="213" t="s">
        <v>169</v>
      </c>
      <c r="M69" s="213" t="s">
        <v>29</v>
      </c>
      <c r="N69" s="213" t="s">
        <v>30</v>
      </c>
      <c r="O69" s="213" t="s">
        <v>183</v>
      </c>
      <c r="P69" s="213" t="s">
        <v>26</v>
      </c>
      <c r="Q69" s="218"/>
      <c r="R69" s="213"/>
      <c r="S69" s="213"/>
      <c r="T69" s="200"/>
      <c r="U69" s="7"/>
      <c r="V69" s="7"/>
      <c r="W69" s="7"/>
    </row>
    <row r="70" spans="1:23" x14ac:dyDescent="0.25">
      <c r="A70" s="216" t="s">
        <v>184</v>
      </c>
      <c r="B70" s="212" t="s">
        <v>32</v>
      </c>
      <c r="C70" s="213" t="s">
        <v>185</v>
      </c>
      <c r="D70" s="217" t="s">
        <v>169</v>
      </c>
      <c r="E70" s="213" t="s">
        <v>186</v>
      </c>
      <c r="F70" s="215" t="s">
        <v>186</v>
      </c>
      <c r="G70" s="215" t="s">
        <v>187</v>
      </c>
      <c r="H70" s="213" t="s">
        <v>188</v>
      </c>
      <c r="I70" s="215" t="s">
        <v>189</v>
      </c>
      <c r="J70" s="215" t="s">
        <v>190</v>
      </c>
      <c r="K70" s="213" t="s">
        <v>169</v>
      </c>
      <c r="L70" s="213" t="s">
        <v>151</v>
      </c>
      <c r="M70" s="213" t="s">
        <v>261</v>
      </c>
      <c r="N70" s="213" t="s">
        <v>178</v>
      </c>
      <c r="O70" s="213" t="s">
        <v>169</v>
      </c>
      <c r="P70" s="213" t="s">
        <v>28</v>
      </c>
      <c r="Q70" s="213"/>
      <c r="R70" s="213"/>
      <c r="S70" s="213"/>
      <c r="T70" s="200"/>
      <c r="U70" s="7"/>
      <c r="V70" s="7"/>
      <c r="W70" s="7"/>
    </row>
    <row r="71" spans="1:23" x14ac:dyDescent="0.25">
      <c r="A71" s="216" t="s">
        <v>192</v>
      </c>
      <c r="B71" s="212" t="s">
        <v>193</v>
      </c>
      <c r="C71" s="213" t="s">
        <v>194</v>
      </c>
      <c r="D71" s="217" t="s">
        <v>151</v>
      </c>
      <c r="E71" s="213"/>
      <c r="F71" s="215"/>
      <c r="G71" s="215" t="s">
        <v>31</v>
      </c>
      <c r="H71" s="213" t="s">
        <v>178</v>
      </c>
      <c r="I71" s="215" t="s">
        <v>195</v>
      </c>
      <c r="J71" s="215" t="s">
        <v>196</v>
      </c>
      <c r="K71" s="213" t="s">
        <v>151</v>
      </c>
      <c r="L71" s="213" t="s">
        <v>186</v>
      </c>
      <c r="M71" s="213" t="s">
        <v>66</v>
      </c>
      <c r="N71" s="213" t="s">
        <v>169</v>
      </c>
      <c r="O71" s="213" t="s">
        <v>151</v>
      </c>
      <c r="P71" s="215" t="s">
        <v>197</v>
      </c>
      <c r="Q71" s="213"/>
      <c r="R71" s="213"/>
      <c r="S71" s="213"/>
      <c r="T71" s="200"/>
      <c r="U71" s="7"/>
      <c r="V71" s="7"/>
      <c r="W71" s="7"/>
    </row>
    <row r="72" spans="1:23" x14ac:dyDescent="0.25">
      <c r="A72" s="216" t="s">
        <v>198</v>
      </c>
      <c r="B72" s="212" t="s">
        <v>33</v>
      </c>
      <c r="C72" s="213" t="s">
        <v>199</v>
      </c>
      <c r="D72" s="217" t="s">
        <v>186</v>
      </c>
      <c r="E72" s="213"/>
      <c r="F72" s="215"/>
      <c r="G72" s="213" t="s">
        <v>169</v>
      </c>
      <c r="H72" s="215" t="s">
        <v>169</v>
      </c>
      <c r="I72" s="215" t="s">
        <v>242</v>
      </c>
      <c r="J72" s="215" t="s">
        <v>200</v>
      </c>
      <c r="K72" s="213" t="s">
        <v>186</v>
      </c>
      <c r="L72" s="213"/>
      <c r="M72" s="213" t="s">
        <v>178</v>
      </c>
      <c r="N72" s="213" t="s">
        <v>151</v>
      </c>
      <c r="O72" s="215" t="s">
        <v>186</v>
      </c>
      <c r="P72" s="215" t="s">
        <v>191</v>
      </c>
      <c r="Q72" s="213"/>
      <c r="R72" s="213"/>
      <c r="S72" s="215"/>
      <c r="T72" s="200"/>
      <c r="U72" s="7"/>
      <c r="V72" s="7"/>
      <c r="W72" s="7"/>
    </row>
    <row r="73" spans="1:23" x14ac:dyDescent="0.25">
      <c r="A73" s="216" t="s">
        <v>201</v>
      </c>
      <c r="B73" s="212" t="s">
        <v>202</v>
      </c>
      <c r="C73" s="213" t="s">
        <v>178</v>
      </c>
      <c r="D73" s="217"/>
      <c r="E73" s="213"/>
      <c r="F73" s="213"/>
      <c r="G73" s="213" t="s">
        <v>151</v>
      </c>
      <c r="H73" s="215" t="s">
        <v>151</v>
      </c>
      <c r="I73" s="215" t="s">
        <v>169</v>
      </c>
      <c r="J73" s="215" t="s">
        <v>169</v>
      </c>
      <c r="K73" s="213"/>
      <c r="L73" s="213"/>
      <c r="M73" s="213" t="s">
        <v>169</v>
      </c>
      <c r="N73" s="213" t="s">
        <v>186</v>
      </c>
      <c r="O73" s="215"/>
      <c r="P73" s="215" t="s">
        <v>178</v>
      </c>
      <c r="Q73" s="213"/>
      <c r="R73" s="213"/>
      <c r="S73" s="215"/>
      <c r="T73" s="200"/>
      <c r="U73" s="7"/>
      <c r="V73" s="7"/>
      <c r="W73" s="7"/>
    </row>
    <row r="74" spans="1:23" x14ac:dyDescent="0.25">
      <c r="A74" s="216" t="s">
        <v>20</v>
      </c>
      <c r="B74" s="212" t="s">
        <v>169</v>
      </c>
      <c r="C74" s="213" t="s">
        <v>169</v>
      </c>
      <c r="D74" s="217"/>
      <c r="E74" s="213"/>
      <c r="F74" s="213"/>
      <c r="G74" s="213" t="s">
        <v>186</v>
      </c>
      <c r="H74" s="215" t="s">
        <v>186</v>
      </c>
      <c r="I74" s="215" t="s">
        <v>151</v>
      </c>
      <c r="J74" s="215" t="s">
        <v>151</v>
      </c>
      <c r="K74" s="215"/>
      <c r="L74" s="215"/>
      <c r="M74" s="213" t="s">
        <v>151</v>
      </c>
      <c r="N74" s="213"/>
      <c r="O74" s="215"/>
      <c r="P74" s="215" t="s">
        <v>169</v>
      </c>
      <c r="Q74" s="213"/>
      <c r="R74" s="215"/>
      <c r="S74" s="213"/>
      <c r="T74" s="200"/>
      <c r="U74" s="7"/>
      <c r="V74" s="7"/>
      <c r="W74" s="7"/>
    </row>
    <row r="75" spans="1:23" x14ac:dyDescent="0.25">
      <c r="A75" s="216" t="s">
        <v>203</v>
      </c>
      <c r="B75" s="212" t="s">
        <v>151</v>
      </c>
      <c r="C75" s="213" t="s">
        <v>151</v>
      </c>
      <c r="D75" s="217"/>
      <c r="E75" s="213"/>
      <c r="F75" s="213"/>
      <c r="G75" s="213"/>
      <c r="H75" s="215"/>
      <c r="I75" s="215" t="s">
        <v>186</v>
      </c>
      <c r="J75" s="215" t="s">
        <v>186</v>
      </c>
      <c r="K75" s="215"/>
      <c r="L75" s="215"/>
      <c r="M75" s="215" t="s">
        <v>186</v>
      </c>
      <c r="N75" s="215"/>
      <c r="O75" s="215"/>
      <c r="P75" s="215" t="s">
        <v>151</v>
      </c>
      <c r="Q75" s="215"/>
      <c r="R75" s="215"/>
      <c r="S75" s="215"/>
      <c r="T75" s="7"/>
      <c r="U75" s="7"/>
      <c r="V75" s="7"/>
      <c r="W75" s="7"/>
    </row>
    <row r="76" spans="1:23" x14ac:dyDescent="0.25">
      <c r="A76" s="216" t="s">
        <v>204</v>
      </c>
      <c r="B76" s="212" t="s">
        <v>186</v>
      </c>
      <c r="C76" s="213" t="s">
        <v>186</v>
      </c>
      <c r="D76" s="217"/>
      <c r="E76" s="213"/>
      <c r="F76" s="215"/>
      <c r="G76" s="215"/>
      <c r="H76" s="215"/>
      <c r="I76" s="215"/>
      <c r="J76" s="215"/>
      <c r="K76" s="215"/>
      <c r="L76" s="215"/>
      <c r="M76" s="215"/>
      <c r="N76" s="215"/>
      <c r="O76" s="215"/>
      <c r="P76" s="215" t="s">
        <v>186</v>
      </c>
      <c r="Q76" s="215"/>
      <c r="R76" s="215"/>
      <c r="S76" s="215"/>
      <c r="T76" s="7"/>
      <c r="U76" s="7"/>
      <c r="V76" s="7"/>
      <c r="W76" s="7"/>
    </row>
    <row r="77" spans="1:23" x14ac:dyDescent="0.25">
      <c r="A77" s="216" t="s">
        <v>205</v>
      </c>
      <c r="B77" s="212"/>
      <c r="C77" s="213"/>
      <c r="D77" s="217"/>
      <c r="E77" s="213"/>
      <c r="F77" s="215"/>
      <c r="G77" s="215"/>
      <c r="H77" s="215"/>
      <c r="I77" s="215"/>
      <c r="J77" s="215"/>
      <c r="K77" s="215"/>
      <c r="L77" s="215"/>
      <c r="M77" s="215"/>
      <c r="N77" s="215"/>
      <c r="O77" s="215"/>
      <c r="P77" s="215"/>
      <c r="Q77" s="215"/>
      <c r="R77" s="215"/>
      <c r="S77" s="215"/>
      <c r="T77" s="7"/>
      <c r="U77" s="7"/>
      <c r="V77" s="7"/>
      <c r="W77" s="7"/>
    </row>
    <row r="78" spans="1:23" x14ac:dyDescent="0.25">
      <c r="A78" s="216" t="s">
        <v>206</v>
      </c>
      <c r="B78" s="212"/>
      <c r="C78" s="213"/>
      <c r="D78" s="217"/>
      <c r="E78" s="213"/>
      <c r="F78" s="215"/>
      <c r="G78" s="215"/>
      <c r="H78" s="215"/>
      <c r="I78" s="215"/>
      <c r="J78" s="215"/>
      <c r="K78" s="215"/>
      <c r="L78" s="215"/>
      <c r="M78" s="215"/>
      <c r="N78" s="215"/>
      <c r="O78" s="215"/>
      <c r="P78" s="215"/>
      <c r="Q78" s="215"/>
      <c r="R78" s="215"/>
      <c r="S78" s="215"/>
      <c r="T78" s="7"/>
      <c r="U78" s="7"/>
      <c r="V78" s="7"/>
      <c r="W78" s="7"/>
    </row>
    <row r="79" spans="1:23" x14ac:dyDescent="0.25">
      <c r="A79" s="216" t="s">
        <v>21</v>
      </c>
      <c r="B79" s="212"/>
      <c r="C79" s="213"/>
      <c r="D79" s="217"/>
      <c r="E79" s="213"/>
      <c r="F79" s="215"/>
      <c r="G79" s="215"/>
      <c r="H79" s="215"/>
      <c r="I79" s="215"/>
      <c r="J79" s="215"/>
      <c r="K79" s="215"/>
      <c r="L79" s="215"/>
      <c r="M79" s="215"/>
      <c r="N79" s="215"/>
      <c r="O79" s="215"/>
      <c r="P79" s="215"/>
      <c r="Q79" s="215"/>
      <c r="R79" s="215"/>
      <c r="S79" s="215"/>
      <c r="T79" s="7"/>
      <c r="U79" s="7"/>
      <c r="V79" s="7"/>
      <c r="W79" s="7"/>
    </row>
    <row r="80" spans="1:23" x14ac:dyDescent="0.25">
      <c r="A80" s="216" t="s">
        <v>207</v>
      </c>
      <c r="B80" s="212"/>
      <c r="C80" s="213"/>
      <c r="D80" s="217"/>
      <c r="E80" s="213"/>
      <c r="F80" s="215"/>
      <c r="G80" s="215"/>
      <c r="H80" s="215"/>
      <c r="I80" s="215"/>
      <c r="J80" s="215"/>
      <c r="K80" s="215"/>
      <c r="L80" s="215"/>
      <c r="M80" s="215"/>
      <c r="N80" s="215"/>
      <c r="O80" s="215"/>
      <c r="P80" s="215"/>
      <c r="Q80" s="215"/>
      <c r="R80" s="215"/>
      <c r="S80" s="215"/>
      <c r="T80" s="7"/>
      <c r="U80" s="7"/>
      <c r="V80" s="7"/>
      <c r="W80" s="7"/>
    </row>
    <row r="81" spans="1:27" x14ac:dyDescent="0.25">
      <c r="A81" s="216" t="s">
        <v>22</v>
      </c>
      <c r="B81" s="212"/>
      <c r="C81" s="213"/>
      <c r="D81" s="217"/>
      <c r="E81" s="213"/>
      <c r="F81" s="215"/>
      <c r="G81" s="215"/>
      <c r="H81" s="215"/>
      <c r="I81" s="215"/>
      <c r="J81" s="215"/>
      <c r="K81" s="215"/>
      <c r="L81" s="215"/>
      <c r="M81" s="215"/>
      <c r="N81" s="215"/>
      <c r="O81" s="215"/>
      <c r="P81" s="215"/>
      <c r="Q81" s="215"/>
      <c r="R81" s="215"/>
      <c r="S81" s="215"/>
      <c r="T81" s="7"/>
      <c r="U81" s="7"/>
      <c r="V81" s="7"/>
      <c r="W81" s="7"/>
    </row>
    <row r="82" spans="1:27" x14ac:dyDescent="0.25">
      <c r="A82" s="216" t="s">
        <v>208</v>
      </c>
      <c r="B82" s="212"/>
      <c r="C82" s="213"/>
      <c r="D82" s="217"/>
      <c r="E82" s="213"/>
      <c r="F82" s="215"/>
      <c r="G82" s="215"/>
      <c r="H82" s="215"/>
      <c r="I82" s="215"/>
      <c r="J82" s="215"/>
      <c r="K82" s="215"/>
      <c r="L82" s="215"/>
      <c r="M82" s="215"/>
      <c r="N82" s="215"/>
      <c r="O82" s="215"/>
      <c r="P82" s="215"/>
      <c r="Q82" s="215"/>
      <c r="R82" s="215"/>
      <c r="S82" s="215"/>
      <c r="T82" s="7"/>
      <c r="U82" s="7"/>
      <c r="V82" s="7"/>
      <c r="W82" s="7"/>
    </row>
    <row r="83" spans="1:27" x14ac:dyDescent="0.25">
      <c r="A83" s="216" t="s">
        <v>209</v>
      </c>
      <c r="B83" s="212"/>
      <c r="C83" s="213"/>
      <c r="D83" s="217"/>
      <c r="E83" s="213"/>
      <c r="F83" s="215"/>
      <c r="G83" s="215"/>
      <c r="H83" s="215"/>
      <c r="I83" s="215"/>
      <c r="J83" s="215"/>
      <c r="K83" s="215"/>
      <c r="L83" s="215"/>
      <c r="M83" s="215"/>
      <c r="N83" s="215"/>
      <c r="O83" s="215"/>
      <c r="P83" s="215"/>
      <c r="Q83" s="215"/>
      <c r="R83" s="215"/>
      <c r="S83" s="215"/>
      <c r="T83" s="7"/>
      <c r="U83" s="7"/>
      <c r="V83" s="7"/>
      <c r="W83" s="7"/>
    </row>
    <row r="84" spans="1:27" x14ac:dyDescent="0.25">
      <c r="A84" s="216" t="s">
        <v>23</v>
      </c>
      <c r="B84" s="212"/>
      <c r="C84" s="213"/>
      <c r="D84" s="217"/>
      <c r="E84" s="213"/>
      <c r="F84" s="215"/>
      <c r="G84" s="215"/>
      <c r="H84" s="215"/>
      <c r="I84" s="215"/>
      <c r="J84" s="215"/>
      <c r="K84" s="215"/>
      <c r="L84" s="215"/>
      <c r="M84" s="215"/>
      <c r="N84" s="215"/>
      <c r="O84" s="215"/>
      <c r="P84" s="215"/>
      <c r="Q84" s="215"/>
      <c r="R84" s="215"/>
      <c r="S84" s="215"/>
      <c r="T84" s="7"/>
      <c r="U84" s="7"/>
      <c r="V84" s="7"/>
      <c r="W84" s="7"/>
    </row>
    <row r="85" spans="1:27" x14ac:dyDescent="0.25">
      <c r="A85" s="216" t="s">
        <v>169</v>
      </c>
      <c r="B85" s="212"/>
      <c r="C85" s="213"/>
      <c r="D85" s="217"/>
      <c r="E85" s="213"/>
      <c r="F85" s="215"/>
      <c r="G85" s="215"/>
      <c r="H85" s="215"/>
      <c r="I85" s="215"/>
      <c r="J85" s="215"/>
      <c r="K85" s="215"/>
      <c r="L85" s="215"/>
      <c r="M85" s="215"/>
      <c r="N85" s="215"/>
      <c r="O85" s="215"/>
      <c r="P85" s="215"/>
      <c r="Q85" s="215"/>
      <c r="R85" s="215"/>
      <c r="S85" s="215"/>
      <c r="T85" s="7"/>
      <c r="U85" s="7"/>
      <c r="V85" s="7"/>
      <c r="W85" s="7"/>
    </row>
    <row r="86" spans="1:27" x14ac:dyDescent="0.25">
      <c r="A86" s="216" t="s">
        <v>151</v>
      </c>
      <c r="B86" s="212"/>
      <c r="C86" s="213"/>
      <c r="D86" s="214"/>
      <c r="E86" s="213"/>
      <c r="F86" s="215"/>
      <c r="G86" s="215"/>
      <c r="H86" s="215"/>
      <c r="I86" s="215"/>
      <c r="J86" s="215"/>
      <c r="K86" s="215"/>
      <c r="L86" s="215"/>
      <c r="M86" s="215"/>
      <c r="N86" s="215"/>
      <c r="O86" s="215"/>
      <c r="P86" s="215"/>
      <c r="Q86" s="215"/>
      <c r="R86" s="215"/>
      <c r="S86" s="215"/>
      <c r="T86" s="7"/>
      <c r="U86" s="7"/>
      <c r="V86" s="7"/>
      <c r="W86" s="7"/>
      <c r="X86" s="7"/>
      <c r="Y86" s="7"/>
      <c r="Z86" s="7"/>
      <c r="AA86" s="7"/>
    </row>
    <row r="87" spans="1:27" x14ac:dyDescent="0.25">
      <c r="A87" s="216" t="s">
        <v>186</v>
      </c>
      <c r="B87" s="212"/>
      <c r="C87" s="213"/>
      <c r="D87" s="214"/>
      <c r="E87" s="214"/>
      <c r="F87" s="213"/>
      <c r="G87" s="218"/>
      <c r="H87" s="215"/>
      <c r="I87" s="213"/>
      <c r="J87" s="213"/>
      <c r="K87" s="215"/>
      <c r="L87" s="215"/>
      <c r="M87" s="215"/>
      <c r="N87" s="215"/>
      <c r="O87" s="215"/>
      <c r="P87" s="215"/>
      <c r="Q87" s="215"/>
      <c r="R87" s="215"/>
      <c r="S87" s="215"/>
      <c r="T87" s="7"/>
      <c r="U87" s="7"/>
      <c r="V87" s="7"/>
      <c r="W87" s="7"/>
      <c r="X87" s="7"/>
      <c r="Y87" s="7"/>
      <c r="Z87" s="7"/>
      <c r="AA87" s="7"/>
    </row>
    <row r="88" spans="1:27" x14ac:dyDescent="0.25">
      <c r="A88" s="216"/>
      <c r="B88" s="212"/>
      <c r="C88" s="213"/>
      <c r="D88" s="214"/>
      <c r="E88" s="214"/>
      <c r="F88" s="213"/>
      <c r="G88" s="218"/>
      <c r="H88" s="215"/>
      <c r="I88" s="213"/>
      <c r="J88" s="213"/>
      <c r="K88" s="215"/>
      <c r="L88" s="215"/>
      <c r="M88" s="215"/>
      <c r="N88" s="215"/>
      <c r="O88" s="215"/>
      <c r="P88" s="215"/>
      <c r="Q88" s="215"/>
      <c r="R88" s="215"/>
      <c r="S88" s="215"/>
      <c r="T88" s="7"/>
      <c r="U88" s="7"/>
      <c r="V88" s="7"/>
      <c r="W88" s="7"/>
      <c r="X88" s="7"/>
      <c r="Y88" s="7"/>
      <c r="Z88" s="7"/>
      <c r="AA88" s="7"/>
    </row>
    <row r="89" spans="1:27" x14ac:dyDescent="0.25">
      <c r="A89" s="216"/>
      <c r="B89" s="212"/>
      <c r="C89" s="213"/>
      <c r="D89" s="214"/>
      <c r="E89" s="214"/>
      <c r="F89" s="213"/>
      <c r="G89" s="218"/>
      <c r="H89" s="215"/>
      <c r="I89" s="213"/>
      <c r="J89" s="213"/>
      <c r="K89" s="215"/>
      <c r="L89" s="215"/>
      <c r="M89" s="215"/>
      <c r="N89" s="215"/>
      <c r="O89" s="215"/>
      <c r="P89" s="215"/>
      <c r="Q89" s="215"/>
      <c r="R89" s="215"/>
      <c r="S89" s="215"/>
      <c r="T89" s="7"/>
      <c r="U89" s="7"/>
      <c r="V89" s="7"/>
      <c r="W89" s="7"/>
      <c r="X89" s="7"/>
      <c r="Y89" s="7"/>
      <c r="Z89" s="7"/>
      <c r="AA89" s="7"/>
    </row>
    <row r="90" spans="1:27" x14ac:dyDescent="0.25">
      <c r="A90" s="216"/>
      <c r="B90" s="212"/>
      <c r="C90" s="213"/>
      <c r="D90" s="214"/>
      <c r="E90" s="214"/>
      <c r="F90" s="213"/>
      <c r="G90" s="218"/>
      <c r="H90" s="215"/>
      <c r="I90" s="213"/>
      <c r="J90" s="213"/>
      <c r="K90" s="215"/>
      <c r="L90" s="215"/>
      <c r="M90" s="215"/>
      <c r="N90" s="215"/>
      <c r="O90" s="215"/>
      <c r="P90" s="215"/>
      <c r="Q90" s="215"/>
      <c r="R90" s="215"/>
      <c r="S90" s="215"/>
      <c r="T90" s="7"/>
      <c r="U90" s="7"/>
      <c r="V90" s="7"/>
      <c r="W90" s="7"/>
      <c r="X90" s="7"/>
      <c r="Y90" s="7"/>
      <c r="Z90" s="7"/>
      <c r="AA90" s="7"/>
    </row>
    <row r="91" spans="1:27" ht="12.75" thickBot="1" x14ac:dyDescent="0.3">
      <c r="A91" s="199"/>
      <c r="B91" s="202"/>
    </row>
    <row r="92" spans="1:27" ht="12.75" thickBot="1" x14ac:dyDescent="0.3">
      <c r="A92" s="203" t="s">
        <v>65</v>
      </c>
      <c r="B92" s="385" t="s">
        <v>148</v>
      </c>
    </row>
    <row r="93" spans="1:27" ht="12.75" thickBot="1" x14ac:dyDescent="0.3">
      <c r="A93" s="7"/>
      <c r="B93" s="386" t="s">
        <v>149</v>
      </c>
    </row>
    <row r="94" spans="1:27" ht="12.75" thickBot="1" x14ac:dyDescent="0.3">
      <c r="A94" s="7"/>
      <c r="B94" s="386" t="s">
        <v>150</v>
      </c>
    </row>
    <row r="95" spans="1:27" ht="12.75" thickBot="1" x14ac:dyDescent="0.3">
      <c r="A95" s="7"/>
      <c r="B95" s="386" t="s">
        <v>142</v>
      </c>
    </row>
    <row r="96" spans="1:27" ht="12.75" thickBot="1" x14ac:dyDescent="0.3">
      <c r="B96" s="386" t="s">
        <v>637</v>
      </c>
    </row>
    <row r="99" spans="1:12" ht="12.75" thickBot="1" x14ac:dyDescent="0.3">
      <c r="A99" s="204" t="s">
        <v>1105</v>
      </c>
    </row>
    <row r="100" spans="1:12" s="110" customFormat="1" ht="12.75" thickBot="1" x14ac:dyDescent="0.3">
      <c r="A100" s="195" t="s">
        <v>10</v>
      </c>
      <c r="B100" s="205" t="s">
        <v>117</v>
      </c>
      <c r="C100" s="195" t="s">
        <v>119</v>
      </c>
      <c r="D100" s="195" t="s">
        <v>120</v>
      </c>
      <c r="E100" s="195" t="s">
        <v>121</v>
      </c>
      <c r="F100" s="195" t="s">
        <v>11</v>
      </c>
      <c r="G100" s="195" t="s">
        <v>73</v>
      </c>
      <c r="H100" s="195" t="s">
        <v>122</v>
      </c>
      <c r="I100" s="195" t="s">
        <v>123</v>
      </c>
      <c r="J100" s="195" t="s">
        <v>124</v>
      </c>
      <c r="K100" s="195" t="s">
        <v>125</v>
      </c>
      <c r="L100" s="195" t="s">
        <v>126</v>
      </c>
    </row>
    <row r="101" spans="1:12" s="110" customFormat="1" ht="12.75" thickBot="1" x14ac:dyDescent="0.3">
      <c r="A101" s="273" t="s">
        <v>776</v>
      </c>
      <c r="B101" s="415"/>
      <c r="C101" s="415"/>
      <c r="D101" s="415" t="s">
        <v>221</v>
      </c>
      <c r="E101" s="415" t="s">
        <v>221</v>
      </c>
      <c r="F101" s="416" t="s">
        <v>221</v>
      </c>
      <c r="G101" s="416" t="s">
        <v>221</v>
      </c>
      <c r="H101" s="196" t="e">
        <f>IF($A$101="","",VLOOKUP($A$101,$A$103:$J$180,8,FALSE))</f>
        <v>#N/A</v>
      </c>
      <c r="I101" s="196" t="e">
        <f>IF($A$101="","",VLOOKUP($A$101,$A$103:$J$180,9,FALSE))</f>
        <v>#N/A</v>
      </c>
      <c r="J101" s="206" t="e">
        <f>IF($A$101="","",VLOOKUP($A$101,$A$103:$J$180,10,FALSE))</f>
        <v>#N/A</v>
      </c>
      <c r="K101" s="206"/>
      <c r="L101" s="196"/>
    </row>
    <row r="103" spans="1:12" x14ac:dyDescent="0.25">
      <c r="A103" s="29"/>
      <c r="B103" s="207"/>
      <c r="C103" s="7"/>
      <c r="D103" s="29"/>
      <c r="E103" s="29"/>
      <c r="F103" s="7"/>
      <c r="G103" s="208"/>
      <c r="H103" s="7"/>
      <c r="I103" s="7"/>
      <c r="J103" s="7"/>
      <c r="K103" s="7"/>
      <c r="L103" s="7"/>
    </row>
    <row r="104" spans="1:12" x14ac:dyDescent="0.25">
      <c r="A104" s="29"/>
      <c r="B104" s="207"/>
      <c r="C104" s="7"/>
      <c r="D104" s="29"/>
      <c r="E104" s="29"/>
      <c r="F104" s="7"/>
      <c r="G104" s="208"/>
      <c r="H104" s="7"/>
      <c r="I104" s="7"/>
      <c r="J104" s="7"/>
      <c r="K104" s="7"/>
      <c r="L104" s="7"/>
    </row>
    <row r="105" spans="1:12" x14ac:dyDescent="0.25">
      <c r="A105" s="29"/>
      <c r="B105" s="207"/>
      <c r="C105" s="7"/>
      <c r="D105" s="29"/>
      <c r="E105" s="29"/>
      <c r="F105" s="7"/>
      <c r="G105" s="208"/>
      <c r="H105" s="7"/>
      <c r="I105" s="7"/>
      <c r="J105" s="7"/>
      <c r="K105" s="7"/>
      <c r="L105" s="7"/>
    </row>
    <row r="106" spans="1:12" x14ac:dyDescent="0.2">
      <c r="A106" s="417" t="s">
        <v>786</v>
      </c>
      <c r="B106" s="207"/>
      <c r="C106" s="7"/>
      <c r="D106" s="29"/>
      <c r="E106" s="29"/>
      <c r="F106" s="7"/>
      <c r="G106" s="208"/>
      <c r="H106" s="7"/>
      <c r="I106" s="7"/>
      <c r="J106" s="7"/>
      <c r="K106" s="7"/>
      <c r="L106" s="7"/>
    </row>
    <row r="107" spans="1:12" x14ac:dyDescent="0.2">
      <c r="A107" s="417" t="s">
        <v>787</v>
      </c>
      <c r="B107" s="207"/>
      <c r="C107" s="7"/>
      <c r="D107" s="29"/>
      <c r="E107" s="29"/>
      <c r="F107" s="7"/>
      <c r="G107" s="208"/>
      <c r="H107" s="7"/>
      <c r="I107" s="7"/>
      <c r="J107" s="7"/>
      <c r="K107" s="7"/>
      <c r="L107" s="7"/>
    </row>
    <row r="108" spans="1:12" x14ac:dyDescent="0.2">
      <c r="A108" s="417" t="s">
        <v>788</v>
      </c>
      <c r="B108" s="207"/>
      <c r="C108" s="7"/>
      <c r="D108" s="29"/>
      <c r="E108" s="29"/>
      <c r="F108" s="7"/>
      <c r="G108" s="208"/>
      <c r="H108" s="7"/>
      <c r="I108" s="7"/>
      <c r="J108" s="7"/>
      <c r="K108" s="7"/>
      <c r="L108" s="7"/>
    </row>
    <row r="109" spans="1:12" x14ac:dyDescent="0.2">
      <c r="A109" s="417" t="s">
        <v>789</v>
      </c>
      <c r="B109" s="207"/>
      <c r="C109" s="7"/>
      <c r="D109" s="29"/>
      <c r="E109" s="29"/>
      <c r="F109" s="7"/>
      <c r="G109" s="208"/>
      <c r="H109" s="7"/>
      <c r="I109" s="7"/>
      <c r="J109" s="7"/>
      <c r="K109" s="7"/>
      <c r="L109" s="7"/>
    </row>
    <row r="110" spans="1:12" x14ac:dyDescent="0.2">
      <c r="A110" s="417" t="s">
        <v>790</v>
      </c>
      <c r="B110" s="207"/>
      <c r="C110" s="7"/>
      <c r="D110" s="29"/>
      <c r="E110" s="29"/>
      <c r="F110" s="7"/>
      <c r="G110" s="208"/>
      <c r="H110" s="7"/>
      <c r="I110" s="7"/>
      <c r="J110" s="7"/>
      <c r="K110" s="7"/>
      <c r="L110" s="7"/>
    </row>
    <row r="111" spans="1:12" x14ac:dyDescent="0.2">
      <c r="A111" s="417" t="s">
        <v>791</v>
      </c>
      <c r="B111" s="207"/>
      <c r="C111" s="7"/>
      <c r="D111" s="29"/>
      <c r="E111" s="29"/>
      <c r="F111" s="7"/>
      <c r="G111" s="208"/>
      <c r="H111" s="7"/>
      <c r="I111" s="7"/>
      <c r="J111" s="7"/>
      <c r="K111" s="7"/>
      <c r="L111" s="7"/>
    </row>
    <row r="112" spans="1:12" x14ac:dyDescent="0.2">
      <c r="A112" s="417" t="s">
        <v>792</v>
      </c>
      <c r="B112" s="207"/>
      <c r="C112" s="7"/>
      <c r="D112" s="29"/>
      <c r="E112" s="29"/>
      <c r="F112" s="7"/>
      <c r="G112" s="208"/>
      <c r="H112" s="7"/>
      <c r="I112" s="7"/>
      <c r="J112" s="7"/>
      <c r="K112" s="7"/>
      <c r="L112" s="7"/>
    </row>
    <row r="113" spans="1:12" x14ac:dyDescent="0.2">
      <c r="A113" s="417" t="s">
        <v>793</v>
      </c>
      <c r="B113" s="207"/>
      <c r="C113" s="7"/>
      <c r="D113" s="29"/>
      <c r="E113" s="29"/>
      <c r="F113" s="7"/>
      <c r="G113" s="208"/>
      <c r="H113" s="7"/>
      <c r="I113" s="7"/>
      <c r="J113" s="7"/>
      <c r="K113" s="7"/>
      <c r="L113" s="7"/>
    </row>
    <row r="114" spans="1:12" x14ac:dyDescent="0.2">
      <c r="A114" s="417" t="s">
        <v>794</v>
      </c>
      <c r="B114" s="207"/>
      <c r="C114" s="7"/>
      <c r="D114" s="29"/>
      <c r="E114" s="29"/>
      <c r="F114" s="7"/>
      <c r="G114" s="208"/>
      <c r="H114" s="7"/>
      <c r="I114" s="7"/>
      <c r="J114" s="7"/>
      <c r="K114" s="7"/>
      <c r="L114" s="7"/>
    </row>
    <row r="115" spans="1:12" x14ac:dyDescent="0.2">
      <c r="A115" s="417" t="s">
        <v>795</v>
      </c>
      <c r="B115" s="207"/>
      <c r="C115" s="7"/>
      <c r="D115" s="29"/>
      <c r="E115" s="29"/>
      <c r="F115" s="7"/>
      <c r="G115" s="208"/>
      <c r="H115" s="7"/>
      <c r="I115" s="7"/>
      <c r="J115" s="7"/>
      <c r="K115" s="7"/>
      <c r="L115" s="7"/>
    </row>
    <row r="116" spans="1:12" x14ac:dyDescent="0.2">
      <c r="A116" s="417" t="s">
        <v>796</v>
      </c>
      <c r="B116" s="207"/>
      <c r="C116" s="7"/>
      <c r="D116" s="29"/>
      <c r="E116" s="29"/>
      <c r="F116" s="7"/>
      <c r="G116" s="208"/>
      <c r="H116" s="7"/>
      <c r="I116" s="7"/>
      <c r="J116" s="7"/>
      <c r="K116" s="7"/>
      <c r="L116" s="7"/>
    </row>
    <row r="117" spans="1:12" x14ac:dyDescent="0.2">
      <c r="A117" s="417" t="s">
        <v>797</v>
      </c>
      <c r="B117" s="207"/>
      <c r="C117" s="7"/>
      <c r="D117" s="29"/>
      <c r="E117" s="29"/>
      <c r="F117" s="7"/>
      <c r="G117" s="208"/>
      <c r="H117" s="7"/>
      <c r="I117" s="7"/>
      <c r="J117" s="209"/>
      <c r="K117" s="209"/>
      <c r="L117" s="7"/>
    </row>
    <row r="118" spans="1:12" x14ac:dyDescent="0.2">
      <c r="A118" s="417" t="s">
        <v>798</v>
      </c>
      <c r="B118" s="207"/>
      <c r="C118" s="7"/>
      <c r="D118" s="29"/>
      <c r="E118" s="29"/>
      <c r="F118" s="7"/>
      <c r="G118" s="208"/>
      <c r="H118" s="7"/>
      <c r="I118" s="7"/>
      <c r="J118" s="209"/>
      <c r="K118" s="209"/>
      <c r="L118" s="7"/>
    </row>
    <row r="119" spans="1:12" x14ac:dyDescent="0.2">
      <c r="A119" s="417" t="s">
        <v>799</v>
      </c>
      <c r="B119" s="207"/>
      <c r="C119" s="7"/>
      <c r="D119" s="29"/>
      <c r="E119" s="29"/>
      <c r="F119" s="7"/>
      <c r="G119" s="208"/>
      <c r="H119" s="7"/>
      <c r="I119" s="7"/>
      <c r="J119" s="209"/>
      <c r="K119" s="209"/>
      <c r="L119" s="7"/>
    </row>
    <row r="120" spans="1:12" x14ac:dyDescent="0.2">
      <c r="A120" s="417" t="s">
        <v>800</v>
      </c>
      <c r="B120" s="207"/>
      <c r="C120" s="7"/>
      <c r="D120" s="29"/>
      <c r="E120" s="29"/>
      <c r="F120" s="7"/>
      <c r="G120" s="208"/>
      <c r="H120" s="7"/>
      <c r="I120" s="7"/>
      <c r="J120" s="209"/>
      <c r="K120" s="209"/>
      <c r="L120" s="7"/>
    </row>
    <row r="121" spans="1:12" x14ac:dyDescent="0.2">
      <c r="A121" s="417" t="s">
        <v>801</v>
      </c>
      <c r="B121" s="207"/>
      <c r="C121" s="7"/>
      <c r="D121" s="29"/>
      <c r="E121" s="29"/>
      <c r="F121" s="7"/>
      <c r="G121" s="208"/>
      <c r="H121" s="7"/>
      <c r="I121" s="7"/>
      <c r="J121" s="209"/>
      <c r="K121" s="209"/>
      <c r="L121" s="7"/>
    </row>
    <row r="122" spans="1:12" x14ac:dyDescent="0.2">
      <c r="A122" s="417" t="s">
        <v>802</v>
      </c>
      <c r="B122" s="207"/>
      <c r="C122" s="7"/>
      <c r="D122" s="29"/>
      <c r="E122" s="29"/>
      <c r="F122" s="7"/>
      <c r="G122" s="208"/>
      <c r="H122" s="7"/>
      <c r="I122" s="7"/>
      <c r="J122" s="209"/>
      <c r="K122" s="209"/>
      <c r="L122" s="7"/>
    </row>
    <row r="123" spans="1:12" x14ac:dyDescent="0.2">
      <c r="A123" s="417" t="s">
        <v>803</v>
      </c>
      <c r="B123" s="207"/>
      <c r="C123" s="7"/>
      <c r="D123" s="29"/>
      <c r="E123" s="29"/>
      <c r="F123" s="7"/>
      <c r="G123" s="208"/>
      <c r="H123" s="7"/>
      <c r="I123" s="7"/>
      <c r="J123" s="209"/>
      <c r="K123" s="209"/>
      <c r="L123" s="7"/>
    </row>
    <row r="124" spans="1:12" x14ac:dyDescent="0.2">
      <c r="A124" s="417" t="s">
        <v>804</v>
      </c>
      <c r="B124" s="207"/>
      <c r="C124" s="7"/>
      <c r="D124" s="29"/>
      <c r="E124" s="29"/>
      <c r="F124" s="7"/>
      <c r="G124" s="208"/>
      <c r="H124" s="7"/>
      <c r="I124" s="7"/>
      <c r="J124" s="209"/>
      <c r="K124" s="209"/>
      <c r="L124" s="7"/>
    </row>
    <row r="125" spans="1:12" x14ac:dyDescent="0.2">
      <c r="A125" s="417" t="s">
        <v>805</v>
      </c>
      <c r="B125" s="207"/>
      <c r="C125" s="7"/>
      <c r="D125" s="29"/>
      <c r="E125" s="29"/>
      <c r="F125" s="7"/>
      <c r="G125" s="208"/>
      <c r="H125" s="7"/>
      <c r="I125" s="7"/>
      <c r="J125" s="209"/>
      <c r="K125" s="209"/>
      <c r="L125" s="7"/>
    </row>
    <row r="126" spans="1:12" x14ac:dyDescent="0.2">
      <c r="A126" s="417" t="s">
        <v>806</v>
      </c>
      <c r="B126" s="207"/>
      <c r="C126" s="7"/>
      <c r="D126" s="29"/>
      <c r="E126" s="29"/>
      <c r="F126" s="7"/>
      <c r="G126" s="208"/>
      <c r="H126" s="7"/>
      <c r="I126" s="7"/>
      <c r="J126" s="209"/>
      <c r="K126" s="209"/>
      <c r="L126" s="7"/>
    </row>
    <row r="127" spans="1:12" x14ac:dyDescent="0.2">
      <c r="A127" s="417" t="s">
        <v>807</v>
      </c>
      <c r="B127" s="207"/>
      <c r="C127" s="7"/>
      <c r="D127" s="29"/>
      <c r="E127" s="29"/>
      <c r="F127" s="7"/>
      <c r="G127" s="208"/>
      <c r="H127" s="7"/>
      <c r="I127" s="7"/>
      <c r="J127" s="209"/>
      <c r="K127" s="209"/>
      <c r="L127" s="7"/>
    </row>
    <row r="128" spans="1:12" x14ac:dyDescent="0.2">
      <c r="A128" s="417" t="s">
        <v>808</v>
      </c>
      <c r="B128" s="207"/>
      <c r="C128" s="7"/>
      <c r="D128" s="29"/>
      <c r="E128" s="29"/>
      <c r="F128" s="7"/>
      <c r="G128" s="208"/>
      <c r="H128" s="7"/>
      <c r="I128" s="7"/>
      <c r="J128" s="209"/>
      <c r="K128" s="209"/>
      <c r="L128" s="7"/>
    </row>
    <row r="129" spans="1:12" x14ac:dyDescent="0.2">
      <c r="A129" s="417" t="s">
        <v>809</v>
      </c>
      <c r="B129" s="207"/>
      <c r="C129" s="7"/>
      <c r="D129" s="29"/>
      <c r="E129" s="29"/>
      <c r="F129" s="7"/>
      <c r="G129" s="208"/>
      <c r="H129" s="7"/>
      <c r="I129" s="7"/>
      <c r="J129" s="209"/>
      <c r="K129" s="209"/>
      <c r="L129" s="7"/>
    </row>
    <row r="130" spans="1:12" x14ac:dyDescent="0.2">
      <c r="A130" s="417" t="s">
        <v>810</v>
      </c>
      <c r="B130" s="207"/>
      <c r="C130" s="7"/>
      <c r="D130" s="29"/>
      <c r="E130" s="29"/>
      <c r="F130" s="7"/>
      <c r="G130" s="208"/>
      <c r="H130" s="7"/>
      <c r="I130" s="7"/>
      <c r="J130" s="209"/>
      <c r="K130" s="209"/>
      <c r="L130" s="7"/>
    </row>
    <row r="131" spans="1:12" x14ac:dyDescent="0.2">
      <c r="A131" s="417" t="s">
        <v>811</v>
      </c>
      <c r="B131" s="207"/>
      <c r="C131" s="7"/>
      <c r="D131" s="29"/>
      <c r="E131" s="29"/>
      <c r="F131" s="7"/>
      <c r="G131" s="208"/>
      <c r="H131" s="7"/>
      <c r="I131" s="7"/>
      <c r="J131" s="209"/>
      <c r="K131" s="209"/>
      <c r="L131" s="7"/>
    </row>
    <row r="132" spans="1:12" x14ac:dyDescent="0.2">
      <c r="A132" s="417" t="s">
        <v>812</v>
      </c>
      <c r="B132" s="207"/>
      <c r="C132" s="7"/>
      <c r="D132" s="29"/>
      <c r="E132" s="29"/>
      <c r="F132" s="7"/>
      <c r="G132" s="208"/>
      <c r="H132" s="7"/>
      <c r="I132" s="7"/>
      <c r="J132" s="209"/>
      <c r="K132" s="209"/>
      <c r="L132" s="7"/>
    </row>
    <row r="133" spans="1:12" x14ac:dyDescent="0.2">
      <c r="A133" s="417" t="s">
        <v>813</v>
      </c>
      <c r="B133" s="207"/>
      <c r="C133" s="7"/>
      <c r="D133" s="29"/>
      <c r="E133" s="29"/>
      <c r="F133" s="7"/>
      <c r="G133" s="208"/>
      <c r="H133" s="7"/>
      <c r="I133" s="7"/>
      <c r="J133" s="209"/>
      <c r="K133" s="209"/>
      <c r="L133" s="7"/>
    </row>
    <row r="134" spans="1:12" x14ac:dyDescent="0.2">
      <c r="A134" s="417" t="s">
        <v>814</v>
      </c>
      <c r="B134" s="207"/>
      <c r="C134" s="7"/>
      <c r="D134" s="29"/>
      <c r="E134" s="29"/>
      <c r="F134" s="7"/>
      <c r="G134" s="208"/>
      <c r="H134" s="7"/>
      <c r="I134" s="7"/>
      <c r="J134" s="209"/>
      <c r="K134" s="209"/>
      <c r="L134" s="7"/>
    </row>
    <row r="135" spans="1:12" x14ac:dyDescent="0.2">
      <c r="A135" s="417" t="s">
        <v>815</v>
      </c>
      <c r="B135" s="207"/>
      <c r="C135" s="7"/>
      <c r="D135" s="29"/>
      <c r="E135" s="29"/>
      <c r="F135" s="7"/>
      <c r="G135" s="208"/>
      <c r="H135" s="7"/>
      <c r="I135" s="7"/>
      <c r="J135" s="209"/>
      <c r="K135" s="209"/>
      <c r="L135" s="7"/>
    </row>
    <row r="136" spans="1:12" x14ac:dyDescent="0.2">
      <c r="A136" s="417" t="s">
        <v>816</v>
      </c>
      <c r="B136" s="207"/>
      <c r="C136" s="7"/>
      <c r="D136" s="29"/>
      <c r="E136" s="29"/>
      <c r="F136" s="7"/>
      <c r="G136" s="208"/>
      <c r="H136" s="7"/>
      <c r="I136" s="7"/>
      <c r="J136" s="209"/>
      <c r="K136" s="209"/>
      <c r="L136" s="7"/>
    </row>
    <row r="137" spans="1:12" x14ac:dyDescent="0.2">
      <c r="A137" s="417" t="s">
        <v>817</v>
      </c>
      <c r="B137" s="207"/>
      <c r="C137" s="7"/>
      <c r="D137" s="29"/>
      <c r="E137" s="29"/>
      <c r="F137" s="7"/>
      <c r="G137" s="208"/>
      <c r="H137" s="7"/>
      <c r="I137" s="7"/>
      <c r="J137" s="209"/>
      <c r="K137" s="209"/>
      <c r="L137" s="7"/>
    </row>
    <row r="138" spans="1:12" x14ac:dyDescent="0.2">
      <c r="A138" s="417" t="s">
        <v>818</v>
      </c>
      <c r="B138" s="207"/>
      <c r="C138" s="7"/>
      <c r="D138" s="29"/>
      <c r="E138" s="29"/>
      <c r="F138" s="7"/>
      <c r="G138" s="208"/>
      <c r="H138" s="7"/>
      <c r="I138" s="7"/>
      <c r="J138" s="209"/>
      <c r="K138" s="209"/>
      <c r="L138" s="7"/>
    </row>
    <row r="139" spans="1:12" x14ac:dyDescent="0.2">
      <c r="A139" s="417" t="s">
        <v>819</v>
      </c>
      <c r="B139" s="207"/>
      <c r="C139" s="7"/>
      <c r="D139" s="29"/>
      <c r="E139" s="29"/>
      <c r="F139" s="7"/>
      <c r="G139" s="208"/>
      <c r="H139" s="7"/>
      <c r="I139" s="7"/>
      <c r="J139" s="209"/>
      <c r="K139" s="209"/>
      <c r="L139" s="7"/>
    </row>
    <row r="140" spans="1:12" x14ac:dyDescent="0.2">
      <c r="A140" s="417" t="s">
        <v>820</v>
      </c>
      <c r="B140" s="207"/>
      <c r="C140" s="7"/>
      <c r="D140" s="29"/>
      <c r="E140" s="29"/>
      <c r="F140" s="7"/>
      <c r="G140" s="208"/>
      <c r="H140" s="7"/>
      <c r="I140" s="7"/>
      <c r="J140" s="209"/>
      <c r="K140" s="209"/>
      <c r="L140" s="7"/>
    </row>
    <row r="141" spans="1:12" x14ac:dyDescent="0.2">
      <c r="A141" s="417" t="s">
        <v>821</v>
      </c>
      <c r="B141" s="207"/>
      <c r="C141" s="7"/>
      <c r="D141" s="29"/>
      <c r="E141" s="29"/>
      <c r="F141" s="7"/>
      <c r="G141" s="208"/>
      <c r="H141" s="7"/>
      <c r="I141" s="7"/>
      <c r="J141" s="209"/>
      <c r="K141" s="209"/>
      <c r="L141" s="7"/>
    </row>
    <row r="142" spans="1:12" x14ac:dyDescent="0.2">
      <c r="A142" s="417" t="s">
        <v>822</v>
      </c>
      <c r="B142" s="207"/>
      <c r="C142" s="7"/>
      <c r="D142" s="29"/>
      <c r="E142" s="29"/>
      <c r="F142" s="7"/>
      <c r="G142" s="208"/>
      <c r="H142" s="7"/>
      <c r="I142" s="7"/>
      <c r="J142" s="209"/>
      <c r="K142" s="209"/>
      <c r="L142" s="7"/>
    </row>
    <row r="143" spans="1:12" x14ac:dyDescent="0.2">
      <c r="A143" s="417" t="s">
        <v>823</v>
      </c>
      <c r="B143" s="207"/>
      <c r="C143" s="7"/>
      <c r="D143" s="29"/>
      <c r="E143" s="29"/>
      <c r="F143" s="7"/>
      <c r="G143" s="208"/>
      <c r="H143" s="7"/>
      <c r="I143" s="7"/>
      <c r="J143" s="209"/>
      <c r="K143" s="209"/>
      <c r="L143" s="7"/>
    </row>
    <row r="144" spans="1:12" x14ac:dyDescent="0.2">
      <c r="A144" s="417" t="s">
        <v>824</v>
      </c>
      <c r="B144" s="207"/>
      <c r="C144" s="7"/>
      <c r="D144" s="29"/>
      <c r="E144" s="29"/>
      <c r="F144" s="7"/>
      <c r="G144" s="208"/>
      <c r="H144" s="7"/>
      <c r="I144" s="7"/>
      <c r="J144" s="209"/>
      <c r="K144" s="209"/>
      <c r="L144" s="7"/>
    </row>
    <row r="145" spans="1:12" x14ac:dyDescent="0.2">
      <c r="A145" s="417" t="s">
        <v>825</v>
      </c>
      <c r="B145" s="207"/>
      <c r="C145" s="7"/>
      <c r="D145" s="29"/>
      <c r="E145" s="29"/>
      <c r="F145" s="7"/>
      <c r="G145" s="208"/>
      <c r="H145" s="7"/>
      <c r="I145" s="7"/>
      <c r="J145" s="209"/>
      <c r="K145" s="209"/>
      <c r="L145" s="7"/>
    </row>
    <row r="146" spans="1:12" x14ac:dyDescent="0.2">
      <c r="A146" s="417" t="s">
        <v>826</v>
      </c>
      <c r="B146" s="207"/>
      <c r="C146" s="7"/>
      <c r="D146" s="29"/>
      <c r="E146" s="29"/>
      <c r="F146" s="7"/>
      <c r="G146" s="208"/>
      <c r="H146" s="7"/>
      <c r="I146" s="7"/>
      <c r="J146" s="209"/>
      <c r="K146" s="209"/>
      <c r="L146" s="7"/>
    </row>
    <row r="147" spans="1:12" x14ac:dyDescent="0.2">
      <c r="A147" s="417" t="s">
        <v>827</v>
      </c>
      <c r="B147" s="207"/>
      <c r="C147" s="7"/>
      <c r="D147" s="29"/>
      <c r="E147" s="29"/>
      <c r="F147" s="7"/>
      <c r="G147" s="208"/>
      <c r="H147" s="7"/>
      <c r="I147" s="7"/>
      <c r="J147" s="209"/>
      <c r="K147" s="209"/>
      <c r="L147" s="7"/>
    </row>
    <row r="148" spans="1:12" x14ac:dyDescent="0.2">
      <c r="A148" s="417" t="s">
        <v>828</v>
      </c>
      <c r="B148" s="207"/>
      <c r="C148" s="7"/>
      <c r="D148" s="29"/>
      <c r="E148" s="29"/>
      <c r="F148" s="7"/>
      <c r="G148" s="208"/>
      <c r="H148" s="7"/>
      <c r="I148" s="7"/>
      <c r="J148" s="209"/>
      <c r="K148" s="209"/>
      <c r="L148" s="7"/>
    </row>
    <row r="149" spans="1:12" x14ac:dyDescent="0.2">
      <c r="A149" s="417" t="s">
        <v>829</v>
      </c>
      <c r="B149" s="207"/>
      <c r="C149" s="7"/>
      <c r="D149" s="29"/>
      <c r="E149" s="29"/>
      <c r="F149" s="7"/>
      <c r="G149" s="208"/>
      <c r="H149" s="7"/>
      <c r="I149" s="7"/>
      <c r="J149" s="209"/>
      <c r="K149" s="209"/>
      <c r="L149" s="7"/>
    </row>
    <row r="150" spans="1:12" x14ac:dyDescent="0.2">
      <c r="A150" s="417" t="s">
        <v>830</v>
      </c>
      <c r="B150" s="207"/>
      <c r="C150" s="7"/>
      <c r="D150" s="29"/>
      <c r="E150" s="29"/>
      <c r="F150" s="7"/>
      <c r="G150" s="208"/>
      <c r="H150" s="7"/>
      <c r="I150" s="7"/>
      <c r="J150" s="209"/>
      <c r="K150" s="209"/>
      <c r="L150" s="7"/>
    </row>
    <row r="151" spans="1:12" x14ac:dyDescent="0.2">
      <c r="A151" s="417" t="s">
        <v>831</v>
      </c>
      <c r="B151" s="207"/>
      <c r="C151" s="7"/>
      <c r="D151" s="29"/>
      <c r="E151" s="29"/>
      <c r="F151" s="7"/>
      <c r="G151" s="208"/>
      <c r="H151" s="7"/>
      <c r="I151" s="7"/>
      <c r="J151" s="209"/>
      <c r="K151" s="209"/>
      <c r="L151" s="7"/>
    </row>
    <row r="152" spans="1:12" x14ac:dyDescent="0.2">
      <c r="A152" s="417" t="s">
        <v>832</v>
      </c>
      <c r="B152" s="207"/>
      <c r="C152" s="7"/>
      <c r="D152" s="29"/>
      <c r="E152" s="29"/>
      <c r="F152" s="7"/>
      <c r="G152" s="208"/>
      <c r="H152" s="7"/>
      <c r="I152" s="7"/>
      <c r="J152" s="209"/>
      <c r="K152" s="209"/>
      <c r="L152" s="7"/>
    </row>
    <row r="153" spans="1:12" x14ac:dyDescent="0.2">
      <c r="A153" s="417" t="s">
        <v>833</v>
      </c>
      <c r="B153" s="207"/>
      <c r="C153" s="7"/>
      <c r="D153" s="29"/>
      <c r="E153" s="29"/>
      <c r="F153" s="7"/>
      <c r="G153" s="208"/>
      <c r="H153" s="7"/>
      <c r="I153" s="7"/>
      <c r="J153" s="209"/>
      <c r="K153" s="209"/>
      <c r="L153" s="7"/>
    </row>
    <row r="154" spans="1:12" x14ac:dyDescent="0.2">
      <c r="A154" s="417" t="s">
        <v>834</v>
      </c>
      <c r="B154" s="207"/>
      <c r="C154" s="7"/>
      <c r="D154" s="29"/>
      <c r="E154" s="29"/>
      <c r="F154" s="7"/>
      <c r="G154" s="208"/>
      <c r="H154" s="7"/>
      <c r="I154" s="7"/>
      <c r="J154" s="209"/>
      <c r="K154" s="209"/>
      <c r="L154" s="7"/>
    </row>
    <row r="155" spans="1:12" x14ac:dyDescent="0.2">
      <c r="A155" s="417" t="s">
        <v>835</v>
      </c>
      <c r="B155" s="207"/>
      <c r="C155" s="7"/>
      <c r="D155" s="29"/>
      <c r="E155" s="29"/>
      <c r="F155" s="7"/>
      <c r="G155" s="208"/>
      <c r="H155" s="7"/>
      <c r="I155" s="7"/>
      <c r="J155" s="209"/>
      <c r="K155" s="209"/>
      <c r="L155" s="7"/>
    </row>
    <row r="156" spans="1:12" x14ac:dyDescent="0.2">
      <c r="A156" s="417" t="s">
        <v>836</v>
      </c>
      <c r="B156" s="207"/>
      <c r="C156" s="7"/>
      <c r="D156" s="29"/>
      <c r="E156" s="29"/>
      <c r="F156" s="7"/>
      <c r="G156" s="208"/>
      <c r="H156" s="7"/>
      <c r="I156" s="7"/>
      <c r="J156" s="209"/>
      <c r="K156" s="209"/>
      <c r="L156" s="7"/>
    </row>
    <row r="157" spans="1:12" x14ac:dyDescent="0.2">
      <c r="A157" s="417" t="s">
        <v>837</v>
      </c>
      <c r="B157" s="207"/>
      <c r="C157" s="7"/>
      <c r="D157" s="29"/>
      <c r="E157" s="29"/>
      <c r="F157" s="7"/>
      <c r="G157" s="208"/>
      <c r="H157" s="7"/>
      <c r="I157" s="7"/>
      <c r="J157" s="209"/>
      <c r="K157" s="209"/>
      <c r="L157" s="7"/>
    </row>
    <row r="158" spans="1:12" x14ac:dyDescent="0.2">
      <c r="A158" s="417" t="s">
        <v>838</v>
      </c>
      <c r="B158" s="207"/>
      <c r="C158" s="7"/>
      <c r="D158" s="29"/>
      <c r="E158" s="29"/>
      <c r="F158" s="7"/>
      <c r="G158" s="208"/>
      <c r="H158" s="7"/>
      <c r="I158" s="7"/>
      <c r="J158" s="209"/>
      <c r="K158" s="209"/>
      <c r="L158" s="7"/>
    </row>
    <row r="159" spans="1:12" x14ac:dyDescent="0.2">
      <c r="A159" s="417" t="s">
        <v>839</v>
      </c>
      <c r="B159" s="207"/>
      <c r="C159" s="7"/>
      <c r="D159" s="29"/>
      <c r="E159" s="29"/>
      <c r="F159" s="7"/>
      <c r="G159" s="208"/>
      <c r="H159" s="7"/>
      <c r="I159" s="7"/>
      <c r="J159" s="209"/>
      <c r="K159" s="209"/>
      <c r="L159" s="7"/>
    </row>
    <row r="160" spans="1:12" x14ac:dyDescent="0.2">
      <c r="A160" s="417" t="s">
        <v>840</v>
      </c>
      <c r="B160" s="207"/>
      <c r="C160" s="7"/>
      <c r="D160" s="29"/>
      <c r="E160" s="29"/>
      <c r="F160" s="7"/>
      <c r="G160" s="208"/>
      <c r="H160" s="7"/>
      <c r="I160" s="7"/>
      <c r="J160" s="209"/>
      <c r="K160" s="209"/>
      <c r="L160" s="7"/>
    </row>
    <row r="161" spans="1:12" x14ac:dyDescent="0.2">
      <c r="A161" s="417" t="s">
        <v>841</v>
      </c>
      <c r="B161" s="207"/>
      <c r="C161" s="7"/>
      <c r="D161" s="29"/>
      <c r="E161" s="29"/>
      <c r="F161" s="7"/>
      <c r="G161" s="208"/>
      <c r="H161" s="7"/>
      <c r="I161" s="7"/>
      <c r="J161" s="209"/>
      <c r="K161" s="209"/>
      <c r="L161" s="7"/>
    </row>
    <row r="162" spans="1:12" x14ac:dyDescent="0.2">
      <c r="A162" s="417" t="s">
        <v>842</v>
      </c>
      <c r="B162" s="207"/>
      <c r="C162" s="7"/>
      <c r="D162" s="29"/>
      <c r="E162" s="29"/>
      <c r="F162" s="7"/>
      <c r="G162" s="208"/>
      <c r="H162" s="7"/>
      <c r="I162" s="7"/>
      <c r="J162" s="209"/>
      <c r="K162" s="209"/>
      <c r="L162" s="7"/>
    </row>
    <row r="163" spans="1:12" x14ac:dyDescent="0.2">
      <c r="A163" s="417" t="s">
        <v>843</v>
      </c>
      <c r="B163" s="207"/>
      <c r="C163" s="7"/>
      <c r="D163" s="29"/>
      <c r="E163" s="29"/>
      <c r="F163" s="7"/>
      <c r="G163" s="208"/>
      <c r="H163" s="7"/>
      <c r="I163" s="7"/>
      <c r="J163" s="209"/>
      <c r="K163" s="209"/>
      <c r="L163" s="7"/>
    </row>
    <row r="164" spans="1:12" x14ac:dyDescent="0.2">
      <c r="A164" s="417" t="s">
        <v>844</v>
      </c>
      <c r="B164" s="207"/>
      <c r="C164" s="7"/>
      <c r="D164" s="29"/>
      <c r="E164" s="29"/>
      <c r="F164" s="7"/>
      <c r="G164" s="208"/>
      <c r="H164" s="7"/>
      <c r="I164" s="7"/>
      <c r="J164" s="209"/>
      <c r="K164" s="209"/>
      <c r="L164" s="7"/>
    </row>
    <row r="165" spans="1:12" x14ac:dyDescent="0.2">
      <c r="A165" s="417" t="s">
        <v>845</v>
      </c>
      <c r="B165" s="207"/>
      <c r="C165" s="7"/>
      <c r="D165" s="29"/>
      <c r="E165" s="29"/>
      <c r="F165" s="7"/>
      <c r="G165" s="208"/>
      <c r="H165" s="7"/>
      <c r="I165" s="7"/>
      <c r="J165" s="209"/>
      <c r="K165" s="209"/>
      <c r="L165" s="7"/>
    </row>
    <row r="166" spans="1:12" x14ac:dyDescent="0.2">
      <c r="A166" s="417" t="s">
        <v>846</v>
      </c>
      <c r="B166" s="207"/>
      <c r="C166" s="7"/>
      <c r="D166" s="29"/>
      <c r="E166" s="29"/>
      <c r="F166" s="7"/>
      <c r="G166" s="208"/>
      <c r="H166" s="7"/>
      <c r="I166" s="7"/>
      <c r="J166" s="209"/>
      <c r="K166" s="209"/>
      <c r="L166" s="7"/>
    </row>
    <row r="167" spans="1:12" x14ac:dyDescent="0.2">
      <c r="A167" s="417" t="s">
        <v>847</v>
      </c>
      <c r="B167" s="207"/>
      <c r="C167" s="7"/>
      <c r="D167" s="29"/>
      <c r="E167" s="29"/>
      <c r="F167" s="7"/>
      <c r="G167" s="208"/>
      <c r="H167" s="7"/>
      <c r="I167" s="7"/>
      <c r="J167" s="7"/>
      <c r="K167" s="7"/>
      <c r="L167" s="7"/>
    </row>
    <row r="168" spans="1:12" x14ac:dyDescent="0.2">
      <c r="A168" s="417" t="s">
        <v>848</v>
      </c>
      <c r="B168" s="207"/>
      <c r="C168" s="7"/>
      <c r="D168" s="29"/>
      <c r="E168" s="29"/>
      <c r="F168" s="7"/>
      <c r="G168" s="208"/>
      <c r="H168" s="7"/>
      <c r="I168" s="7"/>
      <c r="J168" s="7"/>
      <c r="K168" s="7"/>
      <c r="L168" s="7"/>
    </row>
    <row r="169" spans="1:12" x14ac:dyDescent="0.2">
      <c r="A169" s="417" t="s">
        <v>849</v>
      </c>
      <c r="B169" s="207"/>
      <c r="C169" s="7"/>
      <c r="D169" s="29"/>
      <c r="E169" s="29"/>
      <c r="F169" s="7"/>
      <c r="G169" s="208"/>
      <c r="H169" s="7"/>
      <c r="I169" s="7"/>
      <c r="J169" s="7"/>
      <c r="K169" s="7"/>
      <c r="L169" s="7"/>
    </row>
    <row r="170" spans="1:12" x14ac:dyDescent="0.2">
      <c r="A170" s="417" t="s">
        <v>850</v>
      </c>
      <c r="B170" s="207"/>
      <c r="C170" s="7"/>
      <c r="D170" s="29"/>
      <c r="E170" s="29"/>
      <c r="F170" s="7"/>
      <c r="G170" s="208"/>
      <c r="H170" s="7"/>
      <c r="I170" s="7"/>
      <c r="J170" s="7"/>
      <c r="K170" s="7"/>
      <c r="L170" s="7"/>
    </row>
    <row r="171" spans="1:12" x14ac:dyDescent="0.2">
      <c r="A171" s="417" t="s">
        <v>851</v>
      </c>
      <c r="B171" s="207"/>
      <c r="C171" s="7"/>
      <c r="D171" s="29"/>
      <c r="E171" s="29"/>
      <c r="F171" s="7"/>
      <c r="G171" s="208"/>
      <c r="H171" s="7"/>
      <c r="I171" s="7"/>
      <c r="J171" s="7"/>
      <c r="K171" s="7"/>
      <c r="L171" s="7"/>
    </row>
    <row r="172" spans="1:12" x14ac:dyDescent="0.2">
      <c r="A172" s="417" t="s">
        <v>852</v>
      </c>
      <c r="B172" s="207"/>
      <c r="C172" s="7"/>
      <c r="D172" s="29"/>
      <c r="E172" s="29"/>
      <c r="F172" s="7"/>
      <c r="G172" s="208"/>
      <c r="H172" s="7"/>
      <c r="I172" s="7"/>
      <c r="J172" s="7"/>
      <c r="K172" s="7"/>
      <c r="L172" s="7"/>
    </row>
    <row r="173" spans="1:12" x14ac:dyDescent="0.2">
      <c r="A173" s="417" t="s">
        <v>853</v>
      </c>
      <c r="B173" s="207"/>
      <c r="C173" s="7"/>
      <c r="D173" s="29"/>
      <c r="E173" s="29"/>
      <c r="F173" s="7"/>
      <c r="G173" s="208"/>
      <c r="H173" s="7"/>
      <c r="I173" s="7"/>
      <c r="J173" s="7"/>
      <c r="K173" s="7"/>
      <c r="L173" s="7"/>
    </row>
    <row r="174" spans="1:12" x14ac:dyDescent="0.2">
      <c r="A174" s="417" t="s">
        <v>854</v>
      </c>
      <c r="B174" s="207"/>
      <c r="C174" s="7"/>
      <c r="D174" s="29"/>
      <c r="E174" s="29"/>
      <c r="F174" s="7"/>
      <c r="G174" s="208"/>
      <c r="H174" s="7"/>
      <c r="I174" s="7"/>
      <c r="J174" s="7"/>
      <c r="K174" s="7"/>
      <c r="L174" s="7"/>
    </row>
    <row r="175" spans="1:12" x14ac:dyDescent="0.2">
      <c r="A175" s="417" t="s">
        <v>855</v>
      </c>
      <c r="B175" s="207"/>
      <c r="C175" s="7"/>
      <c r="D175" s="29"/>
      <c r="E175" s="29"/>
      <c r="F175" s="7"/>
      <c r="G175" s="208"/>
      <c r="H175" s="7"/>
      <c r="I175" s="7"/>
      <c r="J175" s="7"/>
      <c r="K175" s="7"/>
      <c r="L175" s="7"/>
    </row>
    <row r="176" spans="1:12" x14ac:dyDescent="0.2">
      <c r="A176" s="417" t="s">
        <v>856</v>
      </c>
      <c r="B176" s="207"/>
      <c r="C176" s="7"/>
      <c r="D176" s="29"/>
      <c r="E176" s="29"/>
      <c r="F176" s="7"/>
      <c r="G176" s="208"/>
      <c r="H176" s="7"/>
      <c r="I176" s="7"/>
      <c r="J176" s="7"/>
      <c r="K176" s="7"/>
      <c r="L176" s="7"/>
    </row>
    <row r="177" spans="1:12" x14ac:dyDescent="0.2">
      <c r="A177" s="417" t="s">
        <v>857</v>
      </c>
      <c r="B177" s="207"/>
      <c r="C177" s="7"/>
      <c r="D177" s="29"/>
      <c r="E177" s="29"/>
      <c r="F177" s="7"/>
      <c r="G177" s="208"/>
      <c r="H177" s="7"/>
      <c r="I177" s="7"/>
      <c r="J177" s="7"/>
      <c r="K177" s="7"/>
      <c r="L177" s="7"/>
    </row>
    <row r="178" spans="1:12" x14ac:dyDescent="0.2">
      <c r="A178" s="417" t="s">
        <v>858</v>
      </c>
      <c r="B178" s="207"/>
      <c r="C178" s="7"/>
      <c r="D178" s="29"/>
      <c r="E178" s="29"/>
      <c r="F178" s="7"/>
      <c r="G178" s="208"/>
      <c r="H178" s="7"/>
      <c r="I178" s="7"/>
      <c r="J178" s="7"/>
      <c r="K178" s="7"/>
      <c r="L178" s="7"/>
    </row>
    <row r="179" spans="1:12" x14ac:dyDescent="0.2">
      <c r="A179" s="417" t="s">
        <v>859</v>
      </c>
      <c r="B179" s="207"/>
      <c r="C179" s="7"/>
      <c r="D179" s="29"/>
      <c r="E179" s="29"/>
      <c r="F179" s="7"/>
      <c r="G179" s="208"/>
      <c r="H179" s="7"/>
      <c r="I179" s="7"/>
      <c r="J179" s="7"/>
      <c r="K179" s="7"/>
      <c r="L179" s="7"/>
    </row>
    <row r="180" spans="1:12" x14ac:dyDescent="0.2">
      <c r="A180" s="417" t="s">
        <v>860</v>
      </c>
      <c r="B180" s="207"/>
      <c r="C180" s="7"/>
      <c r="D180" s="29"/>
      <c r="E180" s="29"/>
      <c r="F180" s="7"/>
      <c r="G180" s="208"/>
      <c r="H180" s="209"/>
      <c r="I180" s="7"/>
      <c r="J180" s="209"/>
      <c r="K180" s="209"/>
      <c r="L180" s="7"/>
    </row>
    <row r="181" spans="1:12" x14ac:dyDescent="0.2">
      <c r="A181" s="417" t="s">
        <v>861</v>
      </c>
      <c r="B181" s="207"/>
      <c r="C181" s="7"/>
      <c r="D181" s="29"/>
      <c r="E181" s="29"/>
      <c r="F181" s="7"/>
      <c r="G181" s="209"/>
      <c r="H181" s="209"/>
      <c r="I181" s="7"/>
      <c r="J181" s="209"/>
      <c r="K181" s="209"/>
      <c r="L181" s="7"/>
    </row>
    <row r="182" spans="1:12" x14ac:dyDescent="0.2">
      <c r="A182" s="417" t="s">
        <v>862</v>
      </c>
      <c r="B182" s="207"/>
      <c r="C182" s="7"/>
      <c r="D182" s="29"/>
      <c r="E182" s="29"/>
      <c r="F182" s="7"/>
      <c r="G182" s="209"/>
      <c r="H182" s="209"/>
      <c r="I182" s="7"/>
      <c r="J182" s="209"/>
      <c r="K182" s="209"/>
      <c r="L182" s="7"/>
    </row>
    <row r="183" spans="1:12" x14ac:dyDescent="0.2">
      <c r="A183" s="417" t="s">
        <v>863</v>
      </c>
      <c r="B183" s="207"/>
      <c r="C183" s="7"/>
      <c r="D183" s="29"/>
      <c r="E183" s="29"/>
      <c r="F183" s="7"/>
      <c r="G183" s="209"/>
      <c r="H183" s="209"/>
      <c r="I183" s="7"/>
      <c r="J183" s="209"/>
      <c r="K183" s="209"/>
      <c r="L183" s="7"/>
    </row>
    <row r="184" spans="1:12" x14ac:dyDescent="0.2">
      <c r="A184" s="417" t="s">
        <v>864</v>
      </c>
      <c r="B184" s="207"/>
      <c r="C184" s="7"/>
      <c r="D184" s="29"/>
      <c r="E184" s="29"/>
      <c r="F184" s="7"/>
      <c r="G184" s="209"/>
      <c r="H184" s="209"/>
      <c r="I184" s="7"/>
      <c r="J184" s="209"/>
      <c r="K184" s="209"/>
      <c r="L184" s="7"/>
    </row>
    <row r="185" spans="1:12" x14ac:dyDescent="0.2">
      <c r="A185" s="417" t="s">
        <v>865</v>
      </c>
      <c r="B185" s="207"/>
      <c r="C185" s="7"/>
      <c r="D185" s="29"/>
      <c r="E185" s="29"/>
      <c r="F185" s="7"/>
      <c r="G185" s="209"/>
      <c r="H185" s="209"/>
      <c r="I185" s="7"/>
      <c r="J185" s="209"/>
      <c r="K185" s="209"/>
      <c r="L185" s="7"/>
    </row>
    <row r="186" spans="1:12" x14ac:dyDescent="0.2">
      <c r="A186" s="417" t="s">
        <v>866</v>
      </c>
      <c r="B186" s="207"/>
      <c r="C186" s="7"/>
      <c r="D186" s="29"/>
      <c r="E186" s="29"/>
      <c r="F186" s="7"/>
      <c r="G186" s="209"/>
      <c r="H186" s="209"/>
      <c r="I186" s="7"/>
      <c r="J186" s="209"/>
      <c r="K186" s="209"/>
      <c r="L186" s="7"/>
    </row>
    <row r="187" spans="1:12" x14ac:dyDescent="0.2">
      <c r="A187" s="417" t="s">
        <v>867</v>
      </c>
      <c r="B187" s="207"/>
      <c r="C187" s="7"/>
      <c r="D187" s="29"/>
      <c r="E187" s="29"/>
      <c r="F187" s="7"/>
      <c r="G187" s="209"/>
      <c r="H187" s="209"/>
      <c r="I187" s="7"/>
      <c r="J187" s="209"/>
      <c r="K187" s="209"/>
      <c r="L187" s="7"/>
    </row>
    <row r="188" spans="1:12" x14ac:dyDescent="0.2">
      <c r="A188" s="417" t="s">
        <v>868</v>
      </c>
      <c r="B188" s="207"/>
      <c r="C188" s="7"/>
      <c r="D188" s="29"/>
      <c r="E188" s="29"/>
      <c r="F188" s="7"/>
      <c r="G188" s="209"/>
      <c r="H188" s="209"/>
      <c r="I188" s="7"/>
      <c r="J188" s="209"/>
      <c r="K188" s="209"/>
      <c r="L188" s="7"/>
    </row>
    <row r="189" spans="1:12" x14ac:dyDescent="0.2">
      <c r="A189" s="417" t="s">
        <v>869</v>
      </c>
    </row>
    <row r="190" spans="1:12" x14ac:dyDescent="0.2">
      <c r="A190" s="417" t="s">
        <v>870</v>
      </c>
    </row>
    <row r="191" spans="1:12" x14ac:dyDescent="0.2">
      <c r="A191" s="417" t="s">
        <v>871</v>
      </c>
    </row>
    <row r="192" spans="1:12" x14ac:dyDescent="0.2">
      <c r="A192" s="417" t="s">
        <v>872</v>
      </c>
    </row>
    <row r="193" spans="1:12" x14ac:dyDescent="0.2">
      <c r="A193" s="417" t="s">
        <v>873</v>
      </c>
    </row>
    <row r="194" spans="1:12" x14ac:dyDescent="0.2">
      <c r="A194" s="417" t="s">
        <v>874</v>
      </c>
    </row>
    <row r="195" spans="1:12" x14ac:dyDescent="0.2">
      <c r="A195" s="417" t="s">
        <v>875</v>
      </c>
    </row>
    <row r="196" spans="1:12" x14ac:dyDescent="0.2">
      <c r="A196" s="417" t="s">
        <v>876</v>
      </c>
    </row>
    <row r="197" spans="1:12" x14ac:dyDescent="0.2">
      <c r="A197" s="417" t="s">
        <v>877</v>
      </c>
    </row>
    <row r="198" spans="1:12" x14ac:dyDescent="0.2">
      <c r="A198" s="417" t="s">
        <v>878</v>
      </c>
    </row>
    <row r="199" spans="1:12" x14ac:dyDescent="0.2">
      <c r="A199" s="417" t="s">
        <v>879</v>
      </c>
    </row>
    <row r="200" spans="1:12" x14ac:dyDescent="0.2">
      <c r="A200" s="417" t="s">
        <v>880</v>
      </c>
    </row>
    <row r="201" spans="1:12" x14ac:dyDescent="0.2">
      <c r="A201" s="417" t="s">
        <v>881</v>
      </c>
    </row>
    <row r="202" spans="1:12" x14ac:dyDescent="0.2">
      <c r="A202" s="417" t="s">
        <v>882</v>
      </c>
    </row>
    <row r="203" spans="1:12" x14ac:dyDescent="0.2">
      <c r="A203" s="417" t="s">
        <v>883</v>
      </c>
    </row>
    <row r="204" spans="1:12" x14ac:dyDescent="0.2">
      <c r="A204" s="417" t="s">
        <v>884</v>
      </c>
    </row>
    <row r="205" spans="1:12" x14ac:dyDescent="0.2">
      <c r="A205" s="417" t="s">
        <v>885</v>
      </c>
      <c r="B205" s="207"/>
      <c r="C205" s="7"/>
      <c r="D205" s="29"/>
      <c r="E205" s="29"/>
      <c r="F205" s="7"/>
      <c r="G205" s="209"/>
      <c r="H205" s="209"/>
      <c r="I205" s="7"/>
      <c r="J205" s="209"/>
      <c r="K205" s="209"/>
      <c r="L205" s="7"/>
    </row>
    <row r="206" spans="1:12" x14ac:dyDescent="0.2">
      <c r="A206" s="417" t="s">
        <v>886</v>
      </c>
      <c r="B206" s="207"/>
      <c r="C206" s="7"/>
      <c r="D206" s="29"/>
      <c r="E206" s="29"/>
      <c r="F206" s="7"/>
      <c r="G206" s="209"/>
      <c r="H206" s="209"/>
      <c r="I206" s="7"/>
      <c r="J206" s="209"/>
      <c r="K206" s="209"/>
      <c r="L206" s="7"/>
    </row>
    <row r="207" spans="1:12" x14ac:dyDescent="0.2">
      <c r="A207" s="417" t="s">
        <v>887</v>
      </c>
      <c r="B207" s="207"/>
      <c r="C207" s="7"/>
      <c r="D207" s="29"/>
      <c r="E207" s="29"/>
      <c r="F207" s="7"/>
      <c r="G207" s="209"/>
      <c r="H207" s="209"/>
      <c r="I207" s="7"/>
      <c r="J207" s="209"/>
      <c r="K207" s="209"/>
      <c r="L207" s="7"/>
    </row>
    <row r="208" spans="1:12" x14ac:dyDescent="0.2">
      <c r="A208" s="417" t="s">
        <v>888</v>
      </c>
      <c r="B208" s="207"/>
      <c r="C208" s="7"/>
      <c r="D208" s="29"/>
      <c r="E208" s="29"/>
      <c r="F208" s="7"/>
      <c r="G208" s="209"/>
      <c r="H208" s="209"/>
      <c r="I208" s="7"/>
      <c r="J208" s="209"/>
      <c r="K208" s="209"/>
      <c r="L208" s="7"/>
    </row>
    <row r="209" spans="1:12" x14ac:dyDescent="0.2">
      <c r="A209" s="417" t="s">
        <v>889</v>
      </c>
      <c r="B209" s="207"/>
      <c r="C209" s="7"/>
      <c r="D209" s="29"/>
      <c r="E209" s="29"/>
      <c r="F209" s="7"/>
      <c r="G209" s="209"/>
      <c r="H209" s="209"/>
      <c r="I209" s="7"/>
      <c r="J209" s="209"/>
      <c r="K209" s="209"/>
      <c r="L209" s="7"/>
    </row>
    <row r="210" spans="1:12" x14ac:dyDescent="0.2">
      <c r="A210" s="417" t="s">
        <v>890</v>
      </c>
      <c r="B210" s="207"/>
      <c r="C210" s="7"/>
      <c r="D210" s="29"/>
      <c r="E210" s="29"/>
      <c r="F210" s="7"/>
      <c r="G210" s="209"/>
      <c r="H210" s="209"/>
      <c r="I210" s="7"/>
      <c r="J210" s="209"/>
      <c r="K210" s="209"/>
      <c r="L210" s="7"/>
    </row>
    <row r="211" spans="1:12" x14ac:dyDescent="0.2">
      <c r="A211" s="417" t="s">
        <v>891</v>
      </c>
      <c r="B211" s="207"/>
      <c r="C211" s="7"/>
      <c r="D211" s="29"/>
      <c r="E211" s="29"/>
      <c r="F211" s="7"/>
      <c r="G211" s="209"/>
      <c r="H211" s="209"/>
      <c r="I211" s="7"/>
      <c r="J211" s="209"/>
      <c r="K211" s="209"/>
      <c r="L211" s="7"/>
    </row>
    <row r="212" spans="1:12" x14ac:dyDescent="0.2">
      <c r="A212" s="417" t="s">
        <v>892</v>
      </c>
      <c r="B212" s="207"/>
      <c r="C212" s="7"/>
      <c r="D212" s="29"/>
      <c r="E212" s="29"/>
      <c r="F212" s="7"/>
      <c r="G212" s="209"/>
      <c r="H212" s="209"/>
      <c r="I212" s="7"/>
      <c r="J212" s="209"/>
      <c r="K212" s="209"/>
      <c r="L212" s="7"/>
    </row>
    <row r="213" spans="1:12" x14ac:dyDescent="0.2">
      <c r="A213" s="417" t="s">
        <v>893</v>
      </c>
      <c r="B213" s="207"/>
      <c r="C213" s="7"/>
      <c r="D213" s="29"/>
      <c r="E213" s="29"/>
      <c r="F213" s="7"/>
      <c r="G213" s="209"/>
      <c r="H213" s="209"/>
      <c r="I213" s="7"/>
      <c r="J213" s="209"/>
      <c r="K213" s="209"/>
      <c r="L213" s="7"/>
    </row>
    <row r="214" spans="1:12" x14ac:dyDescent="0.2">
      <c r="A214" s="417" t="s">
        <v>894</v>
      </c>
      <c r="B214" s="207"/>
      <c r="C214" s="7"/>
      <c r="D214" s="29"/>
      <c r="E214" s="29"/>
      <c r="F214" s="7"/>
      <c r="G214" s="209"/>
      <c r="H214" s="209"/>
      <c r="I214" s="7"/>
      <c r="J214" s="209"/>
      <c r="K214" s="209"/>
      <c r="L214" s="7"/>
    </row>
    <row r="215" spans="1:12" x14ac:dyDescent="0.2">
      <c r="A215" s="417" t="s">
        <v>895</v>
      </c>
      <c r="B215" s="207"/>
      <c r="C215" s="7"/>
      <c r="D215" s="29"/>
      <c r="E215" s="29"/>
      <c r="F215" s="7"/>
      <c r="G215" s="209"/>
      <c r="H215" s="209"/>
      <c r="I215" s="7"/>
      <c r="J215" s="209"/>
      <c r="K215" s="209"/>
      <c r="L215" s="7"/>
    </row>
    <row r="216" spans="1:12" x14ac:dyDescent="0.2">
      <c r="A216" s="417" t="s">
        <v>896</v>
      </c>
      <c r="B216" s="207"/>
      <c r="C216" s="7"/>
      <c r="D216" s="29"/>
      <c r="E216" s="29"/>
      <c r="F216" s="7"/>
      <c r="G216" s="209"/>
      <c r="H216" s="209"/>
      <c r="I216" s="7"/>
      <c r="J216" s="209"/>
      <c r="K216" s="209"/>
      <c r="L216" s="7"/>
    </row>
    <row r="217" spans="1:12" x14ac:dyDescent="0.2">
      <c r="A217" s="417" t="s">
        <v>897</v>
      </c>
      <c r="B217" s="207"/>
      <c r="C217" s="7"/>
      <c r="D217" s="29"/>
      <c r="E217" s="29"/>
      <c r="F217" s="7"/>
      <c r="G217" s="209"/>
      <c r="H217" s="209"/>
      <c r="I217" s="7"/>
      <c r="J217" s="209"/>
      <c r="K217" s="209"/>
      <c r="L217" s="7"/>
    </row>
    <row r="218" spans="1:12" x14ac:dyDescent="0.2">
      <c r="A218" s="417" t="s">
        <v>898</v>
      </c>
      <c r="B218" s="207"/>
      <c r="C218" s="7"/>
      <c r="D218" s="29"/>
      <c r="E218" s="29"/>
      <c r="F218" s="7"/>
      <c r="G218" s="209"/>
      <c r="H218" s="209"/>
      <c r="I218" s="7"/>
      <c r="J218" s="209"/>
      <c r="K218" s="209"/>
      <c r="L218" s="7"/>
    </row>
    <row r="219" spans="1:12" x14ac:dyDescent="0.2">
      <c r="A219" s="417" t="s">
        <v>899</v>
      </c>
      <c r="B219" s="207"/>
      <c r="C219" s="7"/>
      <c r="D219" s="29"/>
      <c r="E219" s="29"/>
      <c r="F219" s="7"/>
      <c r="G219" s="209"/>
      <c r="H219" s="209"/>
      <c r="I219" s="7"/>
      <c r="J219" s="209"/>
      <c r="K219" s="209"/>
      <c r="L219" s="7"/>
    </row>
    <row r="220" spans="1:12" x14ac:dyDescent="0.2">
      <c r="A220" s="417" t="s">
        <v>900</v>
      </c>
      <c r="B220" s="207"/>
      <c r="C220" s="7"/>
      <c r="D220" s="29"/>
      <c r="E220" s="29"/>
      <c r="F220" s="7"/>
      <c r="G220" s="209"/>
      <c r="H220" s="209"/>
      <c r="I220" s="7"/>
      <c r="J220" s="209"/>
      <c r="K220" s="209"/>
      <c r="L220" s="7"/>
    </row>
    <row r="221" spans="1:12" x14ac:dyDescent="0.2">
      <c r="A221" s="417" t="s">
        <v>901</v>
      </c>
      <c r="B221" s="207"/>
      <c r="C221" s="7"/>
      <c r="D221" s="29"/>
      <c r="E221" s="29"/>
      <c r="F221" s="7"/>
      <c r="G221" s="209"/>
      <c r="H221" s="209"/>
      <c r="I221" s="7"/>
      <c r="J221" s="209"/>
      <c r="K221" s="209"/>
      <c r="L221" s="7"/>
    </row>
    <row r="222" spans="1:12" x14ac:dyDescent="0.2">
      <c r="A222" s="417" t="s">
        <v>902</v>
      </c>
      <c r="B222" s="207"/>
      <c r="C222" s="7"/>
      <c r="D222" s="29"/>
      <c r="E222" s="29"/>
      <c r="F222" s="7"/>
      <c r="G222" s="209"/>
      <c r="H222" s="209"/>
      <c r="I222" s="7"/>
      <c r="J222" s="209"/>
      <c r="K222" s="209"/>
      <c r="L222" s="7"/>
    </row>
    <row r="223" spans="1:12" x14ac:dyDescent="0.2">
      <c r="A223" s="417" t="s">
        <v>903</v>
      </c>
      <c r="B223" s="207"/>
      <c r="C223" s="7"/>
      <c r="D223" s="29"/>
      <c r="E223" s="29"/>
      <c r="F223" s="7"/>
      <c r="G223" s="209"/>
      <c r="H223" s="209"/>
      <c r="I223" s="7"/>
      <c r="J223" s="209"/>
      <c r="K223" s="209"/>
      <c r="L223" s="7"/>
    </row>
    <row r="224" spans="1:12" x14ac:dyDescent="0.2">
      <c r="A224" s="417" t="s">
        <v>904</v>
      </c>
      <c r="B224" s="207"/>
      <c r="C224" s="7"/>
      <c r="D224" s="29"/>
      <c r="E224" s="29"/>
      <c r="F224" s="7"/>
      <c r="G224" s="209"/>
      <c r="H224" s="209"/>
      <c r="I224" s="7"/>
      <c r="J224" s="209"/>
      <c r="K224" s="209"/>
      <c r="L224" s="7"/>
    </row>
    <row r="225" spans="1:12" x14ac:dyDescent="0.2">
      <c r="A225" s="417" t="s">
        <v>905</v>
      </c>
      <c r="B225" s="207"/>
      <c r="C225" s="7"/>
      <c r="D225" s="29"/>
      <c r="E225" s="29"/>
      <c r="F225" s="7"/>
      <c r="G225" s="209"/>
      <c r="H225" s="209"/>
      <c r="I225" s="7"/>
      <c r="J225" s="209"/>
      <c r="K225" s="209"/>
      <c r="L225" s="7"/>
    </row>
    <row r="226" spans="1:12" x14ac:dyDescent="0.2">
      <c r="A226" s="417" t="s">
        <v>906</v>
      </c>
      <c r="B226" s="207"/>
      <c r="C226" s="7"/>
      <c r="D226" s="29"/>
      <c r="E226" s="29"/>
      <c r="F226" s="7"/>
      <c r="G226" s="209"/>
      <c r="H226" s="209"/>
      <c r="I226" s="7"/>
      <c r="J226" s="209"/>
      <c r="K226" s="209"/>
      <c r="L226" s="7"/>
    </row>
    <row r="227" spans="1:12" x14ac:dyDescent="0.2">
      <c r="A227" s="417" t="s">
        <v>907</v>
      </c>
      <c r="B227" s="207"/>
      <c r="C227" s="7"/>
      <c r="D227" s="29"/>
      <c r="E227" s="29"/>
      <c r="F227" s="7"/>
      <c r="G227" s="209"/>
      <c r="H227" s="209"/>
      <c r="I227" s="7"/>
      <c r="J227" s="209"/>
      <c r="K227" s="209"/>
      <c r="L227" s="7"/>
    </row>
    <row r="228" spans="1:12" x14ac:dyDescent="0.2">
      <c r="A228" s="417" t="s">
        <v>908</v>
      </c>
      <c r="B228" s="207"/>
      <c r="C228" s="7"/>
      <c r="D228" s="29"/>
      <c r="E228" s="29"/>
      <c r="F228" s="7"/>
      <c r="G228" s="209"/>
      <c r="H228" s="209"/>
      <c r="I228" s="7"/>
      <c r="J228" s="209"/>
      <c r="K228" s="209"/>
      <c r="L228" s="7"/>
    </row>
    <row r="229" spans="1:12" x14ac:dyDescent="0.2">
      <c r="A229" s="417" t="s">
        <v>909</v>
      </c>
      <c r="B229" s="207"/>
      <c r="C229" s="7"/>
      <c r="D229" s="29"/>
      <c r="E229" s="29"/>
      <c r="F229" s="7"/>
      <c r="G229" s="209"/>
      <c r="H229" s="209"/>
      <c r="I229" s="7"/>
      <c r="J229" s="209"/>
      <c r="K229" s="209"/>
      <c r="L229" s="7"/>
    </row>
    <row r="230" spans="1:12" x14ac:dyDescent="0.2">
      <c r="A230" s="417" t="s">
        <v>910</v>
      </c>
      <c r="B230" s="207"/>
      <c r="C230" s="7"/>
      <c r="D230" s="29"/>
      <c r="E230" s="29"/>
      <c r="F230" s="7"/>
      <c r="G230" s="209"/>
      <c r="H230" s="209"/>
      <c r="I230" s="7"/>
      <c r="J230" s="209"/>
      <c r="K230" s="209"/>
      <c r="L230" s="7"/>
    </row>
    <row r="231" spans="1:12" x14ac:dyDescent="0.2">
      <c r="A231" s="417" t="s">
        <v>911</v>
      </c>
      <c r="B231" s="207"/>
      <c r="C231" s="7"/>
      <c r="D231" s="29"/>
      <c r="E231" s="29"/>
      <c r="F231" s="7"/>
      <c r="G231" s="209"/>
      <c r="H231" s="209"/>
      <c r="I231" s="7"/>
      <c r="J231" s="209"/>
      <c r="K231" s="209"/>
      <c r="L231" s="7"/>
    </row>
    <row r="232" spans="1:12" x14ac:dyDescent="0.2">
      <c r="A232" s="417" t="s">
        <v>912</v>
      </c>
      <c r="B232" s="207"/>
      <c r="C232" s="7"/>
      <c r="D232" s="29"/>
      <c r="E232" s="29"/>
      <c r="F232" s="7"/>
      <c r="G232" s="209"/>
      <c r="H232" s="209"/>
      <c r="I232" s="7"/>
      <c r="J232" s="209"/>
      <c r="K232" s="209"/>
      <c r="L232" s="7"/>
    </row>
    <row r="233" spans="1:12" x14ac:dyDescent="0.2">
      <c r="A233" s="417" t="s">
        <v>913</v>
      </c>
      <c r="B233" s="207"/>
      <c r="C233" s="7"/>
      <c r="D233" s="29"/>
      <c r="E233" s="29"/>
      <c r="F233" s="7"/>
      <c r="G233" s="209"/>
      <c r="H233" s="209"/>
      <c r="I233" s="7"/>
      <c r="J233" s="209"/>
      <c r="K233" s="209"/>
      <c r="L233" s="7"/>
    </row>
    <row r="234" spans="1:12" x14ac:dyDescent="0.2">
      <c r="A234" s="417" t="s">
        <v>914</v>
      </c>
      <c r="B234" s="207"/>
      <c r="C234" s="7"/>
      <c r="D234" s="29"/>
      <c r="E234" s="29"/>
      <c r="F234" s="7"/>
      <c r="G234" s="209"/>
      <c r="H234" s="209"/>
      <c r="I234" s="7"/>
      <c r="J234" s="209"/>
      <c r="K234" s="209"/>
      <c r="L234" s="7"/>
    </row>
    <row r="235" spans="1:12" x14ac:dyDescent="0.2">
      <c r="A235" s="417" t="s">
        <v>915</v>
      </c>
      <c r="B235" s="207"/>
      <c r="C235" s="7"/>
      <c r="D235" s="29"/>
      <c r="E235" s="29"/>
      <c r="F235" s="7"/>
      <c r="G235" s="209"/>
      <c r="H235" s="209"/>
      <c r="I235" s="7"/>
      <c r="J235" s="209"/>
      <c r="K235" s="209"/>
      <c r="L235" s="7"/>
    </row>
    <row r="236" spans="1:12" x14ac:dyDescent="0.2">
      <c r="A236" s="417" t="s">
        <v>916</v>
      </c>
      <c r="B236" s="207"/>
      <c r="C236" s="7"/>
      <c r="D236" s="29"/>
      <c r="E236" s="29"/>
      <c r="F236" s="7"/>
      <c r="G236" s="209"/>
      <c r="H236" s="209"/>
      <c r="I236" s="7"/>
      <c r="J236" s="209"/>
      <c r="K236" s="209"/>
      <c r="L236" s="7"/>
    </row>
    <row r="237" spans="1:12" x14ac:dyDescent="0.2">
      <c r="A237" s="417" t="s">
        <v>917</v>
      </c>
      <c r="B237" s="207"/>
      <c r="C237" s="7"/>
      <c r="D237" s="29"/>
      <c r="E237" s="29"/>
      <c r="F237" s="7"/>
      <c r="G237" s="209"/>
      <c r="H237" s="209"/>
      <c r="I237" s="7"/>
      <c r="J237" s="209"/>
      <c r="K237" s="209"/>
      <c r="L237" s="7"/>
    </row>
    <row r="238" spans="1:12" x14ac:dyDescent="0.2">
      <c r="A238" s="417" t="s">
        <v>918</v>
      </c>
      <c r="B238" s="207"/>
      <c r="C238" s="7"/>
      <c r="D238" s="29"/>
      <c r="E238" s="29"/>
      <c r="F238" s="7"/>
      <c r="G238" s="209"/>
      <c r="H238" s="209"/>
      <c r="I238" s="7"/>
      <c r="J238" s="209"/>
      <c r="K238" s="209"/>
      <c r="L238" s="7"/>
    </row>
    <row r="239" spans="1:12" x14ac:dyDescent="0.2">
      <c r="A239" s="417" t="s">
        <v>919</v>
      </c>
      <c r="B239" s="207"/>
      <c r="C239" s="7"/>
      <c r="D239" s="29"/>
      <c r="E239" s="29"/>
      <c r="F239" s="7"/>
      <c r="G239" s="209"/>
      <c r="H239" s="209"/>
      <c r="I239" s="7"/>
      <c r="J239" s="209"/>
      <c r="K239" s="209"/>
      <c r="L239" s="7"/>
    </row>
    <row r="240" spans="1:12" x14ac:dyDescent="0.2">
      <c r="A240" s="417" t="s">
        <v>920</v>
      </c>
      <c r="B240" s="207"/>
      <c r="C240" s="7"/>
      <c r="D240" s="29"/>
      <c r="E240" s="29"/>
      <c r="F240" s="7"/>
      <c r="G240" s="209"/>
      <c r="H240" s="209"/>
      <c r="I240" s="7"/>
      <c r="J240" s="209"/>
      <c r="K240" s="209"/>
      <c r="L240" s="7"/>
    </row>
    <row r="241" spans="1:12" x14ac:dyDescent="0.2">
      <c r="A241" s="417" t="s">
        <v>921</v>
      </c>
      <c r="B241" s="207"/>
      <c r="C241" s="7"/>
      <c r="D241" s="29"/>
      <c r="E241" s="29"/>
      <c r="F241" s="7"/>
      <c r="G241" s="209"/>
      <c r="H241" s="209"/>
      <c r="I241" s="7"/>
      <c r="J241" s="209"/>
      <c r="K241" s="209"/>
      <c r="L241" s="7"/>
    </row>
    <row r="242" spans="1:12" x14ac:dyDescent="0.2">
      <c r="A242" s="417" t="s">
        <v>922</v>
      </c>
      <c r="B242" s="207"/>
      <c r="C242" s="7"/>
      <c r="D242" s="29"/>
      <c r="E242" s="29"/>
      <c r="F242" s="7"/>
      <c r="G242" s="209"/>
      <c r="H242" s="209"/>
      <c r="I242" s="7"/>
      <c r="J242" s="209"/>
      <c r="K242" s="209"/>
      <c r="L242" s="7"/>
    </row>
    <row r="243" spans="1:12" x14ac:dyDescent="0.2">
      <c r="A243" s="417" t="s">
        <v>923</v>
      </c>
      <c r="B243" s="207"/>
      <c r="C243" s="7"/>
      <c r="D243" s="29"/>
      <c r="E243" s="29"/>
      <c r="F243" s="7"/>
      <c r="G243" s="209"/>
      <c r="H243" s="209"/>
      <c r="I243" s="7"/>
      <c r="J243" s="209"/>
      <c r="K243" s="209"/>
      <c r="L243" s="7"/>
    </row>
    <row r="244" spans="1:12" x14ac:dyDescent="0.2">
      <c r="A244" s="417" t="s">
        <v>924</v>
      </c>
      <c r="B244" s="207"/>
      <c r="C244" s="7"/>
      <c r="D244" s="29"/>
      <c r="E244" s="29"/>
      <c r="F244" s="7"/>
      <c r="G244" s="209"/>
      <c r="H244" s="209"/>
      <c r="I244" s="7"/>
      <c r="J244" s="209"/>
      <c r="K244" s="209"/>
      <c r="L244" s="7"/>
    </row>
    <row r="245" spans="1:12" x14ac:dyDescent="0.2">
      <c r="A245" s="417" t="s">
        <v>925</v>
      </c>
      <c r="B245" s="207"/>
      <c r="C245" s="7"/>
      <c r="D245" s="29"/>
      <c r="E245" s="29"/>
      <c r="F245" s="7"/>
      <c r="G245" s="209"/>
      <c r="H245" s="209"/>
      <c r="I245" s="7"/>
      <c r="J245" s="209"/>
      <c r="K245" s="209"/>
      <c r="L245" s="7"/>
    </row>
    <row r="246" spans="1:12" x14ac:dyDescent="0.2">
      <c r="A246" s="417" t="s">
        <v>926</v>
      </c>
      <c r="B246" s="207"/>
      <c r="C246" s="7"/>
      <c r="D246" s="29"/>
      <c r="E246" s="29"/>
      <c r="F246" s="7"/>
      <c r="G246" s="209"/>
      <c r="H246" s="209"/>
      <c r="I246" s="7"/>
      <c r="J246" s="209"/>
      <c r="K246" s="209"/>
      <c r="L246" s="7"/>
    </row>
    <row r="247" spans="1:12" x14ac:dyDescent="0.2">
      <c r="A247" s="417" t="s">
        <v>927</v>
      </c>
      <c r="B247" s="207"/>
      <c r="C247" s="7"/>
      <c r="D247" s="29"/>
      <c r="E247" s="29"/>
      <c r="F247" s="7"/>
      <c r="G247" s="209"/>
      <c r="H247" s="209"/>
      <c r="I247" s="7"/>
      <c r="J247" s="209"/>
      <c r="K247" s="209"/>
      <c r="L247" s="7"/>
    </row>
    <row r="248" spans="1:12" x14ac:dyDescent="0.2">
      <c r="A248" s="417" t="s">
        <v>928</v>
      </c>
      <c r="B248" s="207"/>
      <c r="C248" s="7"/>
      <c r="D248" s="29"/>
      <c r="E248" s="29"/>
      <c r="F248" s="7"/>
      <c r="G248" s="209"/>
      <c r="H248" s="209"/>
      <c r="I248" s="7"/>
      <c r="J248" s="209"/>
      <c r="K248" s="209"/>
      <c r="L248" s="7"/>
    </row>
    <row r="249" spans="1:12" x14ac:dyDescent="0.2">
      <c r="A249" s="417" t="s">
        <v>929</v>
      </c>
      <c r="B249" s="207"/>
      <c r="C249" s="7"/>
      <c r="D249" s="29"/>
      <c r="E249" s="29"/>
      <c r="F249" s="7"/>
      <c r="G249" s="209"/>
      <c r="H249" s="209"/>
      <c r="I249" s="7"/>
      <c r="J249" s="209"/>
      <c r="K249" s="209"/>
      <c r="L249" s="7"/>
    </row>
    <row r="250" spans="1:12" x14ac:dyDescent="0.2">
      <c r="A250" s="417" t="s">
        <v>930</v>
      </c>
      <c r="B250" s="207"/>
      <c r="C250" s="7"/>
      <c r="D250" s="29"/>
      <c r="E250" s="29"/>
      <c r="F250" s="7"/>
      <c r="G250" s="209"/>
      <c r="H250" s="209"/>
      <c r="I250" s="7"/>
      <c r="J250" s="209"/>
      <c r="K250" s="209"/>
      <c r="L250" s="7"/>
    </row>
    <row r="251" spans="1:12" x14ac:dyDescent="0.2">
      <c r="A251" s="417" t="s">
        <v>931</v>
      </c>
      <c r="B251" s="207"/>
      <c r="C251" s="7"/>
      <c r="D251" s="29"/>
      <c r="E251" s="29"/>
      <c r="F251" s="7"/>
      <c r="G251" s="209"/>
      <c r="H251" s="209"/>
      <c r="I251" s="7"/>
      <c r="J251" s="209"/>
      <c r="K251" s="209"/>
      <c r="L251" s="7"/>
    </row>
    <row r="252" spans="1:12" x14ac:dyDescent="0.2">
      <c r="A252" s="417" t="s">
        <v>932</v>
      </c>
      <c r="B252" s="207"/>
      <c r="C252" s="7"/>
      <c r="D252" s="29"/>
      <c r="E252" s="29"/>
      <c r="F252" s="7"/>
      <c r="G252" s="209"/>
      <c r="H252" s="209"/>
      <c r="I252" s="7"/>
      <c r="J252" s="209"/>
      <c r="K252" s="209"/>
      <c r="L252" s="7"/>
    </row>
    <row r="253" spans="1:12" x14ac:dyDescent="0.2">
      <c r="A253" s="417" t="s">
        <v>933</v>
      </c>
      <c r="B253" s="207"/>
      <c r="C253" s="7"/>
      <c r="D253" s="29"/>
      <c r="E253" s="29"/>
      <c r="F253" s="7"/>
      <c r="G253" s="209"/>
      <c r="H253" s="209"/>
      <c r="I253" s="7"/>
      <c r="J253" s="209"/>
      <c r="K253" s="209"/>
      <c r="L253" s="7"/>
    </row>
    <row r="254" spans="1:12" x14ac:dyDescent="0.2">
      <c r="A254" s="417" t="s">
        <v>934</v>
      </c>
      <c r="B254" s="207"/>
      <c r="C254" s="7"/>
      <c r="D254" s="29"/>
      <c r="E254" s="29"/>
      <c r="F254" s="7"/>
      <c r="G254" s="209"/>
      <c r="H254" s="209"/>
      <c r="I254" s="7"/>
      <c r="J254" s="209"/>
      <c r="K254" s="209"/>
      <c r="L254" s="7"/>
    </row>
    <row r="255" spans="1:12" x14ac:dyDescent="0.2">
      <c r="A255" s="417" t="s">
        <v>935</v>
      </c>
      <c r="B255" s="207"/>
      <c r="C255" s="7"/>
      <c r="D255" s="29"/>
      <c r="E255" s="29"/>
      <c r="F255" s="7"/>
      <c r="G255" s="209"/>
      <c r="H255" s="209"/>
      <c r="I255" s="7"/>
      <c r="J255" s="209"/>
      <c r="K255" s="209"/>
      <c r="L255" s="7"/>
    </row>
    <row r="256" spans="1:12" x14ac:dyDescent="0.2">
      <c r="A256" s="417" t="s">
        <v>936</v>
      </c>
      <c r="B256" s="207"/>
      <c r="C256" s="7"/>
      <c r="D256" s="29"/>
      <c r="E256" s="29"/>
      <c r="F256" s="7"/>
      <c r="G256" s="209"/>
      <c r="H256" s="209"/>
      <c r="I256" s="7"/>
      <c r="J256" s="209"/>
      <c r="K256" s="209"/>
      <c r="L256" s="7"/>
    </row>
    <row r="257" spans="1:12" x14ac:dyDescent="0.2">
      <c r="A257" s="417" t="s">
        <v>937</v>
      </c>
      <c r="B257" s="207"/>
      <c r="C257" s="7"/>
      <c r="D257" s="29"/>
      <c r="E257" s="29"/>
      <c r="F257" s="7"/>
      <c r="G257" s="209"/>
      <c r="H257" s="209"/>
      <c r="I257" s="7"/>
      <c r="J257" s="209"/>
      <c r="K257" s="209"/>
      <c r="L257" s="7"/>
    </row>
    <row r="258" spans="1:12" x14ac:dyDescent="0.2">
      <c r="A258" s="417" t="s">
        <v>938</v>
      </c>
      <c r="B258" s="207"/>
      <c r="C258" s="7"/>
      <c r="D258" s="29"/>
      <c r="E258" s="29"/>
      <c r="F258" s="7"/>
      <c r="G258" s="209"/>
      <c r="H258" s="209"/>
      <c r="I258" s="7"/>
      <c r="J258" s="209"/>
      <c r="K258" s="209"/>
      <c r="L258" s="7"/>
    </row>
    <row r="259" spans="1:12" x14ac:dyDescent="0.2">
      <c r="A259" s="417" t="s">
        <v>939</v>
      </c>
      <c r="B259" s="207"/>
      <c r="C259" s="7"/>
      <c r="D259" s="29"/>
      <c r="E259" s="29"/>
      <c r="F259" s="7"/>
      <c r="G259" s="209"/>
      <c r="H259" s="209"/>
      <c r="I259" s="7"/>
      <c r="J259" s="209"/>
      <c r="K259" s="209"/>
      <c r="L259" s="7"/>
    </row>
    <row r="260" spans="1:12" x14ac:dyDescent="0.2">
      <c r="A260" s="417" t="s">
        <v>940</v>
      </c>
      <c r="B260" s="207"/>
      <c r="C260" s="7"/>
      <c r="D260" s="29"/>
      <c r="E260" s="29"/>
      <c r="F260" s="7"/>
      <c r="G260" s="209"/>
      <c r="H260" s="209"/>
      <c r="I260" s="7"/>
      <c r="J260" s="209"/>
      <c r="K260" s="209"/>
      <c r="L260" s="7"/>
    </row>
    <row r="261" spans="1:12" x14ac:dyDescent="0.2">
      <c r="A261" s="417" t="s">
        <v>941</v>
      </c>
      <c r="B261" s="207"/>
      <c r="C261" s="7"/>
      <c r="D261" s="29"/>
      <c r="E261" s="29"/>
      <c r="F261" s="7"/>
      <c r="G261" s="209"/>
      <c r="H261" s="209"/>
      <c r="I261" s="7"/>
      <c r="J261" s="209"/>
      <c r="K261" s="209"/>
      <c r="L261" s="7"/>
    </row>
    <row r="262" spans="1:12" x14ac:dyDescent="0.2">
      <c r="A262" s="417" t="s">
        <v>942</v>
      </c>
      <c r="B262" s="207"/>
      <c r="C262" s="7"/>
      <c r="D262" s="29"/>
      <c r="E262" s="29"/>
      <c r="F262" s="7"/>
      <c r="G262" s="209"/>
      <c r="H262" s="209"/>
      <c r="I262" s="7"/>
      <c r="J262" s="209"/>
      <c r="K262" s="209"/>
      <c r="L262" s="7"/>
    </row>
    <row r="263" spans="1:12" x14ac:dyDescent="0.2">
      <c r="A263" s="417" t="s">
        <v>943</v>
      </c>
      <c r="B263" s="207"/>
      <c r="C263" s="7"/>
      <c r="D263" s="29"/>
      <c r="E263" s="29"/>
      <c r="F263" s="7"/>
      <c r="G263" s="209"/>
      <c r="H263" s="209"/>
      <c r="I263" s="7"/>
      <c r="J263" s="209"/>
      <c r="K263" s="209"/>
      <c r="L263" s="7"/>
    </row>
    <row r="264" spans="1:12" x14ac:dyDescent="0.2">
      <c r="A264" s="417" t="s">
        <v>944</v>
      </c>
      <c r="B264" s="207"/>
      <c r="C264" s="7"/>
      <c r="D264" s="29"/>
      <c r="E264" s="29"/>
      <c r="F264" s="7"/>
      <c r="G264" s="209"/>
      <c r="H264" s="209"/>
      <c r="I264" s="7"/>
      <c r="J264" s="209"/>
      <c r="K264" s="209"/>
      <c r="L264" s="7"/>
    </row>
    <row r="265" spans="1:12" x14ac:dyDescent="0.2">
      <c r="A265" s="417" t="s">
        <v>945</v>
      </c>
      <c r="B265" s="207"/>
      <c r="C265" s="7"/>
      <c r="D265" s="29"/>
      <c r="E265" s="29"/>
      <c r="F265" s="7"/>
      <c r="G265" s="209"/>
      <c r="H265" s="209"/>
      <c r="I265" s="7"/>
      <c r="J265" s="209"/>
      <c r="K265" s="209"/>
      <c r="L265" s="7"/>
    </row>
    <row r="266" spans="1:12" x14ac:dyDescent="0.2">
      <c r="A266" s="417" t="s">
        <v>946</v>
      </c>
      <c r="B266" s="207"/>
      <c r="C266" s="7"/>
      <c r="D266" s="29"/>
      <c r="E266" s="29"/>
      <c r="F266" s="7"/>
      <c r="G266" s="209"/>
      <c r="H266" s="209"/>
      <c r="I266" s="7"/>
      <c r="J266" s="209"/>
      <c r="K266" s="209"/>
      <c r="L266" s="7"/>
    </row>
    <row r="267" spans="1:12" x14ac:dyDescent="0.2">
      <c r="A267" s="417" t="s">
        <v>947</v>
      </c>
      <c r="B267" s="207"/>
      <c r="C267" s="7"/>
      <c r="D267" s="29"/>
      <c r="E267" s="29"/>
      <c r="F267" s="7"/>
      <c r="G267" s="209"/>
      <c r="H267" s="209"/>
      <c r="I267" s="7"/>
      <c r="J267" s="209"/>
      <c r="K267" s="209"/>
      <c r="L267" s="7"/>
    </row>
    <row r="268" spans="1:12" x14ac:dyDescent="0.2">
      <c r="A268" s="417" t="s">
        <v>948</v>
      </c>
      <c r="B268" s="207"/>
      <c r="C268" s="7"/>
      <c r="D268" s="29"/>
      <c r="E268" s="29"/>
      <c r="F268" s="7"/>
      <c r="G268" s="209"/>
      <c r="H268" s="209"/>
      <c r="I268" s="7"/>
      <c r="J268" s="209"/>
      <c r="K268" s="209"/>
      <c r="L268" s="7"/>
    </row>
    <row r="269" spans="1:12" x14ac:dyDescent="0.2">
      <c r="A269" s="417" t="s">
        <v>949</v>
      </c>
      <c r="B269" s="207"/>
      <c r="C269" s="7"/>
      <c r="D269" s="29"/>
      <c r="E269" s="29"/>
      <c r="F269" s="7"/>
      <c r="G269" s="209"/>
      <c r="H269" s="209"/>
      <c r="I269" s="7"/>
      <c r="J269" s="209"/>
      <c r="K269" s="209"/>
      <c r="L269" s="7"/>
    </row>
    <row r="270" spans="1:12" x14ac:dyDescent="0.2">
      <c r="A270" s="417" t="s">
        <v>950</v>
      </c>
      <c r="B270" s="207"/>
      <c r="C270" s="7"/>
      <c r="D270" s="29"/>
      <c r="E270" s="29"/>
      <c r="F270" s="7"/>
      <c r="G270" s="209"/>
      <c r="H270" s="209"/>
      <c r="I270" s="7"/>
      <c r="J270" s="209"/>
      <c r="K270" s="209"/>
      <c r="L270" s="7"/>
    </row>
    <row r="271" spans="1:12" x14ac:dyDescent="0.2">
      <c r="A271" s="417" t="s">
        <v>951</v>
      </c>
      <c r="B271" s="207"/>
      <c r="C271" s="7"/>
      <c r="D271" s="29"/>
      <c r="E271" s="29"/>
      <c r="F271" s="7"/>
      <c r="G271" s="209"/>
      <c r="H271" s="209"/>
      <c r="I271" s="7"/>
      <c r="J271" s="209"/>
      <c r="K271" s="209"/>
      <c r="L271" s="7"/>
    </row>
    <row r="272" spans="1:12" x14ac:dyDescent="0.2">
      <c r="A272" s="417" t="s">
        <v>952</v>
      </c>
      <c r="B272" s="207"/>
      <c r="C272" s="7"/>
      <c r="D272" s="29"/>
      <c r="E272" s="29"/>
      <c r="F272" s="7"/>
      <c r="G272" s="209"/>
      <c r="H272" s="209"/>
      <c r="I272" s="7"/>
      <c r="J272" s="209"/>
      <c r="K272" s="209"/>
      <c r="L272" s="7"/>
    </row>
    <row r="273" spans="1:12" x14ac:dyDescent="0.2">
      <c r="A273" s="417" t="s">
        <v>953</v>
      </c>
      <c r="B273" s="207"/>
      <c r="C273" s="7"/>
      <c r="D273" s="29"/>
      <c r="E273" s="29"/>
      <c r="F273" s="7"/>
      <c r="G273" s="209"/>
      <c r="H273" s="209"/>
      <c r="I273" s="7"/>
      <c r="J273" s="209"/>
      <c r="K273" s="209"/>
      <c r="L273" s="7"/>
    </row>
    <row r="274" spans="1:12" x14ac:dyDescent="0.2">
      <c r="A274" s="417" t="s">
        <v>954</v>
      </c>
      <c r="B274" s="207"/>
      <c r="C274" s="7"/>
      <c r="D274" s="29"/>
      <c r="E274" s="29"/>
      <c r="F274" s="7"/>
      <c r="G274" s="209"/>
      <c r="H274" s="209"/>
      <c r="I274" s="7"/>
      <c r="J274" s="209"/>
      <c r="K274" s="209"/>
      <c r="L274" s="7"/>
    </row>
    <row r="275" spans="1:12" x14ac:dyDescent="0.2">
      <c r="A275" s="417" t="s">
        <v>955</v>
      </c>
      <c r="B275" s="207"/>
      <c r="C275" s="7"/>
      <c r="D275" s="29"/>
      <c r="E275" s="29"/>
      <c r="F275" s="7"/>
      <c r="G275" s="209"/>
      <c r="H275" s="209"/>
      <c r="I275" s="7"/>
      <c r="J275" s="209"/>
      <c r="K275" s="209"/>
      <c r="L275" s="7"/>
    </row>
    <row r="276" spans="1:12" x14ac:dyDescent="0.2">
      <c r="A276" s="417" t="s">
        <v>956</v>
      </c>
      <c r="B276" s="207"/>
      <c r="C276" s="7"/>
      <c r="D276" s="29"/>
      <c r="E276" s="29"/>
      <c r="F276" s="7"/>
      <c r="G276" s="209"/>
      <c r="H276" s="209"/>
      <c r="I276" s="7"/>
      <c r="J276" s="209"/>
      <c r="K276" s="209"/>
      <c r="L276" s="7"/>
    </row>
    <row r="277" spans="1:12" x14ac:dyDescent="0.2">
      <c r="A277" s="417" t="s">
        <v>957</v>
      </c>
      <c r="B277" s="207"/>
      <c r="C277" s="7"/>
      <c r="D277" s="29"/>
      <c r="E277" s="29"/>
      <c r="F277" s="7"/>
      <c r="G277" s="209"/>
      <c r="H277" s="209"/>
      <c r="I277" s="7"/>
      <c r="J277" s="209"/>
      <c r="K277" s="209"/>
      <c r="L277" s="7"/>
    </row>
    <row r="278" spans="1:12" x14ac:dyDescent="0.2">
      <c r="A278" s="417" t="s">
        <v>958</v>
      </c>
      <c r="B278" s="207"/>
      <c r="C278" s="7"/>
      <c r="D278" s="29"/>
      <c r="E278" s="29"/>
      <c r="F278" s="7"/>
      <c r="G278" s="209"/>
      <c r="H278" s="209"/>
      <c r="I278" s="7"/>
      <c r="J278" s="209"/>
      <c r="K278" s="209"/>
      <c r="L278" s="7"/>
    </row>
    <row r="279" spans="1:12" x14ac:dyDescent="0.2">
      <c r="A279" s="417" t="s">
        <v>959</v>
      </c>
      <c r="B279" s="207"/>
      <c r="C279" s="7"/>
      <c r="D279" s="29"/>
      <c r="E279" s="29"/>
      <c r="F279" s="7"/>
      <c r="G279" s="209"/>
      <c r="H279" s="209"/>
      <c r="I279" s="7"/>
      <c r="J279" s="209"/>
      <c r="K279" s="209"/>
      <c r="L279" s="7"/>
    </row>
    <row r="280" spans="1:12" x14ac:dyDescent="0.2">
      <c r="A280" s="417" t="s">
        <v>960</v>
      </c>
      <c r="B280" s="207"/>
      <c r="C280" s="7"/>
      <c r="D280" s="29"/>
      <c r="E280" s="29"/>
      <c r="F280" s="7"/>
      <c r="G280" s="209"/>
      <c r="H280" s="209"/>
      <c r="I280" s="7"/>
      <c r="J280" s="209"/>
      <c r="K280" s="209"/>
      <c r="L280" s="7"/>
    </row>
    <row r="281" spans="1:12" x14ac:dyDescent="0.2">
      <c r="A281" s="417" t="s">
        <v>961</v>
      </c>
      <c r="B281" s="207"/>
      <c r="C281" s="7"/>
      <c r="D281" s="29"/>
      <c r="E281" s="29"/>
      <c r="F281" s="7"/>
      <c r="G281" s="209"/>
      <c r="H281" s="209"/>
      <c r="I281" s="7"/>
      <c r="J281" s="209"/>
      <c r="K281" s="209"/>
      <c r="L281" s="7"/>
    </row>
    <row r="282" spans="1:12" x14ac:dyDescent="0.2">
      <c r="A282" s="417" t="s">
        <v>962</v>
      </c>
      <c r="B282" s="207"/>
      <c r="C282" s="7"/>
      <c r="D282" s="29"/>
      <c r="E282" s="29"/>
      <c r="F282" s="7"/>
      <c r="G282" s="209"/>
      <c r="H282" s="209"/>
      <c r="I282" s="7"/>
      <c r="J282" s="209"/>
      <c r="K282" s="209"/>
      <c r="L282" s="7"/>
    </row>
    <row r="283" spans="1:12" x14ac:dyDescent="0.2">
      <c r="A283" s="417" t="s">
        <v>963</v>
      </c>
      <c r="B283" s="207"/>
      <c r="C283" s="7"/>
      <c r="D283" s="29"/>
      <c r="E283" s="29"/>
      <c r="F283" s="7"/>
      <c r="G283" s="209"/>
      <c r="H283" s="209"/>
      <c r="I283" s="7"/>
      <c r="J283" s="209"/>
      <c r="K283" s="209"/>
      <c r="L283" s="7"/>
    </row>
    <row r="284" spans="1:12" x14ac:dyDescent="0.2">
      <c r="A284" s="417" t="s">
        <v>964</v>
      </c>
      <c r="B284" s="207"/>
      <c r="C284" s="7"/>
      <c r="D284" s="29"/>
      <c r="E284" s="29"/>
      <c r="F284" s="7"/>
      <c r="G284" s="209"/>
      <c r="H284" s="209"/>
      <c r="I284" s="7"/>
      <c r="J284" s="209"/>
      <c r="K284" s="209"/>
      <c r="L284" s="7"/>
    </row>
    <row r="285" spans="1:12" x14ac:dyDescent="0.2">
      <c r="A285" s="417" t="s">
        <v>965</v>
      </c>
      <c r="B285" s="207"/>
      <c r="C285" s="7"/>
      <c r="D285" s="29"/>
      <c r="E285" s="29"/>
      <c r="F285" s="7"/>
      <c r="G285" s="209"/>
      <c r="H285" s="209"/>
      <c r="I285" s="7"/>
      <c r="J285" s="209"/>
      <c r="K285" s="209"/>
      <c r="L285" s="7"/>
    </row>
    <row r="286" spans="1:12" x14ac:dyDescent="0.2">
      <c r="A286" s="417" t="s">
        <v>966</v>
      </c>
      <c r="B286" s="207"/>
      <c r="C286" s="7"/>
      <c r="D286" s="29"/>
      <c r="E286" s="29"/>
      <c r="F286" s="7"/>
      <c r="G286" s="209"/>
      <c r="H286" s="209"/>
      <c r="I286" s="7"/>
      <c r="J286" s="209"/>
      <c r="K286" s="209"/>
      <c r="L286" s="7"/>
    </row>
    <row r="287" spans="1:12" x14ac:dyDescent="0.2">
      <c r="A287" s="417" t="s">
        <v>967</v>
      </c>
      <c r="B287" s="207"/>
      <c r="C287" s="7"/>
      <c r="D287" s="29"/>
      <c r="E287" s="29"/>
      <c r="F287" s="7"/>
      <c r="G287" s="209"/>
      <c r="H287" s="209"/>
      <c r="I287" s="7"/>
      <c r="J287" s="209"/>
      <c r="K287" s="209"/>
      <c r="L287" s="7"/>
    </row>
    <row r="288" spans="1:12" x14ac:dyDescent="0.2">
      <c r="A288" s="417" t="s">
        <v>968</v>
      </c>
      <c r="B288" s="207"/>
      <c r="C288" s="7"/>
      <c r="D288" s="29"/>
      <c r="E288" s="29"/>
      <c r="F288" s="7"/>
      <c r="G288" s="209"/>
      <c r="H288" s="209"/>
      <c r="I288" s="7"/>
      <c r="J288" s="209"/>
      <c r="K288" s="209"/>
      <c r="L288" s="7"/>
    </row>
    <row r="289" spans="1:12" x14ac:dyDescent="0.2">
      <c r="A289" s="417" t="s">
        <v>969</v>
      </c>
      <c r="B289" s="207"/>
      <c r="C289" s="7"/>
      <c r="D289" s="29"/>
      <c r="E289" s="29"/>
      <c r="F289" s="7"/>
      <c r="G289" s="209"/>
      <c r="H289" s="209"/>
      <c r="I289" s="7"/>
      <c r="J289" s="209"/>
      <c r="K289" s="209"/>
      <c r="L289" s="7"/>
    </row>
    <row r="290" spans="1:12" x14ac:dyDescent="0.2">
      <c r="A290" s="417" t="s">
        <v>970</v>
      </c>
      <c r="B290" s="207"/>
      <c r="C290" s="7"/>
      <c r="D290" s="29"/>
      <c r="E290" s="29"/>
      <c r="F290" s="7"/>
      <c r="G290" s="209"/>
      <c r="H290" s="209"/>
      <c r="I290" s="7"/>
      <c r="J290" s="209"/>
      <c r="K290" s="209"/>
      <c r="L290" s="7"/>
    </row>
    <row r="291" spans="1:12" x14ac:dyDescent="0.2">
      <c r="A291" s="417" t="s">
        <v>971</v>
      </c>
      <c r="B291" s="207"/>
      <c r="C291" s="7"/>
      <c r="D291" s="29"/>
      <c r="E291" s="29"/>
      <c r="F291" s="7"/>
      <c r="G291" s="209"/>
      <c r="H291" s="209"/>
      <c r="I291" s="7"/>
      <c r="J291" s="209"/>
      <c r="K291" s="209"/>
      <c r="L291" s="7"/>
    </row>
    <row r="292" spans="1:12" x14ac:dyDescent="0.2">
      <c r="A292" s="417" t="s">
        <v>972</v>
      </c>
      <c r="B292" s="207"/>
      <c r="C292" s="7"/>
      <c r="D292" s="29"/>
      <c r="E292" s="29"/>
      <c r="F292" s="7"/>
      <c r="G292" s="209"/>
      <c r="H292" s="209"/>
      <c r="I292" s="7"/>
      <c r="J292" s="209"/>
      <c r="K292" s="209"/>
      <c r="L292" s="7"/>
    </row>
    <row r="293" spans="1:12" x14ac:dyDescent="0.2">
      <c r="A293" s="417" t="s">
        <v>973</v>
      </c>
      <c r="B293" s="207"/>
      <c r="C293" s="7"/>
      <c r="D293" s="29"/>
      <c r="E293" s="29"/>
      <c r="F293" s="7"/>
      <c r="G293" s="209"/>
      <c r="H293" s="209"/>
      <c r="I293" s="7"/>
      <c r="J293" s="209"/>
      <c r="K293" s="209"/>
      <c r="L293" s="7"/>
    </row>
    <row r="294" spans="1:12" x14ac:dyDescent="0.2">
      <c r="A294" s="417" t="s">
        <v>974</v>
      </c>
      <c r="B294" s="207"/>
      <c r="C294" s="7"/>
      <c r="D294" s="29"/>
      <c r="E294" s="29"/>
      <c r="F294" s="7"/>
      <c r="G294" s="209"/>
      <c r="H294" s="209"/>
      <c r="I294" s="7"/>
      <c r="J294" s="209"/>
      <c r="K294" s="209"/>
      <c r="L294" s="7"/>
    </row>
    <row r="295" spans="1:12" x14ac:dyDescent="0.2">
      <c r="A295" s="417" t="s">
        <v>975</v>
      </c>
      <c r="B295" s="207"/>
      <c r="C295" s="7"/>
      <c r="D295" s="29"/>
      <c r="E295" s="29"/>
      <c r="F295" s="7"/>
      <c r="G295" s="209"/>
      <c r="H295" s="209"/>
      <c r="I295" s="7"/>
      <c r="J295" s="209"/>
      <c r="K295" s="209"/>
      <c r="L295" s="7"/>
    </row>
    <row r="296" spans="1:12" x14ac:dyDescent="0.2">
      <c r="A296" s="417" t="s">
        <v>976</v>
      </c>
      <c r="B296" s="207"/>
      <c r="C296" s="7"/>
      <c r="D296" s="29"/>
      <c r="E296" s="29"/>
      <c r="F296" s="7"/>
      <c r="G296" s="209"/>
      <c r="H296" s="209"/>
      <c r="I296" s="7"/>
      <c r="J296" s="209"/>
      <c r="K296" s="209"/>
      <c r="L296" s="7"/>
    </row>
    <row r="297" spans="1:12" x14ac:dyDescent="0.2">
      <c r="A297" s="417" t="s">
        <v>977</v>
      </c>
      <c r="B297" s="207"/>
      <c r="C297" s="7"/>
      <c r="D297" s="29"/>
      <c r="E297" s="29"/>
      <c r="F297" s="7"/>
      <c r="G297" s="209"/>
      <c r="H297" s="209"/>
      <c r="I297" s="7"/>
      <c r="J297" s="209"/>
      <c r="K297" s="209"/>
      <c r="L297" s="7"/>
    </row>
    <row r="298" spans="1:12" x14ac:dyDescent="0.2">
      <c r="A298" s="417" t="s">
        <v>978</v>
      </c>
      <c r="B298" s="207"/>
      <c r="C298" s="7"/>
      <c r="D298" s="29"/>
      <c r="E298" s="29"/>
      <c r="F298" s="7"/>
      <c r="G298" s="209"/>
      <c r="H298" s="209"/>
      <c r="I298" s="7"/>
      <c r="J298" s="209"/>
      <c r="K298" s="209"/>
      <c r="L298" s="7"/>
    </row>
    <row r="299" spans="1:12" x14ac:dyDescent="0.2">
      <c r="A299" s="417" t="s">
        <v>979</v>
      </c>
      <c r="B299" s="207"/>
      <c r="C299" s="7"/>
      <c r="D299" s="29"/>
      <c r="E299" s="29"/>
      <c r="F299" s="7"/>
      <c r="G299" s="209"/>
      <c r="H299" s="209"/>
      <c r="I299" s="7"/>
      <c r="J299" s="209"/>
      <c r="K299" s="209"/>
      <c r="L299" s="7"/>
    </row>
    <row r="300" spans="1:12" x14ac:dyDescent="0.2">
      <c r="A300" s="417" t="s">
        <v>980</v>
      </c>
      <c r="B300" s="207"/>
      <c r="C300" s="7"/>
      <c r="D300" s="29"/>
      <c r="E300" s="29"/>
      <c r="F300" s="7"/>
      <c r="G300" s="209"/>
      <c r="H300" s="209"/>
      <c r="I300" s="7"/>
      <c r="J300" s="209"/>
      <c r="K300" s="209"/>
      <c r="L300" s="7"/>
    </row>
    <row r="301" spans="1:12" x14ac:dyDescent="0.2">
      <c r="A301" s="417" t="s">
        <v>981</v>
      </c>
      <c r="B301" s="207"/>
      <c r="C301" s="7"/>
      <c r="D301" s="29"/>
      <c r="E301" s="29"/>
      <c r="F301" s="7"/>
      <c r="G301" s="209"/>
      <c r="H301" s="209"/>
      <c r="I301" s="7"/>
      <c r="J301" s="209"/>
      <c r="K301" s="209"/>
      <c r="L301" s="7"/>
    </row>
    <row r="302" spans="1:12" x14ac:dyDescent="0.25">
      <c r="A302" s="7"/>
      <c r="B302" s="207"/>
      <c r="C302" s="7"/>
      <c r="D302" s="29"/>
      <c r="E302" s="29"/>
      <c r="F302" s="7"/>
      <c r="G302" s="209"/>
      <c r="H302" s="209"/>
      <c r="I302" s="7"/>
      <c r="J302" s="209"/>
      <c r="K302" s="209"/>
      <c r="L302" s="7"/>
    </row>
    <row r="303" spans="1:12" x14ac:dyDescent="0.25">
      <c r="A303" s="7"/>
      <c r="B303" s="207"/>
      <c r="C303" s="7"/>
      <c r="D303" s="29"/>
      <c r="E303" s="29"/>
      <c r="F303" s="7"/>
      <c r="G303" s="209"/>
      <c r="H303" s="209"/>
      <c r="I303" s="7"/>
      <c r="J303" s="209"/>
      <c r="K303" s="209"/>
      <c r="L303" s="7"/>
    </row>
    <row r="304" spans="1:12" x14ac:dyDescent="0.25">
      <c r="A304" s="7"/>
      <c r="B304" s="207"/>
      <c r="C304" s="7"/>
      <c r="D304" s="29"/>
      <c r="E304" s="29"/>
      <c r="F304" s="7"/>
      <c r="G304" s="209"/>
      <c r="H304" s="209"/>
      <c r="I304" s="7"/>
      <c r="J304" s="209"/>
      <c r="K304" s="209"/>
      <c r="L304" s="7"/>
    </row>
    <row r="305" spans="1:12" x14ac:dyDescent="0.25">
      <c r="A305" s="7"/>
      <c r="B305" s="207"/>
      <c r="C305" s="7"/>
      <c r="D305" s="29"/>
      <c r="E305" s="29"/>
      <c r="F305" s="7"/>
      <c r="G305" s="209"/>
      <c r="H305" s="209"/>
      <c r="I305" s="7"/>
      <c r="J305" s="209"/>
      <c r="K305" s="209"/>
      <c r="L305" s="7"/>
    </row>
    <row r="306" spans="1:12" x14ac:dyDescent="0.25">
      <c r="A306" s="7"/>
      <c r="B306" s="207"/>
      <c r="C306" s="7"/>
      <c r="D306" s="29"/>
      <c r="E306" s="29"/>
      <c r="F306" s="7"/>
      <c r="G306" s="209"/>
      <c r="H306" s="209"/>
      <c r="I306" s="7"/>
      <c r="J306" s="209"/>
      <c r="K306" s="209"/>
      <c r="L306" s="7"/>
    </row>
    <row r="307" spans="1:12" x14ac:dyDescent="0.25">
      <c r="A307" s="7"/>
      <c r="B307" s="207"/>
      <c r="C307" s="7"/>
      <c r="D307" s="29"/>
      <c r="E307" s="29"/>
      <c r="F307" s="7"/>
      <c r="G307" s="209"/>
      <c r="H307" s="209"/>
      <c r="I307" s="7"/>
      <c r="J307" s="209"/>
      <c r="K307" s="209"/>
      <c r="L307" s="7"/>
    </row>
    <row r="308" spans="1:12" x14ac:dyDescent="0.25">
      <c r="A308" s="7"/>
      <c r="B308" s="207"/>
      <c r="C308" s="7"/>
      <c r="D308" s="29"/>
      <c r="E308" s="29"/>
      <c r="F308" s="7"/>
      <c r="G308" s="209"/>
      <c r="H308" s="209"/>
      <c r="I308" s="7"/>
      <c r="J308" s="209"/>
      <c r="K308" s="209"/>
      <c r="L308" s="7"/>
    </row>
    <row r="309" spans="1:12" x14ac:dyDescent="0.25">
      <c r="A309" s="7"/>
      <c r="B309" s="207"/>
      <c r="C309" s="7"/>
      <c r="D309" s="29"/>
      <c r="E309" s="29"/>
      <c r="F309" s="7"/>
      <c r="G309" s="209"/>
      <c r="H309" s="209"/>
      <c r="I309" s="7"/>
      <c r="J309" s="209"/>
      <c r="K309" s="209"/>
      <c r="L309" s="7"/>
    </row>
    <row r="310" spans="1:12" x14ac:dyDescent="0.25">
      <c r="A310" s="7"/>
      <c r="B310" s="207"/>
      <c r="C310" s="7"/>
      <c r="D310" s="29"/>
      <c r="E310" s="29"/>
      <c r="F310" s="7"/>
      <c r="G310" s="209"/>
      <c r="H310" s="209"/>
      <c r="I310" s="7"/>
      <c r="J310" s="209"/>
      <c r="K310" s="209"/>
      <c r="L310" s="7"/>
    </row>
    <row r="311" spans="1:12" x14ac:dyDescent="0.25">
      <c r="A311" s="7"/>
      <c r="B311" s="207"/>
      <c r="C311" s="7"/>
      <c r="D311" s="29"/>
      <c r="E311" s="29"/>
      <c r="F311" s="7"/>
      <c r="G311" s="209"/>
      <c r="H311" s="209"/>
      <c r="I311" s="7"/>
      <c r="J311" s="209"/>
      <c r="K311" s="209"/>
      <c r="L311" s="7"/>
    </row>
    <row r="312" spans="1:12" x14ac:dyDescent="0.25">
      <c r="A312" s="7"/>
      <c r="B312" s="207"/>
      <c r="C312" s="7"/>
      <c r="D312" s="29"/>
      <c r="E312" s="29"/>
      <c r="F312" s="7"/>
      <c r="G312" s="209"/>
      <c r="H312" s="209"/>
      <c r="I312" s="7"/>
      <c r="J312" s="209"/>
      <c r="K312" s="209"/>
      <c r="L312" s="7"/>
    </row>
    <row r="313" spans="1:12" x14ac:dyDescent="0.25">
      <c r="A313" s="7"/>
      <c r="B313" s="207"/>
      <c r="C313" s="7"/>
      <c r="D313" s="29"/>
      <c r="E313" s="29"/>
      <c r="F313" s="7"/>
      <c r="G313" s="209"/>
      <c r="H313" s="209"/>
      <c r="I313" s="7"/>
      <c r="J313" s="209"/>
      <c r="K313" s="209"/>
      <c r="L313" s="7"/>
    </row>
    <row r="314" spans="1:12" x14ac:dyDescent="0.25">
      <c r="A314" s="7"/>
      <c r="B314" s="207"/>
      <c r="C314" s="7"/>
      <c r="D314" s="29"/>
      <c r="E314" s="29"/>
      <c r="F314" s="7"/>
      <c r="G314" s="209"/>
      <c r="H314" s="209"/>
      <c r="I314" s="7"/>
      <c r="J314" s="209"/>
      <c r="K314" s="209"/>
      <c r="L314" s="7"/>
    </row>
    <row r="315" spans="1:12" x14ac:dyDescent="0.25">
      <c r="A315" s="7"/>
      <c r="B315" s="207"/>
      <c r="C315" s="7"/>
      <c r="D315" s="29"/>
      <c r="E315" s="29"/>
      <c r="F315" s="7"/>
      <c r="G315" s="209"/>
      <c r="H315" s="209"/>
      <c r="I315" s="7"/>
      <c r="J315" s="209"/>
      <c r="K315" s="209"/>
      <c r="L315" s="7"/>
    </row>
    <row r="316" spans="1:12" x14ac:dyDescent="0.25">
      <c r="A316" s="7"/>
      <c r="B316" s="207"/>
      <c r="C316" s="7"/>
      <c r="D316" s="29"/>
      <c r="E316" s="29"/>
      <c r="F316" s="7"/>
      <c r="G316" s="209"/>
      <c r="H316" s="209"/>
      <c r="I316" s="7"/>
      <c r="J316" s="209"/>
      <c r="K316" s="209"/>
      <c r="L316" s="7"/>
    </row>
    <row r="317" spans="1:12" x14ac:dyDescent="0.25">
      <c r="A317" s="7"/>
      <c r="B317" s="207"/>
      <c r="C317" s="7"/>
      <c r="D317" s="29"/>
      <c r="E317" s="29"/>
      <c r="F317" s="7"/>
      <c r="G317" s="209"/>
      <c r="H317" s="209"/>
      <c r="I317" s="7"/>
      <c r="J317" s="209"/>
      <c r="K317" s="209"/>
      <c r="L317" s="7"/>
    </row>
    <row r="318" spans="1:12" x14ac:dyDescent="0.25">
      <c r="A318" s="7"/>
      <c r="B318" s="207"/>
      <c r="C318" s="7"/>
      <c r="D318" s="29"/>
      <c r="E318" s="29"/>
      <c r="F318" s="7"/>
      <c r="G318" s="209"/>
      <c r="H318" s="209"/>
      <c r="I318" s="7"/>
      <c r="J318" s="209"/>
      <c r="K318" s="209"/>
      <c r="L318" s="7"/>
    </row>
    <row r="319" spans="1:12" x14ac:dyDescent="0.25">
      <c r="A319" s="7"/>
      <c r="B319" s="207"/>
      <c r="C319" s="7"/>
      <c r="D319" s="29"/>
      <c r="E319" s="29"/>
      <c r="F319" s="7"/>
      <c r="G319" s="209"/>
      <c r="H319" s="209"/>
      <c r="I319" s="7"/>
      <c r="J319" s="209"/>
      <c r="K319" s="209"/>
      <c r="L319" s="7"/>
    </row>
    <row r="320" spans="1:12" x14ac:dyDescent="0.25">
      <c r="A320" s="7"/>
      <c r="B320" s="207"/>
      <c r="C320" s="7"/>
      <c r="D320" s="29"/>
      <c r="E320" s="29"/>
      <c r="F320" s="7"/>
      <c r="G320" s="209"/>
      <c r="H320" s="209"/>
      <c r="I320" s="7"/>
      <c r="J320" s="209"/>
      <c r="K320" s="209"/>
      <c r="L320" s="7"/>
    </row>
    <row r="321" spans="1:12" x14ac:dyDescent="0.25">
      <c r="A321" s="7"/>
      <c r="B321" s="207"/>
      <c r="C321" s="7"/>
      <c r="D321" s="29"/>
      <c r="E321" s="29"/>
      <c r="F321" s="7"/>
      <c r="G321" s="209"/>
      <c r="H321" s="209"/>
      <c r="I321" s="7"/>
      <c r="J321" s="209"/>
      <c r="K321" s="209"/>
      <c r="L321" s="7"/>
    </row>
    <row r="322" spans="1:12" x14ac:dyDescent="0.25">
      <c r="A322" s="7"/>
      <c r="B322" s="207"/>
      <c r="C322" s="7"/>
      <c r="D322" s="29"/>
      <c r="E322" s="29"/>
      <c r="F322" s="7"/>
      <c r="G322" s="209"/>
      <c r="H322" s="209"/>
      <c r="I322" s="7"/>
      <c r="J322" s="209"/>
      <c r="K322" s="209"/>
      <c r="L322" s="7"/>
    </row>
    <row r="323" spans="1:12" x14ac:dyDescent="0.25">
      <c r="A323" s="7"/>
      <c r="B323" s="207"/>
      <c r="C323" s="7"/>
      <c r="D323" s="29"/>
      <c r="E323" s="29"/>
      <c r="F323" s="7"/>
      <c r="G323" s="209"/>
      <c r="H323" s="209"/>
      <c r="I323" s="7"/>
      <c r="J323" s="209"/>
      <c r="K323" s="209"/>
      <c r="L323" s="7"/>
    </row>
    <row r="324" spans="1:12" x14ac:dyDescent="0.25">
      <c r="A324" s="7"/>
      <c r="B324" s="207"/>
      <c r="C324" s="7"/>
      <c r="D324" s="29"/>
      <c r="E324" s="29"/>
      <c r="F324" s="7"/>
      <c r="G324" s="209"/>
      <c r="H324" s="209"/>
      <c r="I324" s="7"/>
      <c r="J324" s="209"/>
      <c r="K324" s="209"/>
      <c r="L324" s="7"/>
    </row>
    <row r="325" spans="1:12" x14ac:dyDescent="0.25">
      <c r="A325" s="7"/>
      <c r="B325" s="207"/>
      <c r="C325" s="7"/>
      <c r="D325" s="29"/>
      <c r="E325" s="29"/>
      <c r="F325" s="7"/>
      <c r="G325" s="209"/>
      <c r="H325" s="209"/>
      <c r="I325" s="7"/>
      <c r="J325" s="209"/>
      <c r="K325" s="209"/>
      <c r="L325" s="7"/>
    </row>
    <row r="326" spans="1:12" x14ac:dyDescent="0.25">
      <c r="A326" s="7"/>
      <c r="B326" s="207"/>
      <c r="C326" s="7"/>
      <c r="D326" s="29"/>
      <c r="E326" s="29"/>
      <c r="F326" s="7"/>
      <c r="G326" s="209"/>
      <c r="H326" s="209"/>
      <c r="I326" s="7"/>
      <c r="J326" s="209"/>
      <c r="K326" s="209"/>
      <c r="L326" s="7"/>
    </row>
    <row r="327" spans="1:12" x14ac:dyDescent="0.25">
      <c r="A327" s="7"/>
      <c r="B327" s="207"/>
      <c r="C327" s="7"/>
      <c r="D327" s="29"/>
      <c r="E327" s="29"/>
      <c r="F327" s="7"/>
      <c r="G327" s="209"/>
      <c r="H327" s="209"/>
      <c r="I327" s="7"/>
      <c r="J327" s="209"/>
      <c r="K327" s="209"/>
      <c r="L327" s="7"/>
    </row>
    <row r="328" spans="1:12" x14ac:dyDescent="0.25">
      <c r="A328" s="7"/>
      <c r="B328" s="207"/>
      <c r="C328" s="7"/>
      <c r="D328" s="29"/>
      <c r="E328" s="29"/>
      <c r="F328" s="7"/>
      <c r="G328" s="209"/>
      <c r="H328" s="209"/>
      <c r="I328" s="7"/>
      <c r="J328" s="209"/>
      <c r="K328" s="209"/>
      <c r="L328" s="7"/>
    </row>
    <row r="329" spans="1:12" x14ac:dyDescent="0.25">
      <c r="A329" s="7"/>
      <c r="B329" s="207"/>
      <c r="C329" s="7"/>
      <c r="D329" s="29"/>
      <c r="E329" s="29"/>
      <c r="F329" s="7"/>
      <c r="G329" s="209"/>
      <c r="H329" s="209"/>
      <c r="I329" s="7"/>
      <c r="J329" s="209"/>
      <c r="K329" s="209"/>
      <c r="L329" s="7"/>
    </row>
    <row r="330" spans="1:12" x14ac:dyDescent="0.25">
      <c r="A330" s="7"/>
      <c r="B330" s="207"/>
      <c r="C330" s="7"/>
      <c r="D330" s="29"/>
      <c r="E330" s="29"/>
      <c r="F330" s="7"/>
      <c r="G330" s="209"/>
      <c r="H330" s="209"/>
      <c r="I330" s="7"/>
      <c r="J330" s="209"/>
      <c r="K330" s="209"/>
      <c r="L330" s="7"/>
    </row>
    <row r="331" spans="1:12" x14ac:dyDescent="0.25">
      <c r="A331" s="7"/>
      <c r="B331" s="207"/>
      <c r="C331" s="7"/>
      <c r="D331" s="29"/>
      <c r="E331" s="29"/>
      <c r="F331" s="7"/>
      <c r="G331" s="209"/>
      <c r="H331" s="209"/>
      <c r="I331" s="7"/>
      <c r="J331" s="209"/>
      <c r="K331" s="209"/>
      <c r="L331" s="7"/>
    </row>
    <row r="332" spans="1:12" x14ac:dyDescent="0.25">
      <c r="A332" s="7"/>
      <c r="B332" s="207"/>
      <c r="C332" s="7"/>
      <c r="D332" s="29"/>
      <c r="E332" s="29"/>
      <c r="F332" s="7"/>
      <c r="G332" s="209"/>
      <c r="H332" s="209"/>
      <c r="I332" s="7"/>
      <c r="J332" s="209"/>
      <c r="K332" s="209"/>
      <c r="L332" s="7"/>
    </row>
    <row r="333" spans="1:12" x14ac:dyDescent="0.25">
      <c r="A333" s="7"/>
      <c r="B333" s="207"/>
      <c r="C333" s="7"/>
      <c r="D333" s="29"/>
      <c r="E333" s="29"/>
      <c r="F333" s="7"/>
      <c r="G333" s="209"/>
      <c r="H333" s="209"/>
      <c r="I333" s="7"/>
      <c r="J333" s="209"/>
      <c r="K333" s="209"/>
      <c r="L333" s="7"/>
    </row>
    <row r="334" spans="1:12" x14ac:dyDescent="0.25">
      <c r="A334" s="7"/>
      <c r="B334" s="207"/>
      <c r="C334" s="7"/>
      <c r="D334" s="29"/>
      <c r="E334" s="29"/>
      <c r="F334" s="7"/>
      <c r="G334" s="209"/>
      <c r="H334" s="209"/>
      <c r="I334" s="7"/>
      <c r="J334" s="209"/>
      <c r="K334" s="209"/>
      <c r="L334" s="7"/>
    </row>
    <row r="335" spans="1:12" x14ac:dyDescent="0.25">
      <c r="A335" s="7"/>
      <c r="B335" s="207"/>
      <c r="C335" s="7"/>
      <c r="D335" s="29"/>
      <c r="E335" s="29"/>
      <c r="F335" s="7"/>
      <c r="G335" s="209"/>
      <c r="H335" s="209"/>
      <c r="I335" s="7"/>
      <c r="J335" s="209"/>
      <c r="K335" s="209"/>
      <c r="L335" s="7"/>
    </row>
    <row r="336" spans="1:12" x14ac:dyDescent="0.25">
      <c r="A336" s="7"/>
      <c r="B336" s="207"/>
      <c r="C336" s="7"/>
      <c r="D336" s="29"/>
      <c r="E336" s="29"/>
      <c r="F336" s="7"/>
      <c r="G336" s="209"/>
      <c r="H336" s="209"/>
      <c r="I336" s="7"/>
      <c r="J336" s="209"/>
      <c r="K336" s="209"/>
      <c r="L336" s="7"/>
    </row>
    <row r="337" spans="1:12" x14ac:dyDescent="0.25">
      <c r="A337" s="7"/>
      <c r="B337" s="207"/>
      <c r="C337" s="7"/>
      <c r="D337" s="29"/>
      <c r="E337" s="29"/>
      <c r="F337" s="7"/>
      <c r="G337" s="209"/>
      <c r="H337" s="209"/>
      <c r="I337" s="7"/>
      <c r="J337" s="209"/>
      <c r="K337" s="209"/>
      <c r="L337" s="7"/>
    </row>
    <row r="338" spans="1:12" x14ac:dyDescent="0.25">
      <c r="A338" s="7"/>
      <c r="B338" s="207"/>
      <c r="C338" s="7"/>
      <c r="D338" s="29"/>
      <c r="E338" s="29"/>
      <c r="F338" s="7"/>
      <c r="G338" s="209"/>
      <c r="H338" s="209"/>
      <c r="I338" s="7"/>
      <c r="J338" s="209"/>
      <c r="K338" s="209"/>
      <c r="L338" s="7"/>
    </row>
    <row r="339" spans="1:12" x14ac:dyDescent="0.25">
      <c r="A339" s="7"/>
      <c r="B339" s="207"/>
      <c r="C339" s="7"/>
      <c r="D339" s="29"/>
      <c r="E339" s="29"/>
      <c r="F339" s="7"/>
      <c r="G339" s="209"/>
      <c r="H339" s="209"/>
      <c r="I339" s="7"/>
      <c r="J339" s="209"/>
      <c r="K339" s="209"/>
      <c r="L339" s="7"/>
    </row>
    <row r="340" spans="1:12" x14ac:dyDescent="0.25">
      <c r="A340" s="7"/>
      <c r="B340" s="207"/>
      <c r="C340" s="7"/>
      <c r="D340" s="29"/>
      <c r="E340" s="29"/>
      <c r="F340" s="7"/>
      <c r="G340" s="209"/>
      <c r="H340" s="209"/>
      <c r="I340" s="7"/>
      <c r="J340" s="209"/>
      <c r="K340" s="209"/>
      <c r="L340" s="7"/>
    </row>
    <row r="341" spans="1:12" x14ac:dyDescent="0.25">
      <c r="A341" s="7"/>
      <c r="B341" s="207"/>
      <c r="C341" s="7"/>
      <c r="D341" s="29"/>
      <c r="E341" s="29"/>
      <c r="F341" s="7"/>
      <c r="G341" s="209"/>
      <c r="H341" s="209"/>
      <c r="I341" s="7"/>
      <c r="J341" s="209"/>
      <c r="K341" s="209"/>
      <c r="L341" s="7"/>
    </row>
    <row r="342" spans="1:12" x14ac:dyDescent="0.25">
      <c r="A342" s="7"/>
      <c r="B342" s="207"/>
      <c r="C342" s="7"/>
      <c r="D342" s="29"/>
      <c r="E342" s="29"/>
      <c r="F342" s="7"/>
      <c r="G342" s="209"/>
      <c r="H342" s="209"/>
      <c r="I342" s="7"/>
      <c r="J342" s="209"/>
      <c r="K342" s="209"/>
      <c r="L342" s="7"/>
    </row>
    <row r="343" spans="1:12" x14ac:dyDescent="0.25">
      <c r="A343" s="7"/>
      <c r="B343" s="207"/>
      <c r="C343" s="7"/>
      <c r="D343" s="29"/>
      <c r="E343" s="29"/>
      <c r="F343" s="7"/>
      <c r="G343" s="209"/>
      <c r="H343" s="209"/>
      <c r="I343" s="7"/>
      <c r="J343" s="209"/>
      <c r="K343" s="209"/>
      <c r="L343" s="7"/>
    </row>
    <row r="344" spans="1:12" x14ac:dyDescent="0.25">
      <c r="A344" s="7"/>
      <c r="B344" s="207"/>
      <c r="C344" s="7"/>
      <c r="D344" s="29"/>
      <c r="E344" s="29"/>
      <c r="F344" s="7"/>
      <c r="G344" s="209"/>
      <c r="H344" s="209"/>
      <c r="I344" s="7"/>
      <c r="J344" s="209"/>
      <c r="K344" s="209"/>
      <c r="L344" s="7"/>
    </row>
    <row r="345" spans="1:12" x14ac:dyDescent="0.25">
      <c r="A345" s="7"/>
      <c r="B345" s="207"/>
      <c r="C345" s="7"/>
      <c r="D345" s="29"/>
      <c r="E345" s="29"/>
      <c r="F345" s="7"/>
      <c r="G345" s="209"/>
      <c r="H345" s="209"/>
      <c r="I345" s="7"/>
      <c r="J345" s="209"/>
      <c r="K345" s="209"/>
      <c r="L345" s="7"/>
    </row>
    <row r="346" spans="1:12" x14ac:dyDescent="0.25">
      <c r="A346" s="7"/>
      <c r="B346" s="207"/>
      <c r="C346" s="7"/>
      <c r="D346" s="29"/>
      <c r="E346" s="29"/>
      <c r="F346" s="7"/>
      <c r="G346" s="209"/>
      <c r="H346" s="209"/>
      <c r="I346" s="7"/>
      <c r="J346" s="209"/>
      <c r="K346" s="209"/>
      <c r="L346" s="7"/>
    </row>
    <row r="347" spans="1:12" x14ac:dyDescent="0.25">
      <c r="A347" s="7"/>
      <c r="B347" s="207"/>
      <c r="C347" s="7"/>
      <c r="D347" s="29"/>
      <c r="E347" s="29"/>
      <c r="F347" s="7"/>
      <c r="G347" s="209"/>
      <c r="H347" s="209"/>
      <c r="I347" s="7"/>
      <c r="J347" s="209"/>
      <c r="K347" s="209"/>
      <c r="L347" s="7"/>
    </row>
    <row r="348" spans="1:12" x14ac:dyDescent="0.25">
      <c r="A348" s="7"/>
      <c r="B348" s="207"/>
      <c r="C348" s="7"/>
      <c r="D348" s="29"/>
      <c r="E348" s="29"/>
      <c r="F348" s="7"/>
      <c r="G348" s="209"/>
      <c r="H348" s="209"/>
      <c r="I348" s="7"/>
      <c r="J348" s="209"/>
      <c r="K348" s="209"/>
      <c r="L348" s="7"/>
    </row>
    <row r="349" spans="1:12" x14ac:dyDescent="0.25">
      <c r="A349" s="7"/>
      <c r="B349" s="207"/>
      <c r="C349" s="7"/>
      <c r="D349" s="29"/>
      <c r="E349" s="29"/>
      <c r="F349" s="7"/>
      <c r="G349" s="209"/>
      <c r="H349" s="209"/>
      <c r="I349" s="7"/>
      <c r="J349" s="209"/>
      <c r="K349" s="209"/>
      <c r="L349" s="7"/>
    </row>
    <row r="350" spans="1:12" x14ac:dyDescent="0.25">
      <c r="A350" s="7"/>
      <c r="B350" s="207"/>
      <c r="C350" s="7"/>
      <c r="D350" s="29"/>
      <c r="E350" s="29"/>
      <c r="F350" s="7"/>
      <c r="G350" s="209"/>
      <c r="H350" s="209"/>
      <c r="I350" s="7"/>
      <c r="J350" s="209"/>
      <c r="K350" s="209"/>
      <c r="L350" s="7"/>
    </row>
    <row r="351" spans="1:12" x14ac:dyDescent="0.25">
      <c r="A351" s="7"/>
      <c r="B351" s="207"/>
      <c r="C351" s="7"/>
      <c r="D351" s="29"/>
      <c r="E351" s="29"/>
      <c r="F351" s="7"/>
      <c r="G351" s="209"/>
      <c r="H351" s="209"/>
      <c r="I351" s="7"/>
      <c r="J351" s="209"/>
      <c r="K351" s="209"/>
      <c r="L351" s="7"/>
    </row>
    <row r="352" spans="1:12" x14ac:dyDescent="0.25">
      <c r="A352" s="7"/>
      <c r="B352" s="207"/>
      <c r="C352" s="7"/>
      <c r="D352" s="29"/>
      <c r="E352" s="29"/>
      <c r="F352" s="7"/>
      <c r="G352" s="209"/>
      <c r="H352" s="209"/>
      <c r="I352" s="7"/>
      <c r="J352" s="209"/>
      <c r="K352" s="209"/>
      <c r="L352" s="7"/>
    </row>
    <row r="353" spans="1:12" x14ac:dyDescent="0.25">
      <c r="A353" s="7"/>
      <c r="B353" s="207"/>
      <c r="C353" s="7"/>
      <c r="D353" s="29"/>
      <c r="E353" s="29"/>
      <c r="F353" s="7"/>
      <c r="G353" s="209"/>
      <c r="H353" s="209"/>
      <c r="I353" s="7"/>
      <c r="J353" s="209"/>
      <c r="K353" s="209"/>
      <c r="L353" s="7"/>
    </row>
    <row r="354" spans="1:12" x14ac:dyDescent="0.25">
      <c r="A354" s="7"/>
      <c r="B354" s="207"/>
      <c r="C354" s="7"/>
      <c r="D354" s="29"/>
      <c r="E354" s="29"/>
      <c r="F354" s="7"/>
      <c r="G354" s="209"/>
      <c r="H354" s="209"/>
      <c r="I354" s="7"/>
      <c r="J354" s="209"/>
      <c r="K354" s="209"/>
      <c r="L354" s="7"/>
    </row>
    <row r="355" spans="1:12" x14ac:dyDescent="0.25">
      <c r="A355" s="7"/>
      <c r="B355" s="207"/>
      <c r="C355" s="7"/>
      <c r="D355" s="29"/>
      <c r="E355" s="29"/>
      <c r="F355" s="7"/>
      <c r="G355" s="209"/>
      <c r="H355" s="209"/>
      <c r="I355" s="7"/>
      <c r="J355" s="209"/>
      <c r="K355" s="209"/>
      <c r="L355" s="7"/>
    </row>
    <row r="356" spans="1:12" x14ac:dyDescent="0.25">
      <c r="A356" s="7"/>
      <c r="B356" s="207"/>
      <c r="C356" s="7"/>
      <c r="D356" s="29"/>
      <c r="E356" s="29"/>
      <c r="F356" s="7"/>
      <c r="G356" s="7"/>
      <c r="H356" s="7"/>
      <c r="I356" s="7"/>
      <c r="J356" s="209"/>
      <c r="K356" s="209"/>
      <c r="L356" s="7"/>
    </row>
    <row r="357" spans="1:12" x14ac:dyDescent="0.25">
      <c r="A357" s="7"/>
      <c r="B357" s="207"/>
      <c r="C357" s="7"/>
      <c r="D357" s="29"/>
      <c r="E357" s="29"/>
      <c r="F357" s="7"/>
      <c r="G357" s="209"/>
      <c r="H357" s="209"/>
      <c r="I357" s="7"/>
      <c r="J357" s="209"/>
      <c r="K357" s="209"/>
      <c r="L357" s="7"/>
    </row>
    <row r="358" spans="1:12" x14ac:dyDescent="0.25">
      <c r="A358" s="7"/>
      <c r="B358" s="207"/>
      <c r="C358" s="7"/>
      <c r="D358" s="29"/>
      <c r="E358" s="29"/>
      <c r="F358" s="7"/>
      <c r="G358" s="209"/>
      <c r="H358" s="209"/>
      <c r="I358" s="7"/>
      <c r="J358" s="209"/>
      <c r="K358" s="209"/>
      <c r="L358" s="7"/>
    </row>
    <row r="359" spans="1:12" x14ac:dyDescent="0.25">
      <c r="A359" s="7"/>
      <c r="B359" s="207"/>
      <c r="C359" s="7"/>
      <c r="D359" s="29"/>
      <c r="E359" s="29"/>
      <c r="F359" s="7"/>
      <c r="G359" s="209"/>
      <c r="H359" s="209"/>
      <c r="I359" s="7"/>
      <c r="J359" s="209"/>
      <c r="K359" s="209"/>
      <c r="L359" s="7"/>
    </row>
    <row r="360" spans="1:12" x14ac:dyDescent="0.25">
      <c r="A360" s="7"/>
      <c r="B360" s="207"/>
      <c r="C360" s="7"/>
      <c r="D360" s="29"/>
      <c r="E360" s="29"/>
      <c r="F360" s="7"/>
      <c r="G360" s="209"/>
      <c r="H360" s="209"/>
      <c r="I360" s="7"/>
      <c r="J360" s="209"/>
      <c r="K360" s="209"/>
      <c r="L360" s="7"/>
    </row>
    <row r="361" spans="1:12" x14ac:dyDescent="0.25">
      <c r="A361" s="7"/>
      <c r="B361" s="207"/>
      <c r="C361" s="7"/>
      <c r="D361" s="29"/>
      <c r="E361" s="29"/>
      <c r="F361" s="7"/>
      <c r="G361" s="209"/>
      <c r="H361" s="209"/>
      <c r="I361" s="7"/>
      <c r="J361" s="209"/>
      <c r="K361" s="209"/>
      <c r="L361" s="7"/>
    </row>
    <row r="362" spans="1:12" x14ac:dyDescent="0.25">
      <c r="A362" s="7"/>
      <c r="B362" s="207"/>
      <c r="C362" s="7"/>
      <c r="D362" s="29"/>
      <c r="E362" s="29"/>
      <c r="F362" s="7"/>
      <c r="G362" s="209"/>
      <c r="H362" s="209"/>
      <c r="I362" s="7"/>
      <c r="J362" s="209"/>
      <c r="K362" s="209"/>
      <c r="L362" s="7"/>
    </row>
    <row r="363" spans="1:12" x14ac:dyDescent="0.25">
      <c r="A363" s="7"/>
      <c r="B363" s="207"/>
      <c r="C363" s="7"/>
      <c r="D363" s="29"/>
      <c r="E363" s="29"/>
      <c r="F363" s="7"/>
      <c r="G363" s="7"/>
      <c r="H363" s="7"/>
      <c r="I363" s="7"/>
      <c r="J363" s="209"/>
      <c r="K363" s="209"/>
      <c r="L363" s="7"/>
    </row>
    <row r="364" spans="1:12" x14ac:dyDescent="0.25">
      <c r="A364" s="7"/>
      <c r="B364" s="207"/>
      <c r="C364" s="7"/>
      <c r="D364" s="29"/>
      <c r="E364" s="29"/>
      <c r="F364" s="7"/>
      <c r="G364" s="7"/>
      <c r="H364" s="7"/>
      <c r="I364" s="7"/>
      <c r="J364" s="209"/>
      <c r="K364" s="209"/>
      <c r="L364" s="7"/>
    </row>
    <row r="365" spans="1:12" x14ac:dyDescent="0.25">
      <c r="A365" s="7"/>
      <c r="B365" s="207"/>
      <c r="C365" s="7"/>
      <c r="D365" s="29"/>
      <c r="E365" s="29"/>
      <c r="F365" s="7"/>
      <c r="G365" s="7"/>
      <c r="H365" s="7"/>
      <c r="I365" s="7"/>
      <c r="J365" s="209"/>
      <c r="K365" s="209"/>
      <c r="L365" s="7"/>
    </row>
    <row r="366" spans="1:12" x14ac:dyDescent="0.25">
      <c r="A366" s="7"/>
      <c r="B366" s="207"/>
      <c r="C366" s="7"/>
      <c r="D366" s="29"/>
      <c r="E366" s="29"/>
      <c r="F366" s="7"/>
      <c r="G366" s="7"/>
      <c r="H366" s="7"/>
      <c r="I366" s="7"/>
      <c r="J366" s="209"/>
      <c r="K366" s="209"/>
      <c r="L366" s="7"/>
    </row>
    <row r="367" spans="1:12" x14ac:dyDescent="0.25">
      <c r="A367" s="7"/>
      <c r="B367" s="207"/>
      <c r="C367" s="7"/>
      <c r="D367" s="29"/>
      <c r="E367" s="29"/>
      <c r="F367" s="7"/>
      <c r="G367" s="7"/>
      <c r="H367" s="7"/>
      <c r="I367" s="7"/>
      <c r="J367" s="209"/>
      <c r="K367" s="209"/>
      <c r="L367" s="7"/>
    </row>
    <row r="368" spans="1:12" x14ac:dyDescent="0.25">
      <c r="A368" s="7"/>
      <c r="B368" s="207"/>
      <c r="C368" s="7"/>
      <c r="D368" s="29"/>
      <c r="E368" s="29"/>
      <c r="F368" s="7"/>
      <c r="G368" s="209"/>
      <c r="H368" s="209"/>
      <c r="I368" s="7"/>
      <c r="J368" s="209"/>
      <c r="K368" s="209"/>
      <c r="L368" s="7"/>
    </row>
    <row r="369" spans="1:12" x14ac:dyDescent="0.25">
      <c r="A369" s="7"/>
      <c r="B369" s="207"/>
      <c r="C369" s="7"/>
      <c r="D369" s="29"/>
      <c r="E369" s="29"/>
      <c r="F369" s="7"/>
      <c r="G369" s="7"/>
      <c r="H369" s="7"/>
      <c r="I369" s="7"/>
      <c r="J369" s="209"/>
      <c r="K369" s="209"/>
      <c r="L369" s="7"/>
    </row>
    <row r="370" spans="1:12" x14ac:dyDescent="0.25">
      <c r="A370" s="7"/>
      <c r="B370" s="207"/>
      <c r="C370" s="7"/>
      <c r="D370" s="29"/>
      <c r="E370" s="29"/>
      <c r="F370" s="7"/>
      <c r="G370" s="7"/>
      <c r="H370" s="7"/>
      <c r="I370" s="7"/>
      <c r="J370" s="209"/>
      <c r="K370" s="209"/>
      <c r="L370" s="7"/>
    </row>
    <row r="371" spans="1:12" x14ac:dyDescent="0.25">
      <c r="A371" s="7"/>
      <c r="B371" s="207"/>
      <c r="C371" s="7"/>
      <c r="D371" s="29"/>
      <c r="E371" s="29"/>
      <c r="F371" s="7"/>
      <c r="G371" s="7"/>
      <c r="H371" s="7"/>
      <c r="I371" s="7"/>
      <c r="J371" s="209"/>
      <c r="K371" s="209"/>
      <c r="L371" s="7"/>
    </row>
  </sheetData>
  <customSheetViews>
    <customSheetView guid="{DAA0C1F4-4D8F-4BD8-91F9-40281B589772}" state="hidden" topLeftCell="A106">
      <selection activeCell="C97" sqref="C97"/>
      <pageMargins left="0.7" right="0.7" top="0.78740157499999996" bottom="0.78740157499999996" header="0.3" footer="0.3"/>
      <pageSetup paperSize="9" orientation="portrait" r:id="rId1"/>
    </customSheetView>
  </customSheetViews>
  <phoneticPr fontId="42" type="noConversion"/>
  <pageMargins left="0.7" right="0.7" top="0.78740157499999996" bottom="0.78740157499999996" header="0.3" footer="0.3"/>
  <pageSetup paperSize="9" orientation="portrait"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G115"/>
  <sheetViews>
    <sheetView showGridLines="0" zoomScaleNormal="100" workbookViewId="0">
      <pane xSplit="1" ySplit="7" topLeftCell="B8" activePane="bottomRight" state="frozen"/>
      <selection activeCell="Q54" sqref="Q54"/>
      <selection pane="topRight" activeCell="Q54" sqref="Q54"/>
      <selection pane="bottomLeft" activeCell="Q54" sqref="Q54"/>
      <selection pane="bottomRight" activeCell="B6" sqref="B6:F6"/>
    </sheetView>
  </sheetViews>
  <sheetFormatPr defaultColWidth="11.42578125" defaultRowHeight="12.75" x14ac:dyDescent="0.2"/>
  <cols>
    <col min="1" max="1" width="0.85546875" style="313" customWidth="1"/>
    <col min="2" max="2" width="26.140625" style="316" customWidth="1"/>
    <col min="3" max="3" width="13.140625" style="316" customWidth="1"/>
    <col min="4" max="4" width="63" style="316" customWidth="1"/>
    <col min="5" max="5" width="13.7109375" style="316" customWidth="1"/>
    <col min="6" max="6" width="57.28515625" style="316" customWidth="1"/>
    <col min="7" max="7" width="0.85546875" style="316" customWidth="1"/>
    <col min="8" max="16384" width="11.42578125" style="316"/>
  </cols>
  <sheetData>
    <row r="1" spans="2:7" s="313" customFormat="1" ht="6.95" customHeight="1" x14ac:dyDescent="0.2"/>
    <row r="2" spans="2:7" s="313" customFormat="1" ht="15.75" x14ac:dyDescent="0.25">
      <c r="B2" s="322" t="str">
        <f>'Basic data'!B2</f>
        <v>Annex CR version H2.1 (Audit year 2026 / Indicator year 2025)</v>
      </c>
      <c r="C2" s="314"/>
    </row>
    <row r="3" spans="2:7" s="313" customFormat="1" ht="16.5" x14ac:dyDescent="0.25">
      <c r="B3" s="321" t="s">
        <v>338</v>
      </c>
      <c r="C3" s="321"/>
      <c r="D3" s="10"/>
      <c r="E3" s="10"/>
      <c r="F3" s="10"/>
    </row>
    <row r="4" spans="2:7" s="313" customFormat="1" ht="20.25" customHeight="1" x14ac:dyDescent="0.2">
      <c r="B4" s="571" t="s">
        <v>535</v>
      </c>
      <c r="C4" s="571"/>
      <c r="D4" s="571"/>
      <c r="E4" s="571"/>
      <c r="F4" s="571"/>
      <c r="G4" s="201"/>
    </row>
    <row r="5" spans="2:7" s="313" customFormat="1" ht="6" customHeight="1" thickBot="1" x14ac:dyDescent="0.25">
      <c r="B5" s="315"/>
      <c r="C5" s="315"/>
      <c r="D5" s="315"/>
      <c r="E5" s="315"/>
      <c r="F5" s="315"/>
    </row>
    <row r="6" spans="2:7" s="313" customFormat="1" ht="33.75" customHeight="1" thickBot="1" x14ac:dyDescent="0.25">
      <c r="B6" s="576" t="s">
        <v>568</v>
      </c>
      <c r="C6" s="577"/>
      <c r="D6" s="577"/>
      <c r="E6" s="577"/>
      <c r="F6" s="578"/>
      <c r="G6" s="348"/>
    </row>
    <row r="7" spans="2:7" s="313" customFormat="1" ht="33.75" customHeight="1" thickBot="1" x14ac:dyDescent="0.25">
      <c r="B7" s="324" t="s">
        <v>339</v>
      </c>
      <c r="C7" s="325" t="s">
        <v>566</v>
      </c>
      <c r="D7" s="326" t="s">
        <v>340</v>
      </c>
      <c r="E7" s="326" t="s">
        <v>567</v>
      </c>
      <c r="F7" s="327" t="s">
        <v>341</v>
      </c>
      <c r="G7" s="348"/>
    </row>
    <row r="8" spans="2:7" ht="30" customHeight="1" x14ac:dyDescent="0.2">
      <c r="B8" s="328" t="s">
        <v>342</v>
      </c>
      <c r="C8" s="329" t="s">
        <v>343</v>
      </c>
      <c r="D8" s="330" t="s">
        <v>344</v>
      </c>
      <c r="E8" s="574"/>
      <c r="F8" s="575"/>
      <c r="G8" s="349"/>
    </row>
    <row r="9" spans="2:7" ht="30" customHeight="1" x14ac:dyDescent="0.2">
      <c r="B9" s="331" t="s">
        <v>342</v>
      </c>
      <c r="C9" s="332" t="s">
        <v>345</v>
      </c>
      <c r="D9" s="333" t="s">
        <v>346</v>
      </c>
      <c r="E9" s="333" t="s">
        <v>345</v>
      </c>
      <c r="F9" s="334" t="s">
        <v>347</v>
      </c>
      <c r="G9" s="349"/>
    </row>
    <row r="10" spans="2:7" ht="30" customHeight="1" x14ac:dyDescent="0.2">
      <c r="B10" s="331" t="s">
        <v>342</v>
      </c>
      <c r="C10" s="332" t="s">
        <v>348</v>
      </c>
      <c r="D10" s="333" t="s">
        <v>349</v>
      </c>
      <c r="E10" s="333" t="s">
        <v>348</v>
      </c>
      <c r="F10" s="334" t="s">
        <v>350</v>
      </c>
      <c r="G10" s="349"/>
    </row>
    <row r="11" spans="2:7" ht="30" customHeight="1" x14ac:dyDescent="0.2">
      <c r="B11" s="331" t="s">
        <v>342</v>
      </c>
      <c r="C11" s="332" t="s">
        <v>351</v>
      </c>
      <c r="D11" s="333" t="s">
        <v>352</v>
      </c>
      <c r="E11" s="333" t="s">
        <v>351</v>
      </c>
      <c r="F11" s="334" t="s">
        <v>353</v>
      </c>
      <c r="G11" s="349"/>
    </row>
    <row r="12" spans="2:7" ht="30" customHeight="1" x14ac:dyDescent="0.2">
      <c r="B12" s="331" t="s">
        <v>342</v>
      </c>
      <c r="C12" s="332" t="s">
        <v>354</v>
      </c>
      <c r="D12" s="333" t="s">
        <v>355</v>
      </c>
      <c r="E12" s="335" t="s">
        <v>354</v>
      </c>
      <c r="F12" s="334" t="s">
        <v>635</v>
      </c>
      <c r="G12" s="349"/>
    </row>
    <row r="13" spans="2:7" ht="37.5" customHeight="1" x14ac:dyDescent="0.2">
      <c r="B13" s="331" t="s">
        <v>342</v>
      </c>
      <c r="C13" s="332" t="s">
        <v>356</v>
      </c>
      <c r="D13" s="333" t="s">
        <v>357</v>
      </c>
      <c r="E13" s="569"/>
      <c r="F13" s="570"/>
      <c r="G13" s="349"/>
    </row>
    <row r="14" spans="2:7" ht="30" customHeight="1" x14ac:dyDescent="0.2">
      <c r="B14" s="336" t="s">
        <v>342</v>
      </c>
      <c r="C14" s="332" t="s">
        <v>358</v>
      </c>
      <c r="D14" s="333" t="s">
        <v>359</v>
      </c>
      <c r="E14" s="333" t="s">
        <v>358</v>
      </c>
      <c r="F14" s="334" t="s">
        <v>583</v>
      </c>
      <c r="G14" s="349"/>
    </row>
    <row r="15" spans="2:7" ht="30" customHeight="1" x14ac:dyDescent="0.2">
      <c r="B15" s="336" t="s">
        <v>342</v>
      </c>
      <c r="C15" s="332" t="s">
        <v>360</v>
      </c>
      <c r="D15" s="333" t="s">
        <v>361</v>
      </c>
      <c r="E15" s="333" t="s">
        <v>360</v>
      </c>
      <c r="F15" s="334" t="s">
        <v>584</v>
      </c>
      <c r="G15" s="349"/>
    </row>
    <row r="16" spans="2:7" ht="30" customHeight="1" x14ac:dyDescent="0.2">
      <c r="B16" s="336" t="s">
        <v>342</v>
      </c>
      <c r="C16" s="332" t="s">
        <v>362</v>
      </c>
      <c r="D16" s="333" t="s">
        <v>363</v>
      </c>
      <c r="E16" s="333" t="s">
        <v>362</v>
      </c>
      <c r="F16" s="334" t="s">
        <v>585</v>
      </c>
      <c r="G16" s="349"/>
    </row>
    <row r="17" spans="2:7" ht="37.5" customHeight="1" x14ac:dyDescent="0.2">
      <c r="B17" s="336" t="s">
        <v>342</v>
      </c>
      <c r="C17" s="332" t="s">
        <v>364</v>
      </c>
      <c r="D17" s="333" t="s">
        <v>365</v>
      </c>
      <c r="E17" s="333" t="s">
        <v>364</v>
      </c>
      <c r="F17" s="334" t="s">
        <v>586</v>
      </c>
      <c r="G17" s="349"/>
    </row>
    <row r="18" spans="2:7" ht="30" customHeight="1" x14ac:dyDescent="0.2">
      <c r="B18" s="336" t="s">
        <v>342</v>
      </c>
      <c r="C18" s="332" t="s">
        <v>366</v>
      </c>
      <c r="D18" s="333" t="s">
        <v>367</v>
      </c>
      <c r="E18" s="333" t="s">
        <v>366</v>
      </c>
      <c r="F18" s="334" t="s">
        <v>587</v>
      </c>
      <c r="G18" s="349"/>
    </row>
    <row r="19" spans="2:7" ht="30" customHeight="1" x14ac:dyDescent="0.2">
      <c r="B19" s="336" t="s">
        <v>342</v>
      </c>
      <c r="C19" s="332" t="s">
        <v>368</v>
      </c>
      <c r="D19" s="333" t="s">
        <v>369</v>
      </c>
      <c r="E19" s="333" t="s">
        <v>368</v>
      </c>
      <c r="F19" s="334" t="s">
        <v>370</v>
      </c>
      <c r="G19" s="349"/>
    </row>
    <row r="20" spans="2:7" ht="30" customHeight="1" x14ac:dyDescent="0.2">
      <c r="B20" s="336" t="s">
        <v>342</v>
      </c>
      <c r="C20" s="332" t="s">
        <v>371</v>
      </c>
      <c r="D20" s="333" t="s">
        <v>372</v>
      </c>
      <c r="E20" s="572"/>
      <c r="F20" s="573"/>
      <c r="G20" s="349"/>
    </row>
    <row r="21" spans="2:7" ht="30" customHeight="1" x14ac:dyDescent="0.2">
      <c r="B21" s="560" t="s">
        <v>342</v>
      </c>
      <c r="C21" s="563" t="s">
        <v>373</v>
      </c>
      <c r="D21" s="566" t="s">
        <v>374</v>
      </c>
      <c r="E21" s="333" t="s">
        <v>373</v>
      </c>
      <c r="F21" s="334" t="s">
        <v>588</v>
      </c>
      <c r="G21" s="349"/>
    </row>
    <row r="22" spans="2:7" ht="30" customHeight="1" x14ac:dyDescent="0.2">
      <c r="B22" s="561"/>
      <c r="C22" s="564"/>
      <c r="D22" s="567"/>
      <c r="E22" s="337"/>
      <c r="F22" s="334" t="s">
        <v>589</v>
      </c>
      <c r="G22" s="349"/>
    </row>
    <row r="23" spans="2:7" ht="30" customHeight="1" x14ac:dyDescent="0.2">
      <c r="B23" s="561"/>
      <c r="C23" s="564"/>
      <c r="D23" s="567"/>
      <c r="E23" s="337"/>
      <c r="F23" s="334" t="s">
        <v>590</v>
      </c>
      <c r="G23" s="349"/>
    </row>
    <row r="24" spans="2:7" ht="30" customHeight="1" x14ac:dyDescent="0.2">
      <c r="B24" s="561"/>
      <c r="C24" s="564"/>
      <c r="D24" s="567"/>
      <c r="E24" s="337"/>
      <c r="F24" s="334" t="s">
        <v>591</v>
      </c>
      <c r="G24" s="349"/>
    </row>
    <row r="25" spans="2:7" ht="30" customHeight="1" x14ac:dyDescent="0.2">
      <c r="B25" s="562"/>
      <c r="C25" s="565"/>
      <c r="D25" s="568"/>
      <c r="E25" s="337"/>
      <c r="F25" s="334" t="s">
        <v>592</v>
      </c>
      <c r="G25" s="349"/>
    </row>
    <row r="26" spans="2:7" ht="30" customHeight="1" x14ac:dyDescent="0.2">
      <c r="B26" s="560" t="s">
        <v>342</v>
      </c>
      <c r="C26" s="563" t="s">
        <v>375</v>
      </c>
      <c r="D26" s="566" t="s">
        <v>376</v>
      </c>
      <c r="E26" s="333" t="s">
        <v>375</v>
      </c>
      <c r="F26" s="334" t="s">
        <v>593</v>
      </c>
      <c r="G26" s="349"/>
    </row>
    <row r="27" spans="2:7" ht="30" customHeight="1" x14ac:dyDescent="0.2">
      <c r="B27" s="561"/>
      <c r="C27" s="564"/>
      <c r="D27" s="567"/>
      <c r="E27" s="337"/>
      <c r="F27" s="334" t="s">
        <v>594</v>
      </c>
      <c r="G27" s="349"/>
    </row>
    <row r="28" spans="2:7" ht="30" customHeight="1" x14ac:dyDescent="0.2">
      <c r="B28" s="561"/>
      <c r="C28" s="564"/>
      <c r="D28" s="567"/>
      <c r="E28" s="337"/>
      <c r="F28" s="334" t="s">
        <v>595</v>
      </c>
      <c r="G28" s="349"/>
    </row>
    <row r="29" spans="2:7" ht="30" customHeight="1" x14ac:dyDescent="0.2">
      <c r="B29" s="561"/>
      <c r="C29" s="564"/>
      <c r="D29" s="567"/>
      <c r="E29" s="337"/>
      <c r="F29" s="334" t="s">
        <v>596</v>
      </c>
      <c r="G29" s="349"/>
    </row>
    <row r="30" spans="2:7" ht="30" customHeight="1" x14ac:dyDescent="0.2">
      <c r="B30" s="562"/>
      <c r="C30" s="565"/>
      <c r="D30" s="568"/>
      <c r="E30" s="337"/>
      <c r="F30" s="334" t="s">
        <v>597</v>
      </c>
      <c r="G30" s="349"/>
    </row>
    <row r="31" spans="2:7" ht="30" customHeight="1" x14ac:dyDescent="0.2">
      <c r="B31" s="336" t="s">
        <v>342</v>
      </c>
      <c r="C31" s="332" t="s">
        <v>377</v>
      </c>
      <c r="D31" s="333" t="s">
        <v>378</v>
      </c>
      <c r="E31" s="333" t="s">
        <v>377</v>
      </c>
      <c r="F31" s="334" t="s">
        <v>598</v>
      </c>
      <c r="G31" s="349"/>
    </row>
    <row r="32" spans="2:7" ht="30" customHeight="1" x14ac:dyDescent="0.2">
      <c r="B32" s="336" t="s">
        <v>342</v>
      </c>
      <c r="C32" s="332" t="s">
        <v>379</v>
      </c>
      <c r="D32" s="333" t="s">
        <v>380</v>
      </c>
      <c r="E32" s="569"/>
      <c r="F32" s="570"/>
      <c r="G32" s="349"/>
    </row>
    <row r="33" spans="2:7" ht="30" customHeight="1" x14ac:dyDescent="0.2">
      <c r="B33" s="336" t="s">
        <v>342</v>
      </c>
      <c r="C33" s="332" t="s">
        <v>381</v>
      </c>
      <c r="D33" s="333" t="s">
        <v>382</v>
      </c>
      <c r="E33" s="333" t="s">
        <v>381</v>
      </c>
      <c r="F33" s="334" t="s">
        <v>599</v>
      </c>
      <c r="G33" s="349"/>
    </row>
    <row r="34" spans="2:7" ht="30" customHeight="1" x14ac:dyDescent="0.2">
      <c r="B34" s="336" t="s">
        <v>342</v>
      </c>
      <c r="C34" s="332" t="s">
        <v>383</v>
      </c>
      <c r="D34" s="333" t="s">
        <v>384</v>
      </c>
      <c r="E34" s="333" t="s">
        <v>383</v>
      </c>
      <c r="F34" s="334" t="s">
        <v>600</v>
      </c>
      <c r="G34" s="349"/>
    </row>
    <row r="35" spans="2:7" ht="30" customHeight="1" x14ac:dyDescent="0.2">
      <c r="B35" s="336" t="s">
        <v>342</v>
      </c>
      <c r="C35" s="332" t="s">
        <v>385</v>
      </c>
      <c r="D35" s="333" t="s">
        <v>386</v>
      </c>
      <c r="E35" s="333" t="s">
        <v>385</v>
      </c>
      <c r="F35" s="334" t="s">
        <v>601</v>
      </c>
      <c r="G35" s="349"/>
    </row>
    <row r="36" spans="2:7" ht="30" customHeight="1" x14ac:dyDescent="0.2">
      <c r="B36" s="336" t="s">
        <v>342</v>
      </c>
      <c r="C36" s="332" t="s">
        <v>387</v>
      </c>
      <c r="D36" s="333" t="s">
        <v>388</v>
      </c>
      <c r="E36" s="333" t="s">
        <v>387</v>
      </c>
      <c r="F36" s="334" t="s">
        <v>389</v>
      </c>
      <c r="G36" s="349"/>
    </row>
    <row r="37" spans="2:7" ht="30" customHeight="1" x14ac:dyDescent="0.2">
      <c r="B37" s="336" t="s">
        <v>342</v>
      </c>
      <c r="C37" s="332" t="s">
        <v>390</v>
      </c>
      <c r="D37" s="333" t="s">
        <v>391</v>
      </c>
      <c r="E37" s="333" t="s">
        <v>390</v>
      </c>
      <c r="F37" s="334" t="s">
        <v>392</v>
      </c>
      <c r="G37" s="349"/>
    </row>
    <row r="38" spans="2:7" ht="37.5" customHeight="1" x14ac:dyDescent="0.2">
      <c r="B38" s="336" t="s">
        <v>342</v>
      </c>
      <c r="C38" s="332" t="s">
        <v>393</v>
      </c>
      <c r="D38" s="333" t="s">
        <v>394</v>
      </c>
      <c r="E38" s="569"/>
      <c r="F38" s="570"/>
      <c r="G38" s="349"/>
    </row>
    <row r="39" spans="2:7" ht="30" customHeight="1" x14ac:dyDescent="0.2">
      <c r="B39" s="336" t="s">
        <v>342</v>
      </c>
      <c r="C39" s="332" t="s">
        <v>395</v>
      </c>
      <c r="D39" s="333" t="s">
        <v>396</v>
      </c>
      <c r="E39" s="333" t="s">
        <v>395</v>
      </c>
      <c r="F39" s="334" t="s">
        <v>397</v>
      </c>
      <c r="G39" s="349"/>
    </row>
    <row r="40" spans="2:7" ht="30" customHeight="1" x14ac:dyDescent="0.2">
      <c r="B40" s="560" t="s">
        <v>342</v>
      </c>
      <c r="C40" s="563" t="s">
        <v>398</v>
      </c>
      <c r="D40" s="566" t="s">
        <v>399</v>
      </c>
      <c r="E40" s="566" t="s">
        <v>398</v>
      </c>
      <c r="F40" s="334" t="s">
        <v>400</v>
      </c>
      <c r="G40" s="349"/>
    </row>
    <row r="41" spans="2:7" ht="30" customHeight="1" x14ac:dyDescent="0.2">
      <c r="B41" s="561"/>
      <c r="C41" s="564"/>
      <c r="D41" s="567"/>
      <c r="E41" s="567"/>
      <c r="F41" s="334" t="s">
        <v>401</v>
      </c>
      <c r="G41" s="349"/>
    </row>
    <row r="42" spans="2:7" ht="30" customHeight="1" x14ac:dyDescent="0.2">
      <c r="B42" s="562"/>
      <c r="C42" s="565"/>
      <c r="D42" s="568"/>
      <c r="E42" s="568"/>
      <c r="F42" s="334" t="s">
        <v>402</v>
      </c>
      <c r="G42" s="349"/>
    </row>
    <row r="43" spans="2:7" ht="30" customHeight="1" x14ac:dyDescent="0.2">
      <c r="B43" s="345" t="s">
        <v>342</v>
      </c>
      <c r="C43" s="346" t="s">
        <v>403</v>
      </c>
      <c r="D43" s="347" t="s">
        <v>404</v>
      </c>
      <c r="E43" s="569"/>
      <c r="F43" s="570"/>
      <c r="G43" s="349"/>
    </row>
    <row r="44" spans="2:7" ht="30" customHeight="1" x14ac:dyDescent="0.2">
      <c r="B44" s="345" t="s">
        <v>576</v>
      </c>
      <c r="C44" s="346" t="s">
        <v>403</v>
      </c>
      <c r="D44" s="347" t="s">
        <v>404</v>
      </c>
      <c r="E44" s="569"/>
      <c r="F44" s="570"/>
      <c r="G44" s="349"/>
    </row>
    <row r="45" spans="2:7" ht="30" customHeight="1" x14ac:dyDescent="0.2">
      <c r="B45" s="336" t="s">
        <v>342</v>
      </c>
      <c r="C45" s="332" t="s">
        <v>406</v>
      </c>
      <c r="D45" s="333" t="s">
        <v>407</v>
      </c>
      <c r="E45" s="333" t="s">
        <v>406</v>
      </c>
      <c r="F45" s="334" t="s">
        <v>602</v>
      </c>
      <c r="G45" s="349"/>
    </row>
    <row r="46" spans="2:7" ht="49.5" customHeight="1" x14ac:dyDescent="0.2">
      <c r="B46" s="336" t="s">
        <v>342</v>
      </c>
      <c r="C46" s="332" t="s">
        <v>408</v>
      </c>
      <c r="D46" s="333" t="s">
        <v>409</v>
      </c>
      <c r="E46" s="333" t="s">
        <v>408</v>
      </c>
      <c r="F46" s="334" t="s">
        <v>638</v>
      </c>
      <c r="G46" s="349"/>
    </row>
    <row r="47" spans="2:7" ht="30" customHeight="1" x14ac:dyDescent="0.2">
      <c r="B47" s="336" t="s">
        <v>546</v>
      </c>
      <c r="C47" s="332" t="s">
        <v>410</v>
      </c>
      <c r="D47" s="333" t="s">
        <v>411</v>
      </c>
      <c r="E47" s="333" t="s">
        <v>410</v>
      </c>
      <c r="F47" s="334" t="s">
        <v>603</v>
      </c>
      <c r="G47" s="349"/>
    </row>
    <row r="48" spans="2:7" ht="30" customHeight="1" x14ac:dyDescent="0.2">
      <c r="B48" s="336" t="s">
        <v>342</v>
      </c>
      <c r="C48" s="332" t="s">
        <v>410</v>
      </c>
      <c r="D48" s="333" t="s">
        <v>411</v>
      </c>
      <c r="E48" s="333" t="s">
        <v>410</v>
      </c>
      <c r="F48" s="334" t="s">
        <v>603</v>
      </c>
      <c r="G48" s="349"/>
    </row>
    <row r="49" spans="2:7" ht="30" customHeight="1" x14ac:dyDescent="0.2">
      <c r="B49" s="336" t="s">
        <v>342</v>
      </c>
      <c r="C49" s="332" t="s">
        <v>412</v>
      </c>
      <c r="D49" s="333" t="s">
        <v>413</v>
      </c>
      <c r="E49" s="333" t="s">
        <v>412</v>
      </c>
      <c r="F49" s="334" t="s">
        <v>414</v>
      </c>
      <c r="G49" s="349"/>
    </row>
    <row r="50" spans="2:7" ht="30" customHeight="1" x14ac:dyDescent="0.2">
      <c r="B50" s="336" t="s">
        <v>576</v>
      </c>
      <c r="C50" s="332" t="s">
        <v>412</v>
      </c>
      <c r="D50" s="333" t="s">
        <v>413</v>
      </c>
      <c r="E50" s="333" t="s">
        <v>412</v>
      </c>
      <c r="F50" s="334" t="s">
        <v>604</v>
      </c>
      <c r="G50" s="349"/>
    </row>
    <row r="51" spans="2:7" ht="30" customHeight="1" x14ac:dyDescent="0.2">
      <c r="B51" s="338" t="s">
        <v>415</v>
      </c>
      <c r="C51" s="332" t="s">
        <v>416</v>
      </c>
      <c r="D51" s="333" t="s">
        <v>417</v>
      </c>
      <c r="E51" s="569"/>
      <c r="F51" s="570"/>
      <c r="G51" s="349"/>
    </row>
    <row r="52" spans="2:7" ht="30" customHeight="1" x14ac:dyDescent="0.2">
      <c r="B52" s="338" t="s">
        <v>415</v>
      </c>
      <c r="C52" s="332" t="s">
        <v>418</v>
      </c>
      <c r="D52" s="333" t="s">
        <v>419</v>
      </c>
      <c r="E52" s="333" t="s">
        <v>418</v>
      </c>
      <c r="F52" s="334" t="s">
        <v>605</v>
      </c>
      <c r="G52" s="349"/>
    </row>
    <row r="53" spans="2:7" ht="30" customHeight="1" x14ac:dyDescent="0.2">
      <c r="B53" s="338" t="s">
        <v>415</v>
      </c>
      <c r="C53" s="332" t="s">
        <v>420</v>
      </c>
      <c r="D53" s="333" t="s">
        <v>421</v>
      </c>
      <c r="E53" s="333" t="s">
        <v>420</v>
      </c>
      <c r="F53" s="334" t="s">
        <v>606</v>
      </c>
      <c r="G53" s="349"/>
    </row>
    <row r="54" spans="2:7" ht="30" customHeight="1" x14ac:dyDescent="0.2">
      <c r="B54" s="338" t="s">
        <v>415</v>
      </c>
      <c r="C54" s="332" t="s">
        <v>422</v>
      </c>
      <c r="D54" s="333" t="s">
        <v>423</v>
      </c>
      <c r="E54" s="569"/>
      <c r="F54" s="570"/>
      <c r="G54" s="349"/>
    </row>
    <row r="55" spans="2:7" ht="30" customHeight="1" x14ac:dyDescent="0.2">
      <c r="B55" s="338" t="s">
        <v>415</v>
      </c>
      <c r="C55" s="332" t="s">
        <v>424</v>
      </c>
      <c r="D55" s="333" t="s">
        <v>425</v>
      </c>
      <c r="E55" s="333" t="s">
        <v>424</v>
      </c>
      <c r="F55" s="334" t="s">
        <v>607</v>
      </c>
      <c r="G55" s="349"/>
    </row>
    <row r="56" spans="2:7" ht="30" customHeight="1" x14ac:dyDescent="0.2">
      <c r="B56" s="338" t="s">
        <v>415</v>
      </c>
      <c r="C56" s="332" t="s">
        <v>426</v>
      </c>
      <c r="D56" s="333" t="s">
        <v>427</v>
      </c>
      <c r="E56" s="333" t="s">
        <v>426</v>
      </c>
      <c r="F56" s="334" t="s">
        <v>608</v>
      </c>
      <c r="G56" s="349"/>
    </row>
    <row r="57" spans="2:7" ht="30" customHeight="1" x14ac:dyDescent="0.2">
      <c r="B57" s="338" t="s">
        <v>415</v>
      </c>
      <c r="C57" s="332" t="s">
        <v>428</v>
      </c>
      <c r="D57" s="333" t="s">
        <v>429</v>
      </c>
      <c r="E57" s="333" t="s">
        <v>428</v>
      </c>
      <c r="F57" s="334" t="s">
        <v>609</v>
      </c>
      <c r="G57" s="349"/>
    </row>
    <row r="58" spans="2:7" ht="30" customHeight="1" x14ac:dyDescent="0.2">
      <c r="B58" s="338" t="s">
        <v>415</v>
      </c>
      <c r="C58" s="332" t="s">
        <v>430</v>
      </c>
      <c r="D58" s="333" t="s">
        <v>431</v>
      </c>
      <c r="E58" s="333" t="s">
        <v>430</v>
      </c>
      <c r="F58" s="334" t="s">
        <v>610</v>
      </c>
      <c r="G58" s="349"/>
    </row>
    <row r="59" spans="2:7" ht="37.5" customHeight="1" x14ac:dyDescent="0.2">
      <c r="B59" s="338" t="s">
        <v>415</v>
      </c>
      <c r="C59" s="332" t="s">
        <v>432</v>
      </c>
      <c r="D59" s="333" t="s">
        <v>433</v>
      </c>
      <c r="E59" s="333" t="s">
        <v>432</v>
      </c>
      <c r="F59" s="334" t="s">
        <v>611</v>
      </c>
      <c r="G59" s="349"/>
    </row>
    <row r="60" spans="2:7" ht="37.5" customHeight="1" x14ac:dyDescent="0.2">
      <c r="B60" s="338" t="s">
        <v>415</v>
      </c>
      <c r="C60" s="332" t="s">
        <v>434</v>
      </c>
      <c r="D60" s="333" t="s">
        <v>435</v>
      </c>
      <c r="E60" s="333" t="s">
        <v>434</v>
      </c>
      <c r="F60" s="334" t="s">
        <v>612</v>
      </c>
      <c r="G60" s="349"/>
    </row>
    <row r="61" spans="2:7" ht="30" customHeight="1" x14ac:dyDescent="0.2">
      <c r="B61" s="338" t="s">
        <v>576</v>
      </c>
      <c r="C61" s="332" t="s">
        <v>436</v>
      </c>
      <c r="D61" s="333" t="s">
        <v>437</v>
      </c>
      <c r="E61" s="333" t="s">
        <v>438</v>
      </c>
      <c r="F61" s="334" t="s">
        <v>439</v>
      </c>
      <c r="G61" s="349"/>
    </row>
    <row r="62" spans="2:7" ht="30" customHeight="1" x14ac:dyDescent="0.2">
      <c r="B62" s="338" t="s">
        <v>576</v>
      </c>
      <c r="C62" s="332" t="s">
        <v>440</v>
      </c>
      <c r="D62" s="333" t="s">
        <v>441</v>
      </c>
      <c r="E62" s="333" t="s">
        <v>440</v>
      </c>
      <c r="F62" s="334" t="s">
        <v>442</v>
      </c>
      <c r="G62" s="349"/>
    </row>
    <row r="63" spans="2:7" ht="30" customHeight="1" x14ac:dyDescent="0.2">
      <c r="B63" s="338" t="s">
        <v>576</v>
      </c>
      <c r="C63" s="332" t="s">
        <v>443</v>
      </c>
      <c r="D63" s="333" t="s">
        <v>444</v>
      </c>
      <c r="E63" s="333" t="s">
        <v>443</v>
      </c>
      <c r="F63" s="334" t="s">
        <v>613</v>
      </c>
      <c r="G63" s="349"/>
    </row>
    <row r="64" spans="2:7" ht="30" customHeight="1" x14ac:dyDescent="0.2">
      <c r="B64" s="338" t="s">
        <v>576</v>
      </c>
      <c r="C64" s="332" t="s">
        <v>445</v>
      </c>
      <c r="D64" s="333" t="s">
        <v>446</v>
      </c>
      <c r="E64" s="333" t="s">
        <v>445</v>
      </c>
      <c r="F64" s="334" t="s">
        <v>447</v>
      </c>
      <c r="G64" s="349"/>
    </row>
    <row r="65" spans="2:7" ht="30" customHeight="1" x14ac:dyDescent="0.2">
      <c r="B65" s="338" t="s">
        <v>576</v>
      </c>
      <c r="C65" s="332" t="s">
        <v>448</v>
      </c>
      <c r="D65" s="333" t="s">
        <v>449</v>
      </c>
      <c r="E65" s="333" t="s">
        <v>448</v>
      </c>
      <c r="F65" s="334" t="s">
        <v>614</v>
      </c>
      <c r="G65" s="349"/>
    </row>
    <row r="66" spans="2:7" ht="30" customHeight="1" x14ac:dyDescent="0.2">
      <c r="B66" s="338" t="s">
        <v>342</v>
      </c>
      <c r="C66" s="332" t="s">
        <v>448</v>
      </c>
      <c r="D66" s="333" t="s">
        <v>449</v>
      </c>
      <c r="E66" s="333" t="s">
        <v>448</v>
      </c>
      <c r="F66" s="334" t="s">
        <v>614</v>
      </c>
      <c r="G66" s="349"/>
    </row>
    <row r="67" spans="2:7" ht="30" customHeight="1" x14ac:dyDescent="0.2">
      <c r="B67" s="338" t="s">
        <v>576</v>
      </c>
      <c r="C67" s="332" t="s">
        <v>450</v>
      </c>
      <c r="D67" s="333" t="s">
        <v>451</v>
      </c>
      <c r="E67" s="333" t="s">
        <v>450</v>
      </c>
      <c r="F67" s="334" t="s">
        <v>452</v>
      </c>
      <c r="G67" s="349"/>
    </row>
    <row r="68" spans="2:7" ht="30" customHeight="1" x14ac:dyDescent="0.2">
      <c r="B68" s="338" t="s">
        <v>576</v>
      </c>
      <c r="C68" s="332" t="s">
        <v>453</v>
      </c>
      <c r="D68" s="333" t="s">
        <v>564</v>
      </c>
      <c r="E68" s="569"/>
      <c r="F68" s="570"/>
      <c r="G68" s="349"/>
    </row>
    <row r="69" spans="2:7" ht="30" customHeight="1" x14ac:dyDescent="0.2">
      <c r="B69" s="338" t="s">
        <v>576</v>
      </c>
      <c r="C69" s="332" t="s">
        <v>454</v>
      </c>
      <c r="D69" s="333" t="s">
        <v>455</v>
      </c>
      <c r="E69" s="333" t="s">
        <v>454</v>
      </c>
      <c r="F69" s="334" t="s">
        <v>456</v>
      </c>
      <c r="G69" s="349"/>
    </row>
    <row r="70" spans="2:7" ht="30" customHeight="1" x14ac:dyDescent="0.2">
      <c r="B70" s="338" t="s">
        <v>576</v>
      </c>
      <c r="C70" s="332" t="s">
        <v>457</v>
      </c>
      <c r="D70" s="333" t="s">
        <v>458</v>
      </c>
      <c r="E70" s="333" t="s">
        <v>457</v>
      </c>
      <c r="F70" s="334" t="s">
        <v>459</v>
      </c>
      <c r="G70" s="349"/>
    </row>
    <row r="71" spans="2:7" ht="30" customHeight="1" x14ac:dyDescent="0.2">
      <c r="B71" s="338" t="s">
        <v>576</v>
      </c>
      <c r="C71" s="332" t="s">
        <v>460</v>
      </c>
      <c r="D71" s="333" t="s">
        <v>461</v>
      </c>
      <c r="E71" s="333" t="s">
        <v>460</v>
      </c>
      <c r="F71" s="334" t="s">
        <v>615</v>
      </c>
      <c r="G71" s="349"/>
    </row>
    <row r="72" spans="2:7" ht="30" customHeight="1" x14ac:dyDescent="0.2">
      <c r="B72" s="338" t="s">
        <v>576</v>
      </c>
      <c r="C72" s="332" t="s">
        <v>462</v>
      </c>
      <c r="D72" s="333" t="s">
        <v>463</v>
      </c>
      <c r="E72" s="333" t="s">
        <v>462</v>
      </c>
      <c r="F72" s="334" t="s">
        <v>616</v>
      </c>
      <c r="G72" s="349"/>
    </row>
    <row r="73" spans="2:7" ht="30" customHeight="1" x14ac:dyDescent="0.2">
      <c r="B73" s="338" t="s">
        <v>576</v>
      </c>
      <c r="C73" s="332" t="s">
        <v>464</v>
      </c>
      <c r="D73" s="333" t="s">
        <v>465</v>
      </c>
      <c r="E73" s="569"/>
      <c r="F73" s="570"/>
      <c r="G73" s="349"/>
    </row>
    <row r="74" spans="2:7" ht="30" customHeight="1" x14ac:dyDescent="0.2">
      <c r="B74" s="338" t="s">
        <v>576</v>
      </c>
      <c r="C74" s="332" t="s">
        <v>466</v>
      </c>
      <c r="D74" s="333" t="s">
        <v>467</v>
      </c>
      <c r="E74" s="333" t="s">
        <v>466</v>
      </c>
      <c r="F74" s="334" t="s">
        <v>468</v>
      </c>
      <c r="G74" s="349"/>
    </row>
    <row r="75" spans="2:7" ht="30" customHeight="1" x14ac:dyDescent="0.2">
      <c r="B75" s="338" t="s">
        <v>576</v>
      </c>
      <c r="C75" s="332" t="s">
        <v>469</v>
      </c>
      <c r="D75" s="333" t="s">
        <v>470</v>
      </c>
      <c r="E75" s="333" t="s">
        <v>469</v>
      </c>
      <c r="F75" s="334" t="s">
        <v>617</v>
      </c>
      <c r="G75" s="349"/>
    </row>
    <row r="76" spans="2:7" ht="30" customHeight="1" x14ac:dyDescent="0.2">
      <c r="B76" s="338" t="s">
        <v>576</v>
      </c>
      <c r="C76" s="332" t="s">
        <v>471</v>
      </c>
      <c r="D76" s="333" t="s">
        <v>472</v>
      </c>
      <c r="E76" s="333" t="s">
        <v>471</v>
      </c>
      <c r="F76" s="334" t="s">
        <v>618</v>
      </c>
      <c r="G76" s="349"/>
    </row>
    <row r="77" spans="2:7" ht="30" customHeight="1" x14ac:dyDescent="0.2">
      <c r="B77" s="338" t="s">
        <v>576</v>
      </c>
      <c r="C77" s="332" t="s">
        <v>473</v>
      </c>
      <c r="D77" s="333" t="s">
        <v>474</v>
      </c>
      <c r="E77" s="333" t="s">
        <v>473</v>
      </c>
      <c r="F77" s="334" t="s">
        <v>619</v>
      </c>
      <c r="G77" s="349"/>
    </row>
    <row r="78" spans="2:7" ht="30" customHeight="1" x14ac:dyDescent="0.2">
      <c r="B78" s="338" t="s">
        <v>576</v>
      </c>
      <c r="C78" s="332" t="s">
        <v>475</v>
      </c>
      <c r="D78" s="333" t="s">
        <v>476</v>
      </c>
      <c r="E78" s="333" t="s">
        <v>475</v>
      </c>
      <c r="F78" s="334" t="s">
        <v>620</v>
      </c>
      <c r="G78" s="349"/>
    </row>
    <row r="79" spans="2:7" ht="30" customHeight="1" x14ac:dyDescent="0.2">
      <c r="B79" s="338" t="s">
        <v>576</v>
      </c>
      <c r="C79" s="332" t="s">
        <v>477</v>
      </c>
      <c r="D79" s="333" t="s">
        <v>478</v>
      </c>
      <c r="E79" s="333" t="s">
        <v>477</v>
      </c>
      <c r="F79" s="334" t="s">
        <v>479</v>
      </c>
      <c r="G79" s="349"/>
    </row>
    <row r="80" spans="2:7" ht="30" customHeight="1" x14ac:dyDescent="0.2">
      <c r="B80" s="338" t="s">
        <v>576</v>
      </c>
      <c r="C80" s="332" t="s">
        <v>480</v>
      </c>
      <c r="D80" s="333" t="s">
        <v>481</v>
      </c>
      <c r="E80" s="569"/>
      <c r="F80" s="570"/>
      <c r="G80" s="349"/>
    </row>
    <row r="81" spans="2:7" ht="30" customHeight="1" x14ac:dyDescent="0.2">
      <c r="B81" s="338" t="s">
        <v>576</v>
      </c>
      <c r="C81" s="332" t="s">
        <v>482</v>
      </c>
      <c r="D81" s="333" t="s">
        <v>483</v>
      </c>
      <c r="E81" s="333" t="s">
        <v>482</v>
      </c>
      <c r="F81" s="334" t="s">
        <v>621</v>
      </c>
      <c r="G81" s="349"/>
    </row>
    <row r="82" spans="2:7" ht="30" customHeight="1" x14ac:dyDescent="0.2">
      <c r="B82" s="338" t="s">
        <v>576</v>
      </c>
      <c r="C82" s="332" t="s">
        <v>484</v>
      </c>
      <c r="D82" s="333" t="s">
        <v>485</v>
      </c>
      <c r="E82" s="333" t="s">
        <v>484</v>
      </c>
      <c r="F82" s="334" t="s">
        <v>622</v>
      </c>
      <c r="G82" s="349"/>
    </row>
    <row r="83" spans="2:7" ht="30" customHeight="1" x14ac:dyDescent="0.2">
      <c r="B83" s="338" t="s">
        <v>576</v>
      </c>
      <c r="C83" s="332" t="s">
        <v>486</v>
      </c>
      <c r="D83" s="333" t="s">
        <v>487</v>
      </c>
      <c r="E83" s="333" t="s">
        <v>486</v>
      </c>
      <c r="F83" s="334" t="s">
        <v>623</v>
      </c>
      <c r="G83" s="349"/>
    </row>
    <row r="84" spans="2:7" ht="30" customHeight="1" x14ac:dyDescent="0.2">
      <c r="B84" s="338" t="s">
        <v>576</v>
      </c>
      <c r="C84" s="332" t="s">
        <v>488</v>
      </c>
      <c r="D84" s="333" t="s">
        <v>489</v>
      </c>
      <c r="E84" s="333" t="s">
        <v>488</v>
      </c>
      <c r="F84" s="334" t="s">
        <v>624</v>
      </c>
      <c r="G84" s="349"/>
    </row>
    <row r="85" spans="2:7" ht="30" customHeight="1" x14ac:dyDescent="0.2">
      <c r="B85" s="338" t="s">
        <v>576</v>
      </c>
      <c r="C85" s="332" t="s">
        <v>490</v>
      </c>
      <c r="D85" s="333" t="s">
        <v>491</v>
      </c>
      <c r="E85" s="333" t="s">
        <v>490</v>
      </c>
      <c r="F85" s="334" t="s">
        <v>625</v>
      </c>
      <c r="G85" s="349"/>
    </row>
    <row r="86" spans="2:7" ht="30" customHeight="1" x14ac:dyDescent="0.2">
      <c r="B86" s="338" t="s">
        <v>576</v>
      </c>
      <c r="C86" s="332" t="s">
        <v>492</v>
      </c>
      <c r="D86" s="333" t="s">
        <v>493</v>
      </c>
      <c r="E86" s="333" t="s">
        <v>492</v>
      </c>
      <c r="F86" s="334" t="s">
        <v>494</v>
      </c>
      <c r="G86" s="349"/>
    </row>
    <row r="87" spans="2:7" ht="30" customHeight="1" x14ac:dyDescent="0.2">
      <c r="B87" s="338" t="s">
        <v>576</v>
      </c>
      <c r="C87" s="332" t="s">
        <v>495</v>
      </c>
      <c r="D87" s="333" t="s">
        <v>496</v>
      </c>
      <c r="E87" s="333" t="s">
        <v>497</v>
      </c>
      <c r="F87" s="334" t="s">
        <v>498</v>
      </c>
      <c r="G87" s="349"/>
    </row>
    <row r="88" spans="2:7" ht="30" customHeight="1" x14ac:dyDescent="0.2">
      <c r="B88" s="338" t="s">
        <v>576</v>
      </c>
      <c r="C88" s="332" t="s">
        <v>499</v>
      </c>
      <c r="D88" s="333" t="s">
        <v>500</v>
      </c>
      <c r="E88" s="569"/>
      <c r="F88" s="570"/>
      <c r="G88" s="349"/>
    </row>
    <row r="89" spans="2:7" ht="30" customHeight="1" x14ac:dyDescent="0.2">
      <c r="B89" s="338" t="s">
        <v>577</v>
      </c>
      <c r="C89" s="332" t="s">
        <v>501</v>
      </c>
      <c r="D89" s="333" t="s">
        <v>502</v>
      </c>
      <c r="E89" s="333" t="s">
        <v>501</v>
      </c>
      <c r="F89" s="334" t="s">
        <v>626</v>
      </c>
      <c r="G89" s="349"/>
    </row>
    <row r="90" spans="2:7" ht="30" customHeight="1" x14ac:dyDescent="0.2">
      <c r="B90" s="338" t="s">
        <v>577</v>
      </c>
      <c r="C90" s="332" t="s">
        <v>503</v>
      </c>
      <c r="D90" s="333" t="s">
        <v>504</v>
      </c>
      <c r="E90" s="333" t="s">
        <v>503</v>
      </c>
      <c r="F90" s="334" t="s">
        <v>627</v>
      </c>
      <c r="G90" s="349"/>
    </row>
    <row r="91" spans="2:7" ht="30" customHeight="1" x14ac:dyDescent="0.2">
      <c r="B91" s="338" t="s">
        <v>576</v>
      </c>
      <c r="C91" s="332" t="s">
        <v>505</v>
      </c>
      <c r="D91" s="333" t="s">
        <v>506</v>
      </c>
      <c r="E91" s="333" t="s">
        <v>505</v>
      </c>
      <c r="F91" s="334" t="s">
        <v>628</v>
      </c>
      <c r="G91" s="349"/>
    </row>
    <row r="92" spans="2:7" ht="30" customHeight="1" x14ac:dyDescent="0.2">
      <c r="B92" s="338" t="s">
        <v>577</v>
      </c>
      <c r="C92" s="332" t="s">
        <v>507</v>
      </c>
      <c r="D92" s="333" t="s">
        <v>508</v>
      </c>
      <c r="E92" s="333" t="s">
        <v>507</v>
      </c>
      <c r="F92" s="334" t="s">
        <v>629</v>
      </c>
      <c r="G92" s="349"/>
    </row>
    <row r="93" spans="2:7" ht="30" customHeight="1" x14ac:dyDescent="0.2">
      <c r="B93" s="338" t="s">
        <v>576</v>
      </c>
      <c r="C93" s="332" t="s">
        <v>509</v>
      </c>
      <c r="D93" s="333" t="s">
        <v>510</v>
      </c>
      <c r="E93" s="333" t="s">
        <v>509</v>
      </c>
      <c r="F93" s="334" t="s">
        <v>511</v>
      </c>
      <c r="G93" s="349"/>
    </row>
    <row r="94" spans="2:7" ht="30" customHeight="1" x14ac:dyDescent="0.2">
      <c r="B94" s="338" t="s">
        <v>576</v>
      </c>
      <c r="C94" s="332" t="s">
        <v>512</v>
      </c>
      <c r="D94" s="333" t="s">
        <v>513</v>
      </c>
      <c r="E94" s="333" t="s">
        <v>512</v>
      </c>
      <c r="F94" s="334" t="s">
        <v>630</v>
      </c>
      <c r="G94" s="349"/>
    </row>
    <row r="95" spans="2:7" ht="51" customHeight="1" x14ac:dyDescent="0.2">
      <c r="B95" s="339" t="s">
        <v>576</v>
      </c>
      <c r="C95" s="340" t="s">
        <v>514</v>
      </c>
      <c r="D95" s="341" t="s">
        <v>515</v>
      </c>
      <c r="E95" s="333" t="s">
        <v>512</v>
      </c>
      <c r="F95" s="334" t="s">
        <v>630</v>
      </c>
      <c r="G95" s="349"/>
    </row>
    <row r="96" spans="2:7" ht="51" customHeight="1" x14ac:dyDescent="0.2">
      <c r="B96" s="339" t="s">
        <v>342</v>
      </c>
      <c r="C96" s="340" t="s">
        <v>514</v>
      </c>
      <c r="D96" s="341" t="s">
        <v>515</v>
      </c>
      <c r="E96" s="333" t="s">
        <v>512</v>
      </c>
      <c r="F96" s="334" t="s">
        <v>630</v>
      </c>
      <c r="G96" s="349"/>
    </row>
    <row r="97" spans="2:7" ht="37.5" customHeight="1" x14ac:dyDescent="0.2">
      <c r="B97" s="339" t="s">
        <v>405</v>
      </c>
      <c r="C97" s="342" t="s">
        <v>221</v>
      </c>
      <c r="D97" s="343" t="s">
        <v>221</v>
      </c>
      <c r="E97" s="569"/>
      <c r="F97" s="570"/>
      <c r="G97" s="349"/>
    </row>
    <row r="98" spans="2:7" ht="37.5" customHeight="1" x14ac:dyDescent="0.2">
      <c r="B98" s="339" t="s">
        <v>576</v>
      </c>
      <c r="C98" s="340" t="s">
        <v>516</v>
      </c>
      <c r="D98" s="341" t="s">
        <v>517</v>
      </c>
      <c r="E98" s="333" t="s">
        <v>516</v>
      </c>
      <c r="F98" s="334" t="s">
        <v>518</v>
      </c>
      <c r="G98" s="349"/>
    </row>
    <row r="99" spans="2:7" ht="30" customHeight="1" x14ac:dyDescent="0.2">
      <c r="B99" s="338" t="s">
        <v>578</v>
      </c>
      <c r="C99" s="332" t="s">
        <v>519</v>
      </c>
      <c r="D99" s="333" t="s">
        <v>520</v>
      </c>
      <c r="E99" s="569"/>
      <c r="F99" s="570"/>
      <c r="G99" s="349"/>
    </row>
    <row r="100" spans="2:7" ht="30" customHeight="1" x14ac:dyDescent="0.2">
      <c r="B100" s="338" t="s">
        <v>578</v>
      </c>
      <c r="C100" s="332" t="s">
        <v>521</v>
      </c>
      <c r="D100" s="333" t="s">
        <v>522</v>
      </c>
      <c r="E100" s="333" t="s">
        <v>521</v>
      </c>
      <c r="F100" s="334" t="s">
        <v>631</v>
      </c>
      <c r="G100" s="349"/>
    </row>
    <row r="101" spans="2:7" ht="30" customHeight="1" x14ac:dyDescent="0.2">
      <c r="B101" s="338" t="s">
        <v>578</v>
      </c>
      <c r="C101" s="332" t="s">
        <v>523</v>
      </c>
      <c r="D101" s="333" t="s">
        <v>524</v>
      </c>
      <c r="E101" s="333" t="s">
        <v>523</v>
      </c>
      <c r="F101" s="334" t="s">
        <v>632</v>
      </c>
      <c r="G101" s="349"/>
    </row>
    <row r="102" spans="2:7" ht="30" customHeight="1" x14ac:dyDescent="0.2">
      <c r="B102" s="338" t="s">
        <v>578</v>
      </c>
      <c r="C102" s="332" t="s">
        <v>525</v>
      </c>
      <c r="D102" s="333" t="s">
        <v>526</v>
      </c>
      <c r="E102" s="333" t="s">
        <v>525</v>
      </c>
      <c r="F102" s="334" t="s">
        <v>527</v>
      </c>
      <c r="G102" s="349"/>
    </row>
    <row r="103" spans="2:7" ht="30" customHeight="1" x14ac:dyDescent="0.2">
      <c r="B103" s="338" t="s">
        <v>578</v>
      </c>
      <c r="C103" s="332" t="s">
        <v>528</v>
      </c>
      <c r="D103" s="333" t="s">
        <v>529</v>
      </c>
      <c r="E103" s="333" t="s">
        <v>528</v>
      </c>
      <c r="F103" s="334" t="s">
        <v>530</v>
      </c>
      <c r="G103" s="349"/>
    </row>
    <row r="104" spans="2:7" ht="30" customHeight="1" x14ac:dyDescent="0.2">
      <c r="B104" s="338" t="s">
        <v>578</v>
      </c>
      <c r="C104" s="332" t="s">
        <v>531</v>
      </c>
      <c r="D104" s="333" t="s">
        <v>532</v>
      </c>
      <c r="E104" s="333" t="s">
        <v>531</v>
      </c>
      <c r="F104" s="334" t="s">
        <v>633</v>
      </c>
      <c r="G104" s="349"/>
    </row>
    <row r="105" spans="2:7" ht="30" customHeight="1" x14ac:dyDescent="0.2">
      <c r="B105" s="338" t="s">
        <v>578</v>
      </c>
      <c r="C105" s="332" t="s">
        <v>533</v>
      </c>
      <c r="D105" s="333" t="s">
        <v>534</v>
      </c>
      <c r="E105" s="333" t="s">
        <v>533</v>
      </c>
      <c r="F105" s="334" t="s">
        <v>634</v>
      </c>
      <c r="G105" s="349"/>
    </row>
    <row r="106" spans="2:7" ht="30" customHeight="1" x14ac:dyDescent="0.2">
      <c r="B106" s="338" t="s">
        <v>546</v>
      </c>
      <c r="C106" s="332" t="s">
        <v>547</v>
      </c>
      <c r="D106" s="333" t="s">
        <v>548</v>
      </c>
      <c r="E106" s="333" t="s">
        <v>549</v>
      </c>
      <c r="F106" s="334" t="s">
        <v>550</v>
      </c>
      <c r="G106" s="349"/>
    </row>
    <row r="107" spans="2:7" ht="30" customHeight="1" x14ac:dyDescent="0.2">
      <c r="B107" s="338" t="s">
        <v>546</v>
      </c>
      <c r="C107" s="332" t="s">
        <v>551</v>
      </c>
      <c r="D107" s="333" t="s">
        <v>552</v>
      </c>
      <c r="E107" s="569"/>
      <c r="F107" s="570"/>
      <c r="G107" s="349"/>
    </row>
    <row r="108" spans="2:7" ht="30" customHeight="1" x14ac:dyDescent="0.2">
      <c r="B108" s="338" t="s">
        <v>546</v>
      </c>
      <c r="C108" s="332" t="s">
        <v>553</v>
      </c>
      <c r="D108" s="333" t="s">
        <v>554</v>
      </c>
      <c r="E108" s="333" t="s">
        <v>553</v>
      </c>
      <c r="F108" s="334" t="s">
        <v>555</v>
      </c>
      <c r="G108" s="349"/>
    </row>
    <row r="109" spans="2:7" ht="30" customHeight="1" x14ac:dyDescent="0.2">
      <c r="B109" s="338" t="s">
        <v>546</v>
      </c>
      <c r="C109" s="332" t="s">
        <v>556</v>
      </c>
      <c r="D109" s="333" t="s">
        <v>557</v>
      </c>
      <c r="E109" s="333" t="s">
        <v>556</v>
      </c>
      <c r="F109" s="334" t="s">
        <v>558</v>
      </c>
      <c r="G109" s="349"/>
    </row>
    <row r="110" spans="2:7" ht="30" customHeight="1" x14ac:dyDescent="0.2">
      <c r="B110" s="338" t="s">
        <v>546</v>
      </c>
      <c r="C110" s="332" t="s">
        <v>559</v>
      </c>
      <c r="D110" s="333" t="s">
        <v>560</v>
      </c>
      <c r="E110" s="333" t="s">
        <v>559</v>
      </c>
      <c r="F110" s="334" t="s">
        <v>636</v>
      </c>
      <c r="G110" s="349"/>
    </row>
    <row r="111" spans="2:7" ht="30" customHeight="1" x14ac:dyDescent="0.2">
      <c r="B111" s="339" t="s">
        <v>546</v>
      </c>
      <c r="C111" s="340" t="s">
        <v>561</v>
      </c>
      <c r="D111" s="341" t="s">
        <v>562</v>
      </c>
      <c r="E111" s="341" t="s">
        <v>561</v>
      </c>
      <c r="F111" s="344" t="s">
        <v>563</v>
      </c>
      <c r="G111" s="349"/>
    </row>
    <row r="112" spans="2:7" ht="30" customHeight="1" x14ac:dyDescent="0.2">
      <c r="B112" s="339" t="s">
        <v>342</v>
      </c>
      <c r="C112" s="340" t="s">
        <v>570</v>
      </c>
      <c r="D112" s="341" t="s">
        <v>573</v>
      </c>
      <c r="E112" s="341"/>
      <c r="F112" s="344"/>
      <c r="G112" s="349"/>
    </row>
    <row r="113" spans="2:7" ht="30" customHeight="1" x14ac:dyDescent="0.2">
      <c r="B113" s="339" t="s">
        <v>405</v>
      </c>
      <c r="C113" s="340" t="s">
        <v>570</v>
      </c>
      <c r="D113" s="341" t="s">
        <v>573</v>
      </c>
      <c r="E113" s="341"/>
      <c r="F113" s="344"/>
      <c r="G113" s="349"/>
    </row>
    <row r="114" spans="2:7" ht="30" customHeight="1" x14ac:dyDescent="0.2">
      <c r="B114" s="339" t="s">
        <v>578</v>
      </c>
      <c r="C114" s="340" t="s">
        <v>571</v>
      </c>
      <c r="D114" s="341" t="s">
        <v>574</v>
      </c>
      <c r="E114" s="341"/>
      <c r="F114" s="344"/>
      <c r="G114" s="349"/>
    </row>
    <row r="115" spans="2:7" ht="30" customHeight="1" thickBot="1" x14ac:dyDescent="0.25">
      <c r="B115" s="350" t="s">
        <v>569</v>
      </c>
      <c r="C115" s="351" t="s">
        <v>572</v>
      </c>
      <c r="D115" s="352" t="s">
        <v>575</v>
      </c>
      <c r="E115" s="351"/>
      <c r="F115" s="353"/>
      <c r="G115" s="349"/>
    </row>
  </sheetData>
  <sheetProtection algorithmName="SHA-512" hashValue="cfPPWIDVD0Txwcc6QhekHVd0aXRPAOS/7nUxEIk8ch5keDCK1ZVpFooKbaHNlUigHF5blsQ1n1srdC+f+oZ11g==" saltValue="6v3Rum7LtrkYMmp1I9ke1Q==" spinCount="100000" sheet="1" objects="1" scenarios="1" selectLockedCells="1"/>
  <mergeCells count="28">
    <mergeCell ref="E43:F43"/>
    <mergeCell ref="E44:F44"/>
    <mergeCell ref="E107:F107"/>
    <mergeCell ref="E99:F99"/>
    <mergeCell ref="E51:F51"/>
    <mergeCell ref="E54:F54"/>
    <mergeCell ref="E68:F68"/>
    <mergeCell ref="E73:F73"/>
    <mergeCell ref="E80:F80"/>
    <mergeCell ref="E88:F88"/>
    <mergeCell ref="E97:F97"/>
    <mergeCell ref="B26:B30"/>
    <mergeCell ref="C26:C30"/>
    <mergeCell ref="D26:D30"/>
    <mergeCell ref="B4:F4"/>
    <mergeCell ref="E20:F20"/>
    <mergeCell ref="E8:F8"/>
    <mergeCell ref="E13:F13"/>
    <mergeCell ref="B6:F6"/>
    <mergeCell ref="B21:B25"/>
    <mergeCell ref="C21:C25"/>
    <mergeCell ref="D21:D25"/>
    <mergeCell ref="B40:B42"/>
    <mergeCell ref="C40:C42"/>
    <mergeCell ref="D40:D42"/>
    <mergeCell ref="E40:E42"/>
    <mergeCell ref="E32:F32"/>
    <mergeCell ref="E38:F38"/>
  </mergeCells>
  <pageMargins left="0.70866141732283472" right="0.70866141732283472" top="0.74803149606299213" bottom="0.74803149606299213" header="0.31496062992125984" footer="0.31496062992125984"/>
  <pageSetup paperSize="9" scale="76" fitToHeight="0" orientation="landscape" r:id="rId1"/>
  <headerFooter>
    <oddFooter>&amp;L&amp;F&amp;C © DKG  Alle Rechte vorbehalten&amp;R&amp;P</oddFooter>
  </headerFooter>
  <rowBreaks count="6" manualBreakCount="6">
    <brk id="20" min="1" max="5" man="1"/>
    <brk id="39" min="1" max="5" man="1"/>
    <brk id="58" min="1" max="5" man="1"/>
    <brk id="74" min="1" max="5" man="1"/>
    <brk id="93" min="1" max="5" man="1"/>
    <brk id="105" min="1" max="5" man="1"/>
  </rowBreaks>
  <colBreaks count="1" manualBreakCount="1">
    <brk id="6" max="45" man="1"/>
  </col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K60"/>
  <sheetViews>
    <sheetView showGridLines="0" zoomScaleNormal="100" workbookViewId="0">
      <pane ySplit="10" topLeftCell="A11" activePane="bottomLeft" state="frozen"/>
      <selection pane="bottomLeft" activeCell="A11" sqref="A11"/>
    </sheetView>
  </sheetViews>
  <sheetFormatPr defaultColWidth="9.140625" defaultRowHeight="15" x14ac:dyDescent="0.25"/>
  <cols>
    <col min="1" max="1" width="46.7109375" customWidth="1"/>
    <col min="2" max="2" width="45.7109375" customWidth="1"/>
    <col min="3" max="5" width="21.28515625" customWidth="1"/>
    <col min="9" max="11" width="9.140625" style="121" hidden="1" customWidth="1"/>
  </cols>
  <sheetData>
    <row r="1" spans="1:11" ht="7.5" customHeight="1" x14ac:dyDescent="0.25"/>
    <row r="2" spans="1:11" x14ac:dyDescent="0.25">
      <c r="A2" s="440" t="str">
        <f>'Basic data'!B2</f>
        <v>Annex CR version H2.1 (Audit year 2026 / Indicator year 2025)</v>
      </c>
    </row>
    <row r="3" spans="1:11" ht="15.75" x14ac:dyDescent="0.25">
      <c r="A3" s="441" t="s">
        <v>1079</v>
      </c>
    </row>
    <row r="4" spans="1:11" ht="15.95" customHeight="1" thickBot="1" x14ac:dyDescent="0.3"/>
    <row r="5" spans="1:11" ht="18" customHeight="1" thickBot="1" x14ac:dyDescent="0.3">
      <c r="D5" s="442" t="s">
        <v>1080</v>
      </c>
      <c r="E5" s="443">
        <f>SUM(K11:K60)</f>
        <v>0</v>
      </c>
    </row>
    <row r="7" spans="1:11" ht="35.25" customHeight="1" x14ac:dyDescent="0.25">
      <c r="A7" s="579" t="s">
        <v>1096</v>
      </c>
      <c r="B7" s="580"/>
      <c r="C7" s="580"/>
      <c r="D7" s="580"/>
      <c r="E7" s="580"/>
    </row>
    <row r="8" spans="1:11" ht="8.25" customHeight="1" thickBot="1" x14ac:dyDescent="0.3"/>
    <row r="9" spans="1:11" ht="18.75" customHeight="1" x14ac:dyDescent="0.25">
      <c r="A9" s="581" t="s">
        <v>1081</v>
      </c>
      <c r="B9" s="583" t="s">
        <v>1082</v>
      </c>
      <c r="C9" s="583" t="s">
        <v>1083</v>
      </c>
      <c r="D9" s="583"/>
      <c r="E9" s="585"/>
    </row>
    <row r="10" spans="1:11" ht="51.75" customHeight="1" thickBot="1" x14ac:dyDescent="0.3">
      <c r="A10" s="582"/>
      <c r="B10" s="584"/>
      <c r="C10" s="444" t="s">
        <v>1084</v>
      </c>
      <c r="D10" s="444" t="s">
        <v>1085</v>
      </c>
      <c r="E10" s="445" t="s">
        <v>1097</v>
      </c>
    </row>
    <row r="11" spans="1:11" ht="26.1" customHeight="1" x14ac:dyDescent="0.25">
      <c r="A11" s="450"/>
      <c r="B11" s="451"/>
      <c r="C11" s="452"/>
      <c r="D11" s="452"/>
      <c r="E11" s="453"/>
      <c r="I11" s="121">
        <f>IF(A11&lt;&gt;"",1,0)</f>
        <v>0</v>
      </c>
      <c r="J11" s="121">
        <f>IF(B11&lt;&gt;"",1,0)</f>
        <v>0</v>
      </c>
      <c r="K11" s="121" t="str">
        <f>IF(AND(SUM($C$11:$C$60)&gt;=1,SUM(I11:J11)=2),SUM(C11:E11),"")</f>
        <v/>
      </c>
    </row>
    <row r="12" spans="1:11" ht="26.1" customHeight="1" x14ac:dyDescent="0.25">
      <c r="A12" s="450"/>
      <c r="B12" s="451"/>
      <c r="C12" s="452"/>
      <c r="D12" s="452"/>
      <c r="E12" s="453"/>
      <c r="I12" s="121">
        <f t="shared" ref="I12:J60" si="0">IF(A12&lt;&gt;"",1,0)</f>
        <v>0</v>
      </c>
      <c r="J12" s="121">
        <f t="shared" si="0"/>
        <v>0</v>
      </c>
      <c r="K12" s="121" t="str">
        <f t="shared" ref="K12:K60" si="1">IF(AND(SUM($C$11:$C$60)&gt;=1,SUM(I12:J12)=2),SUM(C12:E12),"")</f>
        <v/>
      </c>
    </row>
    <row r="13" spans="1:11" ht="26.1" customHeight="1" x14ac:dyDescent="0.25">
      <c r="A13" s="450"/>
      <c r="B13" s="451"/>
      <c r="C13" s="452"/>
      <c r="D13" s="452"/>
      <c r="E13" s="453"/>
      <c r="I13" s="121">
        <f t="shared" si="0"/>
        <v>0</v>
      </c>
      <c r="J13" s="121">
        <f t="shared" si="0"/>
        <v>0</v>
      </c>
      <c r="K13" s="121" t="str">
        <f t="shared" si="1"/>
        <v/>
      </c>
    </row>
    <row r="14" spans="1:11" ht="26.1" customHeight="1" x14ac:dyDescent="0.25">
      <c r="A14" s="450"/>
      <c r="B14" s="451"/>
      <c r="C14" s="452"/>
      <c r="D14" s="452"/>
      <c r="E14" s="453"/>
      <c r="I14" s="121">
        <f t="shared" si="0"/>
        <v>0</v>
      </c>
      <c r="J14" s="121">
        <f t="shared" si="0"/>
        <v>0</v>
      </c>
      <c r="K14" s="121" t="str">
        <f t="shared" si="1"/>
        <v/>
      </c>
    </row>
    <row r="15" spans="1:11" ht="26.1" customHeight="1" x14ac:dyDescent="0.25">
      <c r="A15" s="450"/>
      <c r="B15" s="451"/>
      <c r="C15" s="452"/>
      <c r="D15" s="452"/>
      <c r="E15" s="453"/>
      <c r="I15" s="121">
        <f t="shared" si="0"/>
        <v>0</v>
      </c>
      <c r="J15" s="121">
        <f t="shared" si="0"/>
        <v>0</v>
      </c>
      <c r="K15" s="121" t="str">
        <f t="shared" si="1"/>
        <v/>
      </c>
    </row>
    <row r="16" spans="1:11" ht="26.1" customHeight="1" x14ac:dyDescent="0.25">
      <c r="A16" s="450"/>
      <c r="B16" s="451"/>
      <c r="C16" s="452"/>
      <c r="D16" s="452"/>
      <c r="E16" s="453"/>
      <c r="I16" s="121">
        <f t="shared" si="0"/>
        <v>0</v>
      </c>
      <c r="J16" s="121">
        <f t="shared" si="0"/>
        <v>0</v>
      </c>
      <c r="K16" s="121" t="str">
        <f t="shared" si="1"/>
        <v/>
      </c>
    </row>
    <row r="17" spans="1:11" ht="26.1" customHeight="1" x14ac:dyDescent="0.25">
      <c r="A17" s="450"/>
      <c r="B17" s="451"/>
      <c r="C17" s="452"/>
      <c r="D17" s="452"/>
      <c r="E17" s="453"/>
      <c r="I17" s="121">
        <f t="shared" si="0"/>
        <v>0</v>
      </c>
      <c r="J17" s="121">
        <f t="shared" si="0"/>
        <v>0</v>
      </c>
      <c r="K17" s="121" t="str">
        <f t="shared" si="1"/>
        <v/>
      </c>
    </row>
    <row r="18" spans="1:11" ht="26.1" customHeight="1" x14ac:dyDescent="0.25">
      <c r="A18" s="450"/>
      <c r="B18" s="451"/>
      <c r="C18" s="452"/>
      <c r="D18" s="452"/>
      <c r="E18" s="453"/>
      <c r="I18" s="121">
        <f t="shared" si="0"/>
        <v>0</v>
      </c>
      <c r="J18" s="121">
        <f t="shared" si="0"/>
        <v>0</v>
      </c>
      <c r="K18" s="121" t="str">
        <f t="shared" si="1"/>
        <v/>
      </c>
    </row>
    <row r="19" spans="1:11" ht="26.1" customHeight="1" x14ac:dyDescent="0.25">
      <c r="A19" s="450"/>
      <c r="B19" s="451"/>
      <c r="C19" s="452"/>
      <c r="D19" s="452"/>
      <c r="E19" s="453"/>
      <c r="I19" s="121">
        <f t="shared" si="0"/>
        <v>0</v>
      </c>
      <c r="J19" s="121">
        <f t="shared" si="0"/>
        <v>0</v>
      </c>
      <c r="K19" s="121" t="str">
        <f t="shared" si="1"/>
        <v/>
      </c>
    </row>
    <row r="20" spans="1:11" ht="26.1" customHeight="1" x14ac:dyDescent="0.25">
      <c r="A20" s="450"/>
      <c r="B20" s="451"/>
      <c r="C20" s="452"/>
      <c r="D20" s="452"/>
      <c r="E20" s="453"/>
      <c r="I20" s="121">
        <f t="shared" si="0"/>
        <v>0</v>
      </c>
      <c r="J20" s="121">
        <f t="shared" si="0"/>
        <v>0</v>
      </c>
      <c r="K20" s="121" t="str">
        <f t="shared" si="1"/>
        <v/>
      </c>
    </row>
    <row r="21" spans="1:11" ht="26.1" customHeight="1" x14ac:dyDescent="0.25">
      <c r="A21" s="450"/>
      <c r="B21" s="451"/>
      <c r="C21" s="452"/>
      <c r="D21" s="452"/>
      <c r="E21" s="453"/>
      <c r="I21" s="121">
        <f t="shared" si="0"/>
        <v>0</v>
      </c>
      <c r="J21" s="121">
        <f t="shared" si="0"/>
        <v>0</v>
      </c>
      <c r="K21" s="121" t="str">
        <f t="shared" si="1"/>
        <v/>
      </c>
    </row>
    <row r="22" spans="1:11" ht="26.1" customHeight="1" x14ac:dyDescent="0.25">
      <c r="A22" s="450"/>
      <c r="B22" s="451"/>
      <c r="C22" s="452"/>
      <c r="D22" s="452"/>
      <c r="E22" s="453"/>
      <c r="I22" s="121">
        <f t="shared" si="0"/>
        <v>0</v>
      </c>
      <c r="J22" s="121">
        <f t="shared" si="0"/>
        <v>0</v>
      </c>
      <c r="K22" s="121" t="str">
        <f t="shared" si="1"/>
        <v/>
      </c>
    </row>
    <row r="23" spans="1:11" ht="26.1" customHeight="1" x14ac:dyDescent="0.25">
      <c r="A23" s="450"/>
      <c r="B23" s="451"/>
      <c r="C23" s="452"/>
      <c r="D23" s="452"/>
      <c r="E23" s="453"/>
      <c r="I23" s="121">
        <f t="shared" si="0"/>
        <v>0</v>
      </c>
      <c r="J23" s="121">
        <f t="shared" si="0"/>
        <v>0</v>
      </c>
      <c r="K23" s="121" t="str">
        <f t="shared" si="1"/>
        <v/>
      </c>
    </row>
    <row r="24" spans="1:11" ht="26.1" customHeight="1" x14ac:dyDescent="0.25">
      <c r="A24" s="450"/>
      <c r="B24" s="451"/>
      <c r="C24" s="452"/>
      <c r="D24" s="452"/>
      <c r="E24" s="453"/>
      <c r="I24" s="121">
        <f t="shared" si="0"/>
        <v>0</v>
      </c>
      <c r="J24" s="121">
        <f t="shared" si="0"/>
        <v>0</v>
      </c>
      <c r="K24" s="121" t="str">
        <f t="shared" si="1"/>
        <v/>
      </c>
    </row>
    <row r="25" spans="1:11" ht="26.1" customHeight="1" x14ac:dyDescent="0.25">
      <c r="A25" s="450"/>
      <c r="B25" s="451"/>
      <c r="C25" s="452"/>
      <c r="D25" s="452"/>
      <c r="E25" s="453"/>
      <c r="I25" s="121">
        <f t="shared" si="0"/>
        <v>0</v>
      </c>
      <c r="J25" s="121">
        <f t="shared" si="0"/>
        <v>0</v>
      </c>
      <c r="K25" s="121" t="str">
        <f t="shared" si="1"/>
        <v/>
      </c>
    </row>
    <row r="26" spans="1:11" ht="26.1" customHeight="1" x14ac:dyDescent="0.25">
      <c r="A26" s="450"/>
      <c r="B26" s="451"/>
      <c r="C26" s="452"/>
      <c r="D26" s="452"/>
      <c r="E26" s="453"/>
      <c r="I26" s="121">
        <f t="shared" si="0"/>
        <v>0</v>
      </c>
      <c r="J26" s="121">
        <f t="shared" si="0"/>
        <v>0</v>
      </c>
      <c r="K26" s="121" t="str">
        <f t="shared" si="1"/>
        <v/>
      </c>
    </row>
    <row r="27" spans="1:11" ht="26.1" customHeight="1" x14ac:dyDescent="0.25">
      <c r="A27" s="450"/>
      <c r="B27" s="451"/>
      <c r="C27" s="452"/>
      <c r="D27" s="452"/>
      <c r="E27" s="453"/>
      <c r="I27" s="121">
        <f t="shared" si="0"/>
        <v>0</v>
      </c>
      <c r="J27" s="121">
        <f t="shared" si="0"/>
        <v>0</v>
      </c>
      <c r="K27" s="121" t="str">
        <f t="shared" si="1"/>
        <v/>
      </c>
    </row>
    <row r="28" spans="1:11" ht="26.1" customHeight="1" x14ac:dyDescent="0.25">
      <c r="A28" s="450"/>
      <c r="B28" s="451"/>
      <c r="C28" s="452"/>
      <c r="D28" s="452"/>
      <c r="E28" s="453"/>
      <c r="I28" s="121">
        <f t="shared" si="0"/>
        <v>0</v>
      </c>
      <c r="J28" s="121">
        <f t="shared" si="0"/>
        <v>0</v>
      </c>
      <c r="K28" s="121" t="str">
        <f t="shared" si="1"/>
        <v/>
      </c>
    </row>
    <row r="29" spans="1:11" ht="26.1" customHeight="1" x14ac:dyDescent="0.25">
      <c r="A29" s="450"/>
      <c r="B29" s="451"/>
      <c r="C29" s="452"/>
      <c r="D29" s="452"/>
      <c r="E29" s="453"/>
      <c r="I29" s="121">
        <f t="shared" si="0"/>
        <v>0</v>
      </c>
      <c r="J29" s="121">
        <f t="shared" si="0"/>
        <v>0</v>
      </c>
      <c r="K29" s="121" t="str">
        <f t="shared" si="1"/>
        <v/>
      </c>
    </row>
    <row r="30" spans="1:11" ht="26.1" customHeight="1" x14ac:dyDescent="0.25">
      <c r="A30" s="450"/>
      <c r="B30" s="451"/>
      <c r="C30" s="452"/>
      <c r="D30" s="452"/>
      <c r="E30" s="453"/>
      <c r="I30" s="121">
        <f t="shared" si="0"/>
        <v>0</v>
      </c>
      <c r="J30" s="121">
        <f t="shared" si="0"/>
        <v>0</v>
      </c>
      <c r="K30" s="121" t="str">
        <f t="shared" si="1"/>
        <v/>
      </c>
    </row>
    <row r="31" spans="1:11" ht="26.1" customHeight="1" x14ac:dyDescent="0.25">
      <c r="A31" s="450"/>
      <c r="B31" s="451"/>
      <c r="C31" s="452"/>
      <c r="D31" s="452"/>
      <c r="E31" s="453"/>
      <c r="I31" s="121">
        <f t="shared" si="0"/>
        <v>0</v>
      </c>
      <c r="J31" s="121">
        <f t="shared" si="0"/>
        <v>0</v>
      </c>
      <c r="K31" s="121" t="str">
        <f t="shared" si="1"/>
        <v/>
      </c>
    </row>
    <row r="32" spans="1:11" ht="26.1" customHeight="1" x14ac:dyDescent="0.25">
      <c r="A32" s="450"/>
      <c r="B32" s="451"/>
      <c r="C32" s="452"/>
      <c r="D32" s="452"/>
      <c r="E32" s="453"/>
      <c r="I32" s="121">
        <f t="shared" si="0"/>
        <v>0</v>
      </c>
      <c r="J32" s="121">
        <f t="shared" si="0"/>
        <v>0</v>
      </c>
      <c r="K32" s="121" t="str">
        <f t="shared" si="1"/>
        <v/>
      </c>
    </row>
    <row r="33" spans="1:11" ht="26.1" customHeight="1" x14ac:dyDescent="0.25">
      <c r="A33" s="450"/>
      <c r="B33" s="451"/>
      <c r="C33" s="452"/>
      <c r="D33" s="452"/>
      <c r="E33" s="453"/>
      <c r="I33" s="121">
        <f t="shared" si="0"/>
        <v>0</v>
      </c>
      <c r="J33" s="121">
        <f t="shared" si="0"/>
        <v>0</v>
      </c>
      <c r="K33" s="121" t="str">
        <f t="shared" si="1"/>
        <v/>
      </c>
    </row>
    <row r="34" spans="1:11" ht="26.1" customHeight="1" x14ac:dyDescent="0.25">
      <c r="A34" s="450"/>
      <c r="B34" s="451"/>
      <c r="C34" s="452"/>
      <c r="D34" s="452"/>
      <c r="E34" s="453"/>
      <c r="I34" s="121">
        <f t="shared" si="0"/>
        <v>0</v>
      </c>
      <c r="J34" s="121">
        <f t="shared" si="0"/>
        <v>0</v>
      </c>
      <c r="K34" s="121" t="str">
        <f t="shared" si="1"/>
        <v/>
      </c>
    </row>
    <row r="35" spans="1:11" ht="26.1" customHeight="1" x14ac:dyDescent="0.25">
      <c r="A35" s="450"/>
      <c r="B35" s="451"/>
      <c r="C35" s="452"/>
      <c r="D35" s="452"/>
      <c r="E35" s="453"/>
      <c r="I35" s="121">
        <f t="shared" si="0"/>
        <v>0</v>
      </c>
      <c r="J35" s="121">
        <f t="shared" si="0"/>
        <v>0</v>
      </c>
      <c r="K35" s="121" t="str">
        <f t="shared" si="1"/>
        <v/>
      </c>
    </row>
    <row r="36" spans="1:11" ht="26.1" customHeight="1" x14ac:dyDescent="0.25">
      <c r="A36" s="450"/>
      <c r="B36" s="451"/>
      <c r="C36" s="452"/>
      <c r="D36" s="452"/>
      <c r="E36" s="453"/>
      <c r="I36" s="121">
        <f t="shared" si="0"/>
        <v>0</v>
      </c>
      <c r="J36" s="121">
        <f t="shared" si="0"/>
        <v>0</v>
      </c>
      <c r="K36" s="121" t="str">
        <f t="shared" si="1"/>
        <v/>
      </c>
    </row>
    <row r="37" spans="1:11" ht="26.1" customHeight="1" x14ac:dyDescent="0.25">
      <c r="A37" s="450"/>
      <c r="B37" s="451"/>
      <c r="C37" s="452"/>
      <c r="D37" s="452"/>
      <c r="E37" s="453"/>
      <c r="I37" s="121">
        <f t="shared" si="0"/>
        <v>0</v>
      </c>
      <c r="J37" s="121">
        <f t="shared" si="0"/>
        <v>0</v>
      </c>
      <c r="K37" s="121" t="str">
        <f t="shared" si="1"/>
        <v/>
      </c>
    </row>
    <row r="38" spans="1:11" ht="26.1" customHeight="1" x14ac:dyDescent="0.25">
      <c r="A38" s="450"/>
      <c r="B38" s="451"/>
      <c r="C38" s="452"/>
      <c r="D38" s="452"/>
      <c r="E38" s="453"/>
      <c r="I38" s="121">
        <f t="shared" si="0"/>
        <v>0</v>
      </c>
      <c r="J38" s="121">
        <f t="shared" si="0"/>
        <v>0</v>
      </c>
      <c r="K38" s="121" t="str">
        <f t="shared" si="1"/>
        <v/>
      </c>
    </row>
    <row r="39" spans="1:11" ht="26.1" customHeight="1" x14ac:dyDescent="0.25">
      <c r="A39" s="450"/>
      <c r="B39" s="451"/>
      <c r="C39" s="452"/>
      <c r="D39" s="452"/>
      <c r="E39" s="453"/>
      <c r="I39" s="121">
        <f t="shared" si="0"/>
        <v>0</v>
      </c>
      <c r="J39" s="121">
        <f t="shared" si="0"/>
        <v>0</v>
      </c>
      <c r="K39" s="121" t="str">
        <f t="shared" si="1"/>
        <v/>
      </c>
    </row>
    <row r="40" spans="1:11" ht="26.1" customHeight="1" x14ac:dyDescent="0.25">
      <c r="A40" s="450"/>
      <c r="B40" s="451"/>
      <c r="C40" s="452"/>
      <c r="D40" s="452"/>
      <c r="E40" s="453"/>
      <c r="I40" s="121">
        <f t="shared" si="0"/>
        <v>0</v>
      </c>
      <c r="J40" s="121">
        <f t="shared" si="0"/>
        <v>0</v>
      </c>
      <c r="K40" s="121" t="str">
        <f t="shared" si="1"/>
        <v/>
      </c>
    </row>
    <row r="41" spans="1:11" ht="26.1" customHeight="1" x14ac:dyDescent="0.25">
      <c r="A41" s="450"/>
      <c r="B41" s="451"/>
      <c r="C41" s="452"/>
      <c r="D41" s="452"/>
      <c r="E41" s="453"/>
      <c r="I41" s="121">
        <f t="shared" si="0"/>
        <v>0</v>
      </c>
      <c r="J41" s="121">
        <f t="shared" si="0"/>
        <v>0</v>
      </c>
      <c r="K41" s="121" t="str">
        <f t="shared" si="1"/>
        <v/>
      </c>
    </row>
    <row r="42" spans="1:11" ht="26.1" customHeight="1" x14ac:dyDescent="0.25">
      <c r="A42" s="450"/>
      <c r="B42" s="451"/>
      <c r="C42" s="452"/>
      <c r="D42" s="452"/>
      <c r="E42" s="453"/>
      <c r="I42" s="121">
        <f t="shared" si="0"/>
        <v>0</v>
      </c>
      <c r="J42" s="121">
        <f t="shared" si="0"/>
        <v>0</v>
      </c>
      <c r="K42" s="121" t="str">
        <f t="shared" si="1"/>
        <v/>
      </c>
    </row>
    <row r="43" spans="1:11" ht="26.1" customHeight="1" x14ac:dyDescent="0.25">
      <c r="A43" s="450"/>
      <c r="B43" s="451"/>
      <c r="C43" s="452"/>
      <c r="D43" s="452"/>
      <c r="E43" s="453"/>
      <c r="I43" s="121">
        <f t="shared" si="0"/>
        <v>0</v>
      </c>
      <c r="J43" s="121">
        <f t="shared" si="0"/>
        <v>0</v>
      </c>
      <c r="K43" s="121" t="str">
        <f t="shared" si="1"/>
        <v/>
      </c>
    </row>
    <row r="44" spans="1:11" ht="26.1" customHeight="1" x14ac:dyDescent="0.25">
      <c r="A44" s="450"/>
      <c r="B44" s="451"/>
      <c r="C44" s="452"/>
      <c r="D44" s="452"/>
      <c r="E44" s="453"/>
      <c r="I44" s="121">
        <f t="shared" si="0"/>
        <v>0</v>
      </c>
      <c r="J44" s="121">
        <f t="shared" si="0"/>
        <v>0</v>
      </c>
      <c r="K44" s="121" t="str">
        <f t="shared" si="1"/>
        <v/>
      </c>
    </row>
    <row r="45" spans="1:11" ht="26.1" customHeight="1" x14ac:dyDescent="0.25">
      <c r="A45" s="450"/>
      <c r="B45" s="451"/>
      <c r="C45" s="452"/>
      <c r="D45" s="452"/>
      <c r="E45" s="453"/>
      <c r="I45" s="121">
        <f t="shared" si="0"/>
        <v>0</v>
      </c>
      <c r="J45" s="121">
        <f t="shared" si="0"/>
        <v>0</v>
      </c>
      <c r="K45" s="121" t="str">
        <f t="shared" si="1"/>
        <v/>
      </c>
    </row>
    <row r="46" spans="1:11" ht="26.1" customHeight="1" x14ac:dyDescent="0.25">
      <c r="A46" s="450"/>
      <c r="B46" s="451"/>
      <c r="C46" s="452"/>
      <c r="D46" s="452"/>
      <c r="E46" s="453"/>
      <c r="I46" s="121">
        <f t="shared" si="0"/>
        <v>0</v>
      </c>
      <c r="J46" s="121">
        <f t="shared" si="0"/>
        <v>0</v>
      </c>
      <c r="K46" s="121" t="str">
        <f t="shared" si="1"/>
        <v/>
      </c>
    </row>
    <row r="47" spans="1:11" ht="26.1" customHeight="1" x14ac:dyDescent="0.25">
      <c r="A47" s="450"/>
      <c r="B47" s="451"/>
      <c r="C47" s="452"/>
      <c r="D47" s="452"/>
      <c r="E47" s="453"/>
      <c r="I47" s="121">
        <f t="shared" si="0"/>
        <v>0</v>
      </c>
      <c r="J47" s="121">
        <f t="shared" si="0"/>
        <v>0</v>
      </c>
      <c r="K47" s="121" t="str">
        <f t="shared" si="1"/>
        <v/>
      </c>
    </row>
    <row r="48" spans="1:11" ht="26.1" customHeight="1" x14ac:dyDescent="0.25">
      <c r="A48" s="450"/>
      <c r="B48" s="451"/>
      <c r="C48" s="452"/>
      <c r="D48" s="452"/>
      <c r="E48" s="453"/>
      <c r="I48" s="121">
        <f t="shared" si="0"/>
        <v>0</v>
      </c>
      <c r="J48" s="121">
        <f t="shared" si="0"/>
        <v>0</v>
      </c>
      <c r="K48" s="121" t="str">
        <f t="shared" si="1"/>
        <v/>
      </c>
    </row>
    <row r="49" spans="1:11" ht="26.1" customHeight="1" x14ac:dyDescent="0.25">
      <c r="A49" s="450"/>
      <c r="B49" s="451"/>
      <c r="C49" s="452"/>
      <c r="D49" s="452"/>
      <c r="E49" s="453"/>
      <c r="I49" s="121">
        <f t="shared" si="0"/>
        <v>0</v>
      </c>
      <c r="J49" s="121">
        <f t="shared" si="0"/>
        <v>0</v>
      </c>
      <c r="K49" s="121" t="str">
        <f t="shared" si="1"/>
        <v/>
      </c>
    </row>
    <row r="50" spans="1:11" ht="26.1" customHeight="1" x14ac:dyDescent="0.25">
      <c r="A50" s="450"/>
      <c r="B50" s="451"/>
      <c r="C50" s="452"/>
      <c r="D50" s="452"/>
      <c r="E50" s="453"/>
      <c r="I50" s="121">
        <f t="shared" si="0"/>
        <v>0</v>
      </c>
      <c r="J50" s="121">
        <f t="shared" si="0"/>
        <v>0</v>
      </c>
      <c r="K50" s="121" t="str">
        <f t="shared" si="1"/>
        <v/>
      </c>
    </row>
    <row r="51" spans="1:11" ht="26.1" customHeight="1" x14ac:dyDescent="0.25">
      <c r="A51" s="450"/>
      <c r="B51" s="451"/>
      <c r="C51" s="452"/>
      <c r="D51" s="452"/>
      <c r="E51" s="453"/>
      <c r="I51" s="121">
        <f t="shared" si="0"/>
        <v>0</v>
      </c>
      <c r="J51" s="121">
        <f t="shared" si="0"/>
        <v>0</v>
      </c>
      <c r="K51" s="121" t="str">
        <f t="shared" si="1"/>
        <v/>
      </c>
    </row>
    <row r="52" spans="1:11" ht="26.1" customHeight="1" x14ac:dyDescent="0.25">
      <c r="A52" s="450"/>
      <c r="B52" s="451"/>
      <c r="C52" s="452"/>
      <c r="D52" s="452"/>
      <c r="E52" s="453"/>
      <c r="I52" s="121">
        <f t="shared" si="0"/>
        <v>0</v>
      </c>
      <c r="J52" s="121">
        <f t="shared" si="0"/>
        <v>0</v>
      </c>
      <c r="K52" s="121" t="str">
        <f t="shared" si="1"/>
        <v/>
      </c>
    </row>
    <row r="53" spans="1:11" ht="26.1" customHeight="1" x14ac:dyDescent="0.25">
      <c r="A53" s="450"/>
      <c r="B53" s="451"/>
      <c r="C53" s="452"/>
      <c r="D53" s="452"/>
      <c r="E53" s="453"/>
      <c r="I53" s="121">
        <f t="shared" si="0"/>
        <v>0</v>
      </c>
      <c r="J53" s="121">
        <f t="shared" si="0"/>
        <v>0</v>
      </c>
      <c r="K53" s="121" t="str">
        <f t="shared" si="1"/>
        <v/>
      </c>
    </row>
    <row r="54" spans="1:11" ht="26.1" customHeight="1" x14ac:dyDescent="0.25">
      <c r="A54" s="450"/>
      <c r="B54" s="451"/>
      <c r="C54" s="452"/>
      <c r="D54" s="452"/>
      <c r="E54" s="453"/>
      <c r="I54" s="121">
        <f t="shared" si="0"/>
        <v>0</v>
      </c>
      <c r="J54" s="121">
        <f t="shared" si="0"/>
        <v>0</v>
      </c>
      <c r="K54" s="121" t="str">
        <f t="shared" si="1"/>
        <v/>
      </c>
    </row>
    <row r="55" spans="1:11" ht="26.1" customHeight="1" x14ac:dyDescent="0.25">
      <c r="A55" s="450"/>
      <c r="B55" s="451"/>
      <c r="C55" s="452"/>
      <c r="D55" s="452"/>
      <c r="E55" s="453"/>
      <c r="I55" s="121">
        <f t="shared" si="0"/>
        <v>0</v>
      </c>
      <c r="J55" s="121">
        <f t="shared" si="0"/>
        <v>0</v>
      </c>
      <c r="K55" s="121" t="str">
        <f t="shared" si="1"/>
        <v/>
      </c>
    </row>
    <row r="56" spans="1:11" ht="26.1" customHeight="1" x14ac:dyDescent="0.25">
      <c r="A56" s="450"/>
      <c r="B56" s="451"/>
      <c r="C56" s="452"/>
      <c r="D56" s="452"/>
      <c r="E56" s="453"/>
      <c r="I56" s="121">
        <f t="shared" si="0"/>
        <v>0</v>
      </c>
      <c r="J56" s="121">
        <f t="shared" si="0"/>
        <v>0</v>
      </c>
      <c r="K56" s="121" t="str">
        <f t="shared" si="1"/>
        <v/>
      </c>
    </row>
    <row r="57" spans="1:11" ht="26.1" customHeight="1" x14ac:dyDescent="0.25">
      <c r="A57" s="450"/>
      <c r="B57" s="451"/>
      <c r="C57" s="452"/>
      <c r="D57" s="452"/>
      <c r="E57" s="453"/>
      <c r="I57" s="121">
        <f t="shared" si="0"/>
        <v>0</v>
      </c>
      <c r="J57" s="121">
        <f t="shared" si="0"/>
        <v>0</v>
      </c>
      <c r="K57" s="121" t="str">
        <f t="shared" si="1"/>
        <v/>
      </c>
    </row>
    <row r="58" spans="1:11" ht="26.1" customHeight="1" x14ac:dyDescent="0.25">
      <c r="A58" s="450"/>
      <c r="B58" s="451"/>
      <c r="C58" s="452"/>
      <c r="D58" s="452"/>
      <c r="E58" s="453"/>
      <c r="I58" s="121">
        <f t="shared" si="0"/>
        <v>0</v>
      </c>
      <c r="J58" s="121">
        <f t="shared" si="0"/>
        <v>0</v>
      </c>
      <c r="K58" s="121" t="str">
        <f t="shared" si="1"/>
        <v/>
      </c>
    </row>
    <row r="59" spans="1:11" ht="26.1" customHeight="1" x14ac:dyDescent="0.25">
      <c r="A59" s="450"/>
      <c r="B59" s="451"/>
      <c r="C59" s="452"/>
      <c r="D59" s="452"/>
      <c r="E59" s="453"/>
      <c r="I59" s="121">
        <f t="shared" si="0"/>
        <v>0</v>
      </c>
      <c r="J59" s="121">
        <f t="shared" si="0"/>
        <v>0</v>
      </c>
      <c r="K59" s="121" t="str">
        <f t="shared" si="1"/>
        <v/>
      </c>
    </row>
    <row r="60" spans="1:11" ht="26.1" customHeight="1" thickBot="1" x14ac:dyDescent="0.3">
      <c r="A60" s="454"/>
      <c r="B60" s="455"/>
      <c r="C60" s="456"/>
      <c r="D60" s="456"/>
      <c r="E60" s="457"/>
      <c r="I60" s="121">
        <f t="shared" si="0"/>
        <v>0</v>
      </c>
      <c r="J60" s="121">
        <f t="shared" si="0"/>
        <v>0</v>
      </c>
      <c r="K60" s="121" t="str">
        <f t="shared" si="1"/>
        <v/>
      </c>
    </row>
  </sheetData>
  <sheetProtection algorithmName="SHA-512" hashValue="fYpsBkxd5yuMsZLCAiusZXo2bKMi1XTzUFQXlqgnKblnrJUpIiJH2vpDNeyz2trkMuifhd9JsAFnKrpxwlk2rQ==" saltValue="f0iSZ8iLI011QsIMlvFBbQ==" spinCount="100000" sheet="1" objects="1" scenarios="1" selectLockedCells="1"/>
  <mergeCells count="4">
    <mergeCell ref="A7:E7"/>
    <mergeCell ref="A9:A10"/>
    <mergeCell ref="B9:B10"/>
    <mergeCell ref="C9:E9"/>
  </mergeCells>
  <conditionalFormatting sqref="A11:E60">
    <cfRule type="expression" dxfId="100" priority="2" stopIfTrue="1">
      <formula>LEN(TRIM(A11))=0</formula>
    </cfRule>
  </conditionalFormatting>
  <conditionalFormatting sqref="B11:B60">
    <cfRule type="duplicateValues" dxfId="99" priority="1"/>
  </conditionalFormatting>
  <dataValidations count="4">
    <dataValidation type="whole" showInputMessage="1" showErrorMessage="1" errorTitle="Input data error" error="Whole number between 0 and 5000._x000a_" sqref="D11:E59" xr:uid="{00000000-0002-0000-0500-000000000000}">
      <formula1>0</formula1>
      <formula2>5000</formula2>
    </dataValidation>
    <dataValidation type="whole" allowBlank="1" showInputMessage="1" showErrorMessage="1" errorTitle="Input data error" error="Whole number between 0 and 5000._x000a_" sqref="C11:C59" xr:uid="{00000000-0002-0000-0500-000001000000}">
      <formula1>0</formula1>
      <formula2>5000</formula2>
    </dataValidation>
    <dataValidation type="whole" showInputMessage="1" showErrorMessage="1" errorTitle="Input data error" error="Whole number between 0 and 5000." sqref="C60:E60" xr:uid="{00000000-0002-0000-0500-000002000000}">
      <formula1>0</formula1>
      <formula2>5000</formula2>
    </dataValidation>
    <dataValidation type="textLength" showInputMessage="1" showErrorMessage="1" errorTitle="Character length" error="Only text input up to 200 characters possible." sqref="A11:B60" xr:uid="{00000000-0002-0000-0500-000003000000}">
      <formula1>2</formula1>
      <formula2>200</formula2>
    </dataValidation>
  </dataValidations>
  <pageMargins left="0.70866141732283472" right="0.70866141732283472" top="0.74803149606299213" bottom="0.74803149606299213" header="0.31496062992125984" footer="0.31496062992125984"/>
  <pageSetup scale="57" fitToHeight="0" orientation="portrait" r:id="rId1"/>
  <headerFooter>
    <oddFooter>&amp;L&amp;"Arial,Regular"&amp;7&amp;F&amp;C&amp;"Arial,Regular"&amp;7© DKG  All rights reserved&amp;R&amp;"Arial,Regular"&amp;7&amp;P</oddFooter>
  </headerFooter>
  <colBreaks count="1" manualBreakCount="1">
    <brk id="5" max="1048575" man="1"/>
  </colBreak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M51"/>
  <sheetViews>
    <sheetView workbookViewId="0">
      <selection activeCell="A31" sqref="A31"/>
    </sheetView>
  </sheetViews>
  <sheetFormatPr defaultColWidth="9.140625" defaultRowHeight="15" x14ac:dyDescent="0.25"/>
  <cols>
    <col min="1" max="5" width="37.7109375" customWidth="1"/>
    <col min="6" max="13" width="10.42578125" customWidth="1"/>
  </cols>
  <sheetData>
    <row r="1" spans="1:13" ht="41.25" customHeight="1" x14ac:dyDescent="0.25">
      <c r="A1" s="446" t="s">
        <v>1070</v>
      </c>
      <c r="B1" s="446" t="s">
        <v>1066</v>
      </c>
      <c r="C1" s="447" t="s">
        <v>1067</v>
      </c>
      <c r="D1" s="447" t="s">
        <v>1068</v>
      </c>
      <c r="E1" s="447" t="s">
        <v>1069</v>
      </c>
      <c r="F1" s="447" t="s">
        <v>1071</v>
      </c>
      <c r="G1" s="447" t="s">
        <v>1072</v>
      </c>
      <c r="H1" s="447" t="s">
        <v>1073</v>
      </c>
      <c r="I1" s="447" t="s">
        <v>1074</v>
      </c>
      <c r="J1" s="447" t="s">
        <v>1075</v>
      </c>
      <c r="K1" s="447" t="s">
        <v>1076</v>
      </c>
      <c r="L1" s="447" t="s">
        <v>1077</v>
      </c>
      <c r="M1" s="447" t="s">
        <v>1078</v>
      </c>
    </row>
    <row r="2" spans="1:13" x14ac:dyDescent="0.25">
      <c r="A2" s="448" t="str">
        <f>IF(AND(SUM(Studies!I11:J11)=2,Studies!K11&lt;&gt;0),Studies!A11,"")</f>
        <v/>
      </c>
      <c r="B2" s="448" t="str">
        <f>IF(AND(SUM(Studies!I11:J11)=2,Studies!K11&lt;&gt;0),Studies!B11,"")</f>
        <v/>
      </c>
      <c r="C2" s="448" t="str">
        <f>IF(AND(SUM(Studies!I11:J11)=2,Studies!K11&lt;&gt;0),Studies!C11,"")</f>
        <v/>
      </c>
      <c r="D2" s="448" t="str">
        <f>IF(AND(SUM(Studies!I11:J11)=2,Studies!K11&lt;&gt;0),Studies!D11,"")</f>
        <v/>
      </c>
      <c r="E2" s="448" t="str">
        <f>IF(AND(SUM(Studies!I11:J11)=2,Studies!K11&lt;&gt;0),Studies!E11,"")</f>
        <v/>
      </c>
      <c r="F2" s="449"/>
      <c r="G2" s="449"/>
      <c r="H2" s="449"/>
      <c r="I2" s="449"/>
      <c r="J2" s="449"/>
      <c r="K2" s="449"/>
      <c r="L2" s="449"/>
      <c r="M2" s="449"/>
    </row>
    <row r="3" spans="1:13" x14ac:dyDescent="0.25">
      <c r="A3" s="448" t="str">
        <f>IF(AND(SUM(Studies!I12:J12)=2,Studies!K12&lt;&gt;0),Studies!A12,"")</f>
        <v/>
      </c>
      <c r="B3" s="448" t="str">
        <f>IF(AND(SUM(Studies!I12:J12)=2,Studies!K12&lt;&gt;0),Studies!B12,"")</f>
        <v/>
      </c>
      <c r="C3" s="448" t="str">
        <f>IF(AND(SUM(Studies!I12:J12)=2,Studies!K12&lt;&gt;0),Studies!C12,"")</f>
        <v/>
      </c>
      <c r="D3" s="448" t="str">
        <f>IF(AND(SUM(Studies!I12:J12)=2,Studies!K12&lt;&gt;0),Studies!D12,"")</f>
        <v/>
      </c>
      <c r="E3" s="448" t="str">
        <f>IF(AND(SUM(Studies!I12:J12)=2,Studies!K12&lt;&gt;0),Studies!E12,"")</f>
        <v/>
      </c>
      <c r="F3" s="449"/>
      <c r="G3" s="449"/>
      <c r="H3" s="449"/>
      <c r="I3" s="449"/>
      <c r="J3" s="449"/>
      <c r="K3" s="449"/>
      <c r="L3" s="449"/>
      <c r="M3" s="449"/>
    </row>
    <row r="4" spans="1:13" x14ac:dyDescent="0.25">
      <c r="A4" s="448" t="str">
        <f>IF(AND(SUM(Studies!I13:J13)=2,Studies!K13&lt;&gt;0),Studies!A13,"")</f>
        <v/>
      </c>
      <c r="B4" s="448" t="str">
        <f>IF(AND(SUM(Studies!I13:J13)=2,Studies!K13&lt;&gt;0),Studies!B13,"")</f>
        <v/>
      </c>
      <c r="C4" s="448" t="str">
        <f>IF(AND(SUM(Studies!I13:J13)=2,Studies!K13&lt;&gt;0),Studies!C13,"")</f>
        <v/>
      </c>
      <c r="D4" s="448" t="str">
        <f>IF(AND(SUM(Studies!I13:J13)=2,Studies!K13&lt;&gt;0),Studies!D13,"")</f>
        <v/>
      </c>
      <c r="E4" s="448" t="str">
        <f>IF(AND(SUM(Studies!I13:J13)=2,Studies!K13&lt;&gt;0),Studies!E13,"")</f>
        <v/>
      </c>
      <c r="F4" s="449"/>
      <c r="G4" s="449"/>
      <c r="H4" s="449"/>
      <c r="I4" s="449"/>
      <c r="J4" s="449"/>
      <c r="K4" s="449"/>
      <c r="L4" s="449"/>
      <c r="M4" s="449"/>
    </row>
    <row r="5" spans="1:13" x14ac:dyDescent="0.25">
      <c r="A5" s="448" t="str">
        <f>IF(AND(SUM(Studies!I14:J14)=2,Studies!K14&lt;&gt;0),Studies!A14,"")</f>
        <v/>
      </c>
      <c r="B5" s="448" t="str">
        <f>IF(AND(SUM(Studies!I14:J14)=2,Studies!K14&lt;&gt;0),Studies!B14,"")</f>
        <v/>
      </c>
      <c r="C5" s="448" t="str">
        <f>IF(AND(SUM(Studies!I14:J14)=2,Studies!K14&lt;&gt;0),Studies!C14,"")</f>
        <v/>
      </c>
      <c r="D5" s="448" t="str">
        <f>IF(AND(SUM(Studies!I14:J14)=2,Studies!K14&lt;&gt;0),Studies!D14,"")</f>
        <v/>
      </c>
      <c r="E5" s="448" t="str">
        <f>IF(AND(SUM(Studies!I14:J14)=2,Studies!K14&lt;&gt;0),Studies!E14,"")</f>
        <v/>
      </c>
      <c r="F5" s="449"/>
      <c r="G5" s="449"/>
      <c r="H5" s="449"/>
      <c r="I5" s="449"/>
      <c r="J5" s="449"/>
      <c r="K5" s="449"/>
      <c r="L5" s="449"/>
      <c r="M5" s="449"/>
    </row>
    <row r="6" spans="1:13" x14ac:dyDescent="0.25">
      <c r="A6" s="448" t="str">
        <f>IF(AND(SUM(Studies!I15:J15)=2,Studies!K15&lt;&gt;0),Studies!A15,"")</f>
        <v/>
      </c>
      <c r="B6" s="448" t="str">
        <f>IF(AND(SUM(Studies!I15:J15)=2,Studies!K15&lt;&gt;0),Studies!B15,"")</f>
        <v/>
      </c>
      <c r="C6" s="448" t="str">
        <f>IF(AND(SUM(Studies!I15:J15)=2,Studies!K15&lt;&gt;0),Studies!C15,"")</f>
        <v/>
      </c>
      <c r="D6" s="448" t="str">
        <f>IF(AND(SUM(Studies!I15:J15)=2,Studies!K15&lt;&gt;0),Studies!D15,"")</f>
        <v/>
      </c>
      <c r="E6" s="448" t="str">
        <f>IF(AND(SUM(Studies!I15:J15)=2,Studies!K15&lt;&gt;0),Studies!E15,"")</f>
        <v/>
      </c>
      <c r="F6" s="449"/>
      <c r="G6" s="449"/>
      <c r="H6" s="449"/>
      <c r="I6" s="449"/>
      <c r="J6" s="449"/>
      <c r="K6" s="449"/>
      <c r="L6" s="449"/>
      <c r="M6" s="449"/>
    </row>
    <row r="7" spans="1:13" x14ac:dyDescent="0.25">
      <c r="A7" s="448" t="str">
        <f>IF(AND(SUM(Studies!I16:J16)=2,Studies!K16&lt;&gt;0),Studies!A16,"")</f>
        <v/>
      </c>
      <c r="B7" s="448" t="str">
        <f>IF(AND(SUM(Studies!I16:J16)=2,Studies!K16&lt;&gt;0),Studies!B16,"")</f>
        <v/>
      </c>
      <c r="C7" s="448" t="str">
        <f>IF(AND(SUM(Studies!I16:J16)=2,Studies!K16&lt;&gt;0),Studies!C16,"")</f>
        <v/>
      </c>
      <c r="D7" s="448" t="str">
        <f>IF(AND(SUM(Studies!I16:J16)=2,Studies!K16&lt;&gt;0),Studies!D16,"")</f>
        <v/>
      </c>
      <c r="E7" s="448" t="str">
        <f>IF(AND(SUM(Studies!I16:J16)=2,Studies!K16&lt;&gt;0),Studies!E16,"")</f>
        <v/>
      </c>
      <c r="F7" s="449"/>
      <c r="G7" s="449"/>
      <c r="H7" s="449"/>
      <c r="I7" s="449"/>
      <c r="J7" s="449"/>
      <c r="K7" s="449"/>
      <c r="L7" s="449"/>
      <c r="M7" s="449"/>
    </row>
    <row r="8" spans="1:13" x14ac:dyDescent="0.25">
      <c r="A8" s="448" t="str">
        <f>IF(AND(SUM(Studies!I17:J17)=2,Studies!K17&lt;&gt;0),Studies!A17,"")</f>
        <v/>
      </c>
      <c r="B8" s="448" t="str">
        <f>IF(AND(SUM(Studies!I17:J17)=2,Studies!K17&lt;&gt;0),Studies!B17,"")</f>
        <v/>
      </c>
      <c r="C8" s="448" t="str">
        <f>IF(AND(SUM(Studies!I17:J17)=2,Studies!K17&lt;&gt;0),Studies!C17,"")</f>
        <v/>
      </c>
      <c r="D8" s="448" t="str">
        <f>IF(AND(SUM(Studies!I17:J17)=2,Studies!K17&lt;&gt;0),Studies!D17,"")</f>
        <v/>
      </c>
      <c r="E8" s="448" t="str">
        <f>IF(AND(SUM(Studies!I17:J17)=2,Studies!K17&lt;&gt;0),Studies!E17,"")</f>
        <v/>
      </c>
      <c r="F8" s="449"/>
      <c r="G8" s="449"/>
      <c r="H8" s="449"/>
      <c r="I8" s="449"/>
      <c r="J8" s="449"/>
      <c r="K8" s="449"/>
      <c r="L8" s="449"/>
      <c r="M8" s="449"/>
    </row>
    <row r="9" spans="1:13" x14ac:dyDescent="0.25">
      <c r="A9" s="448" t="str">
        <f>IF(AND(SUM(Studies!I18:J18)=2,Studies!K18&lt;&gt;0),Studies!A18,"")</f>
        <v/>
      </c>
      <c r="B9" s="448" t="str">
        <f>IF(AND(SUM(Studies!I18:J18)=2,Studies!K18&lt;&gt;0),Studies!B18,"")</f>
        <v/>
      </c>
      <c r="C9" s="448" t="str">
        <f>IF(AND(SUM(Studies!I18:J18)=2,Studies!K18&lt;&gt;0),Studies!C18,"")</f>
        <v/>
      </c>
      <c r="D9" s="448" t="str">
        <f>IF(AND(SUM(Studies!I18:J18)=2,Studies!K18&lt;&gt;0),Studies!D18,"")</f>
        <v/>
      </c>
      <c r="E9" s="448" t="str">
        <f>IF(AND(SUM(Studies!I18:J18)=2,Studies!K18&lt;&gt;0),Studies!E18,"")</f>
        <v/>
      </c>
      <c r="F9" s="449"/>
      <c r="G9" s="449"/>
      <c r="H9" s="449"/>
      <c r="I9" s="449"/>
      <c r="J9" s="449"/>
      <c r="K9" s="449"/>
      <c r="L9" s="449"/>
      <c r="M9" s="449"/>
    </row>
    <row r="10" spans="1:13" x14ac:dyDescent="0.25">
      <c r="A10" s="448" t="str">
        <f>IF(AND(SUM(Studies!I19:J19)=2,Studies!K19&lt;&gt;0),Studies!A19,"")</f>
        <v/>
      </c>
      <c r="B10" s="448" t="str">
        <f>IF(AND(SUM(Studies!I19:J19)=2,Studies!K19&lt;&gt;0),Studies!B19,"")</f>
        <v/>
      </c>
      <c r="C10" s="448" t="str">
        <f>IF(AND(SUM(Studies!I19:J19)=2,Studies!K19&lt;&gt;0),Studies!C19,"")</f>
        <v/>
      </c>
      <c r="D10" s="448" t="str">
        <f>IF(AND(SUM(Studies!I19:J19)=2,Studies!K19&lt;&gt;0),Studies!D19,"")</f>
        <v/>
      </c>
      <c r="E10" s="448" t="str">
        <f>IF(AND(SUM(Studies!I19:J19)=2,Studies!K19&lt;&gt;0),Studies!E19,"")</f>
        <v/>
      </c>
      <c r="F10" s="449"/>
      <c r="G10" s="449"/>
      <c r="H10" s="449"/>
      <c r="I10" s="449"/>
      <c r="J10" s="449"/>
      <c r="K10" s="449"/>
      <c r="L10" s="449"/>
      <c r="M10" s="449"/>
    </row>
    <row r="11" spans="1:13" x14ac:dyDescent="0.25">
      <c r="A11" s="448" t="str">
        <f>IF(AND(SUM(Studies!I20:J20)=2,Studies!K20&lt;&gt;0),Studies!A20,"")</f>
        <v/>
      </c>
      <c r="B11" s="448" t="str">
        <f>IF(AND(SUM(Studies!I20:J20)=2,Studies!K20&lt;&gt;0),Studies!B20,"")</f>
        <v/>
      </c>
      <c r="C11" s="448" t="str">
        <f>IF(AND(SUM(Studies!I20:J20)=2,Studies!K20&lt;&gt;0),Studies!C20,"")</f>
        <v/>
      </c>
      <c r="D11" s="448" t="str">
        <f>IF(AND(SUM(Studies!I20:J20)=2,Studies!K20&lt;&gt;0),Studies!D20,"")</f>
        <v/>
      </c>
      <c r="E11" s="448" t="str">
        <f>IF(AND(SUM(Studies!I20:J20)=2,Studies!K20&lt;&gt;0),Studies!E20,"")</f>
        <v/>
      </c>
      <c r="F11" s="449"/>
      <c r="G11" s="449"/>
      <c r="H11" s="449"/>
      <c r="I11" s="449"/>
      <c r="J11" s="449"/>
      <c r="K11" s="449"/>
      <c r="L11" s="449"/>
      <c r="M11" s="449"/>
    </row>
    <row r="12" spans="1:13" x14ac:dyDescent="0.25">
      <c r="A12" s="448" t="str">
        <f>IF(AND(SUM(Studies!I21:J21)=2,Studies!K21&lt;&gt;0),Studies!A21,"")</f>
        <v/>
      </c>
      <c r="B12" s="448" t="str">
        <f>IF(AND(SUM(Studies!I21:J21)=2,Studies!K21&lt;&gt;0),Studies!B21,"")</f>
        <v/>
      </c>
      <c r="C12" s="448" t="str">
        <f>IF(AND(SUM(Studies!I21:J21)=2,Studies!K21&lt;&gt;0),Studies!C21,"")</f>
        <v/>
      </c>
      <c r="D12" s="448" t="str">
        <f>IF(AND(SUM(Studies!I21:J21)=2,Studies!K21&lt;&gt;0),Studies!D21,"")</f>
        <v/>
      </c>
      <c r="E12" s="448" t="str">
        <f>IF(AND(SUM(Studies!I21:J21)=2,Studies!K21&lt;&gt;0),Studies!E21,"")</f>
        <v/>
      </c>
      <c r="F12" s="449"/>
      <c r="G12" s="449"/>
      <c r="H12" s="449"/>
      <c r="I12" s="449"/>
      <c r="J12" s="449"/>
      <c r="K12" s="449"/>
      <c r="L12" s="449"/>
      <c r="M12" s="449"/>
    </row>
    <row r="13" spans="1:13" x14ac:dyDescent="0.25">
      <c r="A13" s="448" t="str">
        <f>IF(AND(SUM(Studies!I22:J22)=2,Studies!K22&lt;&gt;0),Studies!A22,"")</f>
        <v/>
      </c>
      <c r="B13" s="448" t="str">
        <f>IF(AND(SUM(Studies!I22:J22)=2,Studies!K22&lt;&gt;0),Studies!B22,"")</f>
        <v/>
      </c>
      <c r="C13" s="448" t="str">
        <f>IF(AND(SUM(Studies!I22:J22)=2,Studies!K22&lt;&gt;0),Studies!C22,"")</f>
        <v/>
      </c>
      <c r="D13" s="448" t="str">
        <f>IF(AND(SUM(Studies!I22:J22)=2,Studies!K22&lt;&gt;0),Studies!D22,"")</f>
        <v/>
      </c>
      <c r="E13" s="448" t="str">
        <f>IF(AND(SUM(Studies!I22:J22)=2,Studies!K22&lt;&gt;0),Studies!E22,"")</f>
        <v/>
      </c>
      <c r="F13" s="449"/>
      <c r="G13" s="449"/>
      <c r="H13" s="449"/>
      <c r="I13" s="449"/>
      <c r="J13" s="449"/>
      <c r="K13" s="449"/>
      <c r="L13" s="449"/>
      <c r="M13" s="449"/>
    </row>
    <row r="14" spans="1:13" x14ac:dyDescent="0.25">
      <c r="A14" s="448" t="str">
        <f>IF(AND(SUM(Studies!I23:J23)=2,Studies!K23&lt;&gt;0),Studies!A23,"")</f>
        <v/>
      </c>
      <c r="B14" s="448" t="str">
        <f>IF(AND(SUM(Studies!I23:J23)=2,Studies!K23&lt;&gt;0),Studies!B23,"")</f>
        <v/>
      </c>
      <c r="C14" s="448" t="str">
        <f>IF(AND(SUM(Studies!I23:J23)=2,Studies!K23&lt;&gt;0),Studies!C23,"")</f>
        <v/>
      </c>
      <c r="D14" s="448" t="str">
        <f>IF(AND(SUM(Studies!I23:J23)=2,Studies!K23&lt;&gt;0),Studies!D23,"")</f>
        <v/>
      </c>
      <c r="E14" s="448" t="str">
        <f>IF(AND(SUM(Studies!I23:J23)=2,Studies!K23&lt;&gt;0),Studies!E23,"")</f>
        <v/>
      </c>
      <c r="F14" s="449"/>
      <c r="G14" s="449"/>
      <c r="H14" s="449"/>
      <c r="I14" s="449"/>
      <c r="J14" s="449"/>
      <c r="K14" s="449"/>
      <c r="L14" s="449"/>
      <c r="M14" s="449"/>
    </row>
    <row r="15" spans="1:13" x14ac:dyDescent="0.25">
      <c r="A15" s="448" t="str">
        <f>IF(AND(SUM(Studies!I24:J24)=2,Studies!K24&lt;&gt;0),Studies!A24,"")</f>
        <v/>
      </c>
      <c r="B15" s="448" t="str">
        <f>IF(AND(SUM(Studies!I24:J24)=2,Studies!K24&lt;&gt;0),Studies!B24,"")</f>
        <v/>
      </c>
      <c r="C15" s="448" t="str">
        <f>IF(AND(SUM(Studies!I24:J24)=2,Studies!K24&lt;&gt;0),Studies!C24,"")</f>
        <v/>
      </c>
      <c r="D15" s="448" t="str">
        <f>IF(AND(SUM(Studies!I24:J24)=2,Studies!K24&lt;&gt;0),Studies!D24,"")</f>
        <v/>
      </c>
      <c r="E15" s="448" t="str">
        <f>IF(AND(SUM(Studies!I24:J24)=2,Studies!K24&lt;&gt;0),Studies!E24,"")</f>
        <v/>
      </c>
      <c r="F15" s="449"/>
      <c r="G15" s="449"/>
      <c r="H15" s="449"/>
      <c r="I15" s="449"/>
      <c r="J15" s="449"/>
      <c r="K15" s="449"/>
      <c r="L15" s="449"/>
      <c r="M15" s="449"/>
    </row>
    <row r="16" spans="1:13" x14ac:dyDescent="0.25">
      <c r="A16" s="448" t="str">
        <f>IF(AND(SUM(Studies!I25:J25)=2,Studies!K25&lt;&gt;0),Studies!A25,"")</f>
        <v/>
      </c>
      <c r="B16" s="448" t="str">
        <f>IF(AND(SUM(Studies!I25:J25)=2,Studies!K25&lt;&gt;0),Studies!B25,"")</f>
        <v/>
      </c>
      <c r="C16" s="448" t="str">
        <f>IF(AND(SUM(Studies!I25:J25)=2,Studies!K25&lt;&gt;0),Studies!C25,"")</f>
        <v/>
      </c>
      <c r="D16" s="448" t="str">
        <f>IF(AND(SUM(Studies!I25:J25)=2,Studies!K25&lt;&gt;0),Studies!D25,"")</f>
        <v/>
      </c>
      <c r="E16" s="448" t="str">
        <f>IF(AND(SUM(Studies!I25:J25)=2,Studies!K25&lt;&gt;0),Studies!E25,"")</f>
        <v/>
      </c>
      <c r="F16" s="449"/>
      <c r="G16" s="449"/>
      <c r="H16" s="449"/>
      <c r="I16" s="449"/>
      <c r="J16" s="449"/>
      <c r="K16" s="449"/>
      <c r="L16" s="449"/>
      <c r="M16" s="449"/>
    </row>
    <row r="17" spans="1:13" x14ac:dyDescent="0.25">
      <c r="A17" s="448" t="str">
        <f>IF(AND(SUM(Studies!I26:J26)=2,Studies!K26&lt;&gt;0),Studies!A26,"")</f>
        <v/>
      </c>
      <c r="B17" s="448" t="str">
        <f>IF(AND(SUM(Studies!I26:J26)=2,Studies!K26&lt;&gt;0),Studies!B26,"")</f>
        <v/>
      </c>
      <c r="C17" s="448" t="str">
        <f>IF(AND(SUM(Studies!I26:J26)=2,Studies!K26&lt;&gt;0),Studies!C26,"")</f>
        <v/>
      </c>
      <c r="D17" s="448" t="str">
        <f>IF(AND(SUM(Studies!I26:J26)=2,Studies!K26&lt;&gt;0),Studies!D26,"")</f>
        <v/>
      </c>
      <c r="E17" s="448" t="str">
        <f>IF(AND(SUM(Studies!I26:J26)=2,Studies!K26&lt;&gt;0),Studies!E26,"")</f>
        <v/>
      </c>
      <c r="F17" s="449"/>
      <c r="G17" s="449"/>
      <c r="H17" s="449"/>
      <c r="I17" s="449"/>
      <c r="J17" s="449"/>
      <c r="K17" s="449"/>
      <c r="L17" s="449"/>
      <c r="M17" s="449"/>
    </row>
    <row r="18" spans="1:13" x14ac:dyDescent="0.25">
      <c r="A18" s="448" t="str">
        <f>IF(AND(SUM(Studies!I27:J27)=2,Studies!K27&lt;&gt;0),Studies!A27,"")</f>
        <v/>
      </c>
      <c r="B18" s="448" t="str">
        <f>IF(AND(SUM(Studies!I27:J27)=2,Studies!K27&lt;&gt;0),Studies!B27,"")</f>
        <v/>
      </c>
      <c r="C18" s="448" t="str">
        <f>IF(AND(SUM(Studies!I27:J27)=2,Studies!K27&lt;&gt;0),Studies!C27,"")</f>
        <v/>
      </c>
      <c r="D18" s="448" t="str">
        <f>IF(AND(SUM(Studies!I27:J27)=2,Studies!K27&lt;&gt;0),Studies!D27,"")</f>
        <v/>
      </c>
      <c r="E18" s="448" t="str">
        <f>IF(AND(SUM(Studies!I27:J27)=2,Studies!K27&lt;&gt;0),Studies!E27,"")</f>
        <v/>
      </c>
      <c r="F18" s="449"/>
      <c r="G18" s="449"/>
      <c r="H18" s="449"/>
      <c r="I18" s="449"/>
      <c r="J18" s="449"/>
      <c r="K18" s="449"/>
      <c r="L18" s="449"/>
      <c r="M18" s="449"/>
    </row>
    <row r="19" spans="1:13" x14ac:dyDescent="0.25">
      <c r="A19" s="448" t="str">
        <f>IF(AND(SUM(Studies!I28:J28)=2,Studies!K28&lt;&gt;0),Studies!A28,"")</f>
        <v/>
      </c>
      <c r="B19" s="448" t="str">
        <f>IF(AND(SUM(Studies!I28:J28)=2,Studies!K28&lt;&gt;0),Studies!B28,"")</f>
        <v/>
      </c>
      <c r="C19" s="448" t="str">
        <f>IF(AND(SUM(Studies!I28:J28)=2,Studies!K28&lt;&gt;0),Studies!C28,"")</f>
        <v/>
      </c>
      <c r="D19" s="448" t="str">
        <f>IF(AND(SUM(Studies!I28:J28)=2,Studies!K28&lt;&gt;0),Studies!D28,"")</f>
        <v/>
      </c>
      <c r="E19" s="448" t="str">
        <f>IF(AND(SUM(Studies!I28:J28)=2,Studies!K28&lt;&gt;0),Studies!E28,"")</f>
        <v/>
      </c>
      <c r="F19" s="449"/>
      <c r="G19" s="449"/>
      <c r="H19" s="449"/>
      <c r="I19" s="449"/>
      <c r="J19" s="449"/>
      <c r="K19" s="449"/>
      <c r="L19" s="449"/>
      <c r="M19" s="449"/>
    </row>
    <row r="20" spans="1:13" x14ac:dyDescent="0.25">
      <c r="A20" s="448" t="str">
        <f>IF(AND(SUM(Studies!I29:J29)=2,Studies!K29&lt;&gt;0),Studies!A29,"")</f>
        <v/>
      </c>
      <c r="B20" s="448" t="str">
        <f>IF(AND(SUM(Studies!I29:J29)=2,Studies!K29&lt;&gt;0),Studies!B29,"")</f>
        <v/>
      </c>
      <c r="C20" s="448" t="str">
        <f>IF(AND(SUM(Studies!I29:J29)=2,Studies!K29&lt;&gt;0),Studies!C29,"")</f>
        <v/>
      </c>
      <c r="D20" s="448" t="str">
        <f>IF(AND(SUM(Studies!I29:J29)=2,Studies!K29&lt;&gt;0),Studies!D29,"")</f>
        <v/>
      </c>
      <c r="E20" s="448" t="str">
        <f>IF(AND(SUM(Studies!I29:J29)=2,Studies!K29&lt;&gt;0),Studies!E29,"")</f>
        <v/>
      </c>
      <c r="F20" s="449"/>
      <c r="G20" s="449"/>
      <c r="H20" s="449"/>
      <c r="I20" s="449"/>
      <c r="J20" s="449"/>
      <c r="K20" s="449"/>
      <c r="L20" s="449"/>
      <c r="M20" s="449"/>
    </row>
    <row r="21" spans="1:13" x14ac:dyDescent="0.25">
      <c r="A21" s="448" t="str">
        <f>IF(AND(SUM(Studies!I30:J30)=2,Studies!K30&lt;&gt;0),Studies!A30,"")</f>
        <v/>
      </c>
      <c r="B21" s="448" t="str">
        <f>IF(AND(SUM(Studies!I30:J30)=2,Studies!K30&lt;&gt;0),Studies!B30,"")</f>
        <v/>
      </c>
      <c r="C21" s="448" t="str">
        <f>IF(AND(SUM(Studies!I30:J30)=2,Studies!K30&lt;&gt;0),Studies!C30,"")</f>
        <v/>
      </c>
      <c r="D21" s="448" t="str">
        <f>IF(AND(SUM(Studies!I30:J30)=2,Studies!K30&lt;&gt;0),Studies!D30,"")</f>
        <v/>
      </c>
      <c r="E21" s="448" t="str">
        <f>IF(AND(SUM(Studies!I30:J30)=2,Studies!K30&lt;&gt;0),Studies!E30,"")</f>
        <v/>
      </c>
      <c r="F21" s="449"/>
      <c r="G21" s="449"/>
      <c r="H21" s="449"/>
      <c r="I21" s="449"/>
      <c r="J21" s="449"/>
      <c r="K21" s="449"/>
      <c r="L21" s="449"/>
      <c r="M21" s="449"/>
    </row>
    <row r="22" spans="1:13" x14ac:dyDescent="0.25">
      <c r="A22" s="448" t="str">
        <f>IF(AND(SUM(Studies!I31:J31)=2,Studies!K31&lt;&gt;0),Studies!A31,"")</f>
        <v/>
      </c>
      <c r="B22" s="448" t="str">
        <f>IF(AND(SUM(Studies!I31:J31)=2,Studies!K31&lt;&gt;0),Studies!B31,"")</f>
        <v/>
      </c>
      <c r="C22" s="448" t="str">
        <f>IF(AND(SUM(Studies!I31:J31)=2,Studies!K31&lt;&gt;0),Studies!C31,"")</f>
        <v/>
      </c>
      <c r="D22" s="448" t="str">
        <f>IF(AND(SUM(Studies!I31:J31)=2,Studies!K31&lt;&gt;0),Studies!D31,"")</f>
        <v/>
      </c>
      <c r="E22" s="448" t="str">
        <f>IF(AND(SUM(Studies!I31:J31)=2,Studies!K31&lt;&gt;0),Studies!E31,"")</f>
        <v/>
      </c>
      <c r="F22" s="449"/>
      <c r="G22" s="449"/>
      <c r="H22" s="449"/>
      <c r="I22" s="449"/>
      <c r="J22" s="449"/>
      <c r="K22" s="449"/>
      <c r="L22" s="449"/>
      <c r="M22" s="449"/>
    </row>
    <row r="23" spans="1:13" x14ac:dyDescent="0.25">
      <c r="A23" s="448" t="str">
        <f>IF(AND(SUM(Studies!I32:J32)=2,Studies!K32&lt;&gt;0),Studies!A32,"")</f>
        <v/>
      </c>
      <c r="B23" s="448" t="str">
        <f>IF(AND(SUM(Studies!I32:J32)=2,Studies!K32&lt;&gt;0),Studies!B32,"")</f>
        <v/>
      </c>
      <c r="C23" s="448" t="str">
        <f>IF(AND(SUM(Studies!I32:J32)=2,Studies!K32&lt;&gt;0),Studies!C32,"")</f>
        <v/>
      </c>
      <c r="D23" s="448" t="str">
        <f>IF(AND(SUM(Studies!I32:J32)=2,Studies!K32&lt;&gt;0),Studies!D32,"")</f>
        <v/>
      </c>
      <c r="E23" s="448" t="str">
        <f>IF(AND(SUM(Studies!I32:J32)=2,Studies!K32&lt;&gt;0),Studies!E32,"")</f>
        <v/>
      </c>
      <c r="F23" s="449"/>
      <c r="G23" s="449"/>
      <c r="H23" s="449"/>
      <c r="I23" s="449"/>
      <c r="J23" s="449"/>
      <c r="K23" s="449"/>
      <c r="L23" s="449"/>
      <c r="M23" s="449"/>
    </row>
    <row r="24" spans="1:13" x14ac:dyDescent="0.25">
      <c r="A24" s="448" t="str">
        <f>IF(AND(SUM(Studies!I33:J33)=2,Studies!K33&lt;&gt;0),Studies!A33,"")</f>
        <v/>
      </c>
      <c r="B24" s="448" t="str">
        <f>IF(AND(SUM(Studies!I33:J33)=2,Studies!K33&lt;&gt;0),Studies!B33,"")</f>
        <v/>
      </c>
      <c r="C24" s="448" t="str">
        <f>IF(AND(SUM(Studies!I33:J33)=2,Studies!K33&lt;&gt;0),Studies!C33,"")</f>
        <v/>
      </c>
      <c r="D24" s="448" t="str">
        <f>IF(AND(SUM(Studies!I33:J33)=2,Studies!K33&lt;&gt;0),Studies!D33,"")</f>
        <v/>
      </c>
      <c r="E24" s="448" t="str">
        <f>IF(AND(SUM(Studies!I33:J33)=2,Studies!K33&lt;&gt;0),Studies!E33,"")</f>
        <v/>
      </c>
      <c r="F24" s="449"/>
      <c r="G24" s="449"/>
      <c r="H24" s="449"/>
      <c r="I24" s="449"/>
      <c r="J24" s="449"/>
      <c r="K24" s="449"/>
      <c r="L24" s="449"/>
      <c r="M24" s="449"/>
    </row>
    <row r="25" spans="1:13" x14ac:dyDescent="0.25">
      <c r="A25" s="448" t="str">
        <f>IF(AND(SUM(Studies!I34:J34)=2,Studies!K34&lt;&gt;0),Studies!A34,"")</f>
        <v/>
      </c>
      <c r="B25" s="448" t="str">
        <f>IF(AND(SUM(Studies!I34:J34)=2,Studies!K34&lt;&gt;0),Studies!B34,"")</f>
        <v/>
      </c>
      <c r="C25" s="448" t="str">
        <f>IF(AND(SUM(Studies!I34:J34)=2,Studies!K34&lt;&gt;0),Studies!C34,"")</f>
        <v/>
      </c>
      <c r="D25" s="448" t="str">
        <f>IF(AND(SUM(Studies!I34:J34)=2,Studies!K34&lt;&gt;0),Studies!D34,"")</f>
        <v/>
      </c>
      <c r="E25" s="448" t="str">
        <f>IF(AND(SUM(Studies!I34:J34)=2,Studies!K34&lt;&gt;0),Studies!E34,"")</f>
        <v/>
      </c>
      <c r="F25" s="449"/>
      <c r="G25" s="449"/>
      <c r="H25" s="449"/>
      <c r="I25" s="449"/>
      <c r="J25" s="449"/>
      <c r="K25" s="449"/>
      <c r="L25" s="449"/>
      <c r="M25" s="449"/>
    </row>
    <row r="26" spans="1:13" x14ac:dyDescent="0.25">
      <c r="A26" s="448" t="str">
        <f>IF(AND(SUM(Studies!I35:J35)=2,Studies!K35&lt;&gt;0),Studies!A35,"")</f>
        <v/>
      </c>
      <c r="B26" s="448" t="str">
        <f>IF(AND(SUM(Studies!I35:J35)=2,Studies!K35&lt;&gt;0),Studies!B35,"")</f>
        <v/>
      </c>
      <c r="C26" s="448" t="str">
        <f>IF(AND(SUM(Studies!I35:J35)=2,Studies!K35&lt;&gt;0),Studies!C35,"")</f>
        <v/>
      </c>
      <c r="D26" s="448" t="str">
        <f>IF(AND(SUM(Studies!I35:J35)=2,Studies!K35&lt;&gt;0),Studies!D35,"")</f>
        <v/>
      </c>
      <c r="E26" s="448" t="str">
        <f>IF(AND(SUM(Studies!I35:J35)=2,Studies!K35&lt;&gt;0),Studies!E35,"")</f>
        <v/>
      </c>
      <c r="F26" s="449"/>
      <c r="G26" s="449"/>
      <c r="H26" s="449"/>
      <c r="I26" s="449"/>
      <c r="J26" s="449"/>
      <c r="K26" s="449"/>
      <c r="L26" s="449"/>
      <c r="M26" s="449"/>
    </row>
    <row r="27" spans="1:13" x14ac:dyDescent="0.25">
      <c r="A27" s="448" t="str">
        <f>IF(AND(SUM(Studies!I36:J36)=2,Studies!K36&lt;&gt;0),Studies!A36,"")</f>
        <v/>
      </c>
      <c r="B27" s="448" t="str">
        <f>IF(AND(SUM(Studies!I36:J36)=2,Studies!K36&lt;&gt;0),Studies!B36,"")</f>
        <v/>
      </c>
      <c r="C27" s="448" t="str">
        <f>IF(AND(SUM(Studies!I36:J36)=2,Studies!K36&lt;&gt;0),Studies!C36,"")</f>
        <v/>
      </c>
      <c r="D27" s="448" t="str">
        <f>IF(AND(SUM(Studies!I36:J36)=2,Studies!K36&lt;&gt;0),Studies!D36,"")</f>
        <v/>
      </c>
      <c r="E27" s="448" t="str">
        <f>IF(AND(SUM(Studies!I36:J36)=2,Studies!K36&lt;&gt;0),Studies!E36,"")</f>
        <v/>
      </c>
      <c r="F27" s="449"/>
      <c r="G27" s="449"/>
      <c r="H27" s="449"/>
      <c r="I27" s="449"/>
      <c r="J27" s="449"/>
      <c r="K27" s="449"/>
      <c r="L27" s="449"/>
      <c r="M27" s="449"/>
    </row>
    <row r="28" spans="1:13" x14ac:dyDescent="0.25">
      <c r="A28" s="448" t="str">
        <f>IF(AND(SUM(Studies!I37:J37)=2,Studies!K37&lt;&gt;0),Studies!A37,"")</f>
        <v/>
      </c>
      <c r="B28" s="448" t="str">
        <f>IF(AND(SUM(Studies!I37:J37)=2,Studies!K37&lt;&gt;0),Studies!B37,"")</f>
        <v/>
      </c>
      <c r="C28" s="448" t="str">
        <f>IF(AND(SUM(Studies!I37:J37)=2,Studies!K37&lt;&gt;0),Studies!C37,"")</f>
        <v/>
      </c>
      <c r="D28" s="448" t="str">
        <f>IF(AND(SUM(Studies!I37:J37)=2,Studies!K37&lt;&gt;0),Studies!D37,"")</f>
        <v/>
      </c>
      <c r="E28" s="448" t="str">
        <f>IF(AND(SUM(Studies!I37:J37)=2,Studies!K37&lt;&gt;0),Studies!E37,"")</f>
        <v/>
      </c>
      <c r="F28" s="449"/>
      <c r="G28" s="449"/>
      <c r="H28" s="449"/>
      <c r="I28" s="449"/>
      <c r="J28" s="449"/>
      <c r="K28" s="449"/>
      <c r="L28" s="449"/>
      <c r="M28" s="449"/>
    </row>
    <row r="29" spans="1:13" x14ac:dyDescent="0.25">
      <c r="A29" s="448" t="str">
        <f>IF(AND(SUM(Studies!I38:J38)=2,Studies!K38&lt;&gt;0),Studies!A38,"")</f>
        <v/>
      </c>
      <c r="B29" s="448" t="str">
        <f>IF(AND(SUM(Studies!I38:J38)=2,Studies!K38&lt;&gt;0),Studies!B38,"")</f>
        <v/>
      </c>
      <c r="C29" s="448" t="str">
        <f>IF(AND(SUM(Studies!I38:J38)=2,Studies!K38&lt;&gt;0),Studies!C38,"")</f>
        <v/>
      </c>
      <c r="D29" s="448" t="str">
        <f>IF(AND(SUM(Studies!I38:J38)=2,Studies!K38&lt;&gt;0),Studies!D38,"")</f>
        <v/>
      </c>
      <c r="E29" s="448" t="str">
        <f>IF(AND(SUM(Studies!I38:J38)=2,Studies!K38&lt;&gt;0),Studies!E38,"")</f>
        <v/>
      </c>
      <c r="F29" s="449"/>
      <c r="G29" s="449"/>
      <c r="H29" s="449"/>
      <c r="I29" s="449"/>
      <c r="J29" s="449"/>
      <c r="K29" s="449"/>
      <c r="L29" s="449"/>
      <c r="M29" s="449"/>
    </row>
    <row r="30" spans="1:13" x14ac:dyDescent="0.25">
      <c r="A30" s="448" t="str">
        <f>IF(AND(SUM(Studies!I39:J39)=2,Studies!K39&lt;&gt;0),Studies!A39,"")</f>
        <v/>
      </c>
      <c r="B30" s="448" t="str">
        <f>IF(AND(SUM(Studies!I39:J39)=2,Studies!K39&lt;&gt;0),Studies!B39,"")</f>
        <v/>
      </c>
      <c r="C30" s="448" t="str">
        <f>IF(AND(SUM(Studies!I39:J39)=2,Studies!K39&lt;&gt;0),Studies!C39,"")</f>
        <v/>
      </c>
      <c r="D30" s="448" t="str">
        <f>IF(AND(SUM(Studies!I39:J39)=2,Studies!K39&lt;&gt;0),Studies!D39,"")</f>
        <v/>
      </c>
      <c r="E30" s="448" t="str">
        <f>IF(AND(SUM(Studies!I39:J39)=2,Studies!K39&lt;&gt;0),Studies!E39,"")</f>
        <v/>
      </c>
      <c r="F30" s="449"/>
      <c r="G30" s="449"/>
      <c r="H30" s="449"/>
      <c r="I30" s="449"/>
      <c r="J30" s="449"/>
      <c r="K30" s="449"/>
      <c r="L30" s="449"/>
      <c r="M30" s="449"/>
    </row>
    <row r="31" spans="1:13" x14ac:dyDescent="0.25">
      <c r="A31" s="448" t="str">
        <f>IF(AND(SUM(Studies!I40:J40)=2,Studies!K40&lt;&gt;0),Studies!A40,"")</f>
        <v/>
      </c>
      <c r="B31" s="448" t="str">
        <f>IF(AND(SUM(Studies!I40:J40)=2,Studies!K40&lt;&gt;0),Studies!B40,"")</f>
        <v/>
      </c>
      <c r="C31" s="448" t="str">
        <f>IF(AND(SUM(Studies!I40:J40)=2,Studies!K40&lt;&gt;0),Studies!C40,"")</f>
        <v/>
      </c>
      <c r="D31" s="448" t="str">
        <f>IF(AND(SUM(Studies!I40:J40)=2,Studies!K40&lt;&gt;0),Studies!D40,"")</f>
        <v/>
      </c>
      <c r="E31" s="448" t="str">
        <f>IF(AND(SUM(Studies!I40:J40)=2,Studies!K40&lt;&gt;0),Studies!E40,"")</f>
        <v/>
      </c>
      <c r="F31" s="449"/>
      <c r="G31" s="449"/>
      <c r="H31" s="449"/>
      <c r="I31" s="449"/>
      <c r="J31" s="449"/>
      <c r="K31" s="449"/>
      <c r="L31" s="449"/>
      <c r="M31" s="449"/>
    </row>
    <row r="32" spans="1:13" x14ac:dyDescent="0.25">
      <c r="A32" s="448" t="str">
        <f>IF(AND(SUM(Studies!I41:J41)=2,Studies!K41&lt;&gt;0),Studies!A41,"")</f>
        <v/>
      </c>
      <c r="B32" s="448" t="str">
        <f>IF(AND(SUM(Studies!I41:J41)=2,Studies!K41&lt;&gt;0),Studies!B41,"")</f>
        <v/>
      </c>
      <c r="C32" s="448" t="str">
        <f>IF(AND(SUM(Studies!I41:J41)=2,Studies!K41&lt;&gt;0),Studies!C41,"")</f>
        <v/>
      </c>
      <c r="D32" s="448" t="str">
        <f>IF(AND(SUM(Studies!I41:J41)=2,Studies!K41&lt;&gt;0),Studies!D41,"")</f>
        <v/>
      </c>
      <c r="E32" s="448" t="str">
        <f>IF(AND(SUM(Studies!I41:J41)=2,Studies!K41&lt;&gt;0),Studies!E41,"")</f>
        <v/>
      </c>
      <c r="F32" s="449"/>
      <c r="G32" s="449"/>
      <c r="H32" s="449"/>
      <c r="I32" s="449"/>
      <c r="J32" s="449"/>
      <c r="K32" s="449"/>
      <c r="L32" s="449"/>
      <c r="M32" s="449"/>
    </row>
    <row r="33" spans="1:13" x14ac:dyDescent="0.25">
      <c r="A33" s="448" t="str">
        <f>IF(AND(SUM(Studies!I42:J42)=2,Studies!K42&lt;&gt;0),Studies!A42,"")</f>
        <v/>
      </c>
      <c r="B33" s="448" t="str">
        <f>IF(AND(SUM(Studies!I42:J42)=2,Studies!K42&lt;&gt;0),Studies!B42,"")</f>
        <v/>
      </c>
      <c r="C33" s="448" t="str">
        <f>IF(AND(SUM(Studies!I42:J42)=2,Studies!K42&lt;&gt;0),Studies!C42,"")</f>
        <v/>
      </c>
      <c r="D33" s="448" t="str">
        <f>IF(AND(SUM(Studies!I42:J42)=2,Studies!K42&lt;&gt;0),Studies!D42,"")</f>
        <v/>
      </c>
      <c r="E33" s="448" t="str">
        <f>IF(AND(SUM(Studies!I42:J42)=2,Studies!K42&lt;&gt;0),Studies!E42,"")</f>
        <v/>
      </c>
      <c r="F33" s="449"/>
      <c r="G33" s="449"/>
      <c r="H33" s="449"/>
      <c r="I33" s="449"/>
      <c r="J33" s="449"/>
      <c r="K33" s="449"/>
      <c r="L33" s="449"/>
      <c r="M33" s="449"/>
    </row>
    <row r="34" spans="1:13" x14ac:dyDescent="0.25">
      <c r="A34" s="448" t="str">
        <f>IF(AND(SUM(Studies!I43:J43)=2,Studies!K43&lt;&gt;0),Studies!A43,"")</f>
        <v/>
      </c>
      <c r="B34" s="448" t="str">
        <f>IF(AND(SUM(Studies!I43:J43)=2,Studies!K43&lt;&gt;0),Studies!B43,"")</f>
        <v/>
      </c>
      <c r="C34" s="448" t="str">
        <f>IF(AND(SUM(Studies!I43:J43)=2,Studies!K43&lt;&gt;0),Studies!C43,"")</f>
        <v/>
      </c>
      <c r="D34" s="448" t="str">
        <f>IF(AND(SUM(Studies!I43:J43)=2,Studies!K43&lt;&gt;0),Studies!D43,"")</f>
        <v/>
      </c>
      <c r="E34" s="448" t="str">
        <f>IF(AND(SUM(Studies!I43:J43)=2,Studies!K43&lt;&gt;0),Studies!E43,"")</f>
        <v/>
      </c>
      <c r="F34" s="449"/>
      <c r="G34" s="449"/>
      <c r="H34" s="449"/>
      <c r="I34" s="449"/>
      <c r="J34" s="449"/>
      <c r="K34" s="449"/>
      <c r="L34" s="449"/>
      <c r="M34" s="449"/>
    </row>
    <row r="35" spans="1:13" x14ac:dyDescent="0.25">
      <c r="A35" s="448" t="str">
        <f>IF(AND(SUM(Studies!I44:J44)=2,Studies!K44&lt;&gt;0),Studies!A44,"")</f>
        <v/>
      </c>
      <c r="B35" s="448" t="str">
        <f>IF(AND(SUM(Studies!I44:J44)=2,Studies!K44&lt;&gt;0),Studies!B44,"")</f>
        <v/>
      </c>
      <c r="C35" s="448" t="str">
        <f>IF(AND(SUM(Studies!I44:J44)=2,Studies!K44&lt;&gt;0),Studies!C44,"")</f>
        <v/>
      </c>
      <c r="D35" s="448" t="str">
        <f>IF(AND(SUM(Studies!I44:J44)=2,Studies!K44&lt;&gt;0),Studies!D44,"")</f>
        <v/>
      </c>
      <c r="E35" s="448" t="str">
        <f>IF(AND(SUM(Studies!I44:J44)=2,Studies!K44&lt;&gt;0),Studies!E44,"")</f>
        <v/>
      </c>
      <c r="F35" s="449"/>
      <c r="G35" s="449"/>
      <c r="H35" s="449"/>
      <c r="I35" s="449"/>
      <c r="J35" s="449"/>
      <c r="K35" s="449"/>
      <c r="L35" s="449"/>
      <c r="M35" s="449"/>
    </row>
    <row r="36" spans="1:13" x14ac:dyDescent="0.25">
      <c r="A36" s="448" t="str">
        <f>IF(AND(SUM(Studies!I45:J45)=2,Studies!K45&lt;&gt;0),Studies!A45,"")</f>
        <v/>
      </c>
      <c r="B36" s="448" t="str">
        <f>IF(AND(SUM(Studies!I45:J45)=2,Studies!K45&lt;&gt;0),Studies!B45,"")</f>
        <v/>
      </c>
      <c r="C36" s="448" t="str">
        <f>IF(AND(SUM(Studies!I45:J45)=2,Studies!K45&lt;&gt;0),Studies!C45,"")</f>
        <v/>
      </c>
      <c r="D36" s="448" t="str">
        <f>IF(AND(SUM(Studies!I45:J45)=2,Studies!K45&lt;&gt;0),Studies!D45,"")</f>
        <v/>
      </c>
      <c r="E36" s="448" t="str">
        <f>IF(AND(SUM(Studies!I45:J45)=2,Studies!K45&lt;&gt;0),Studies!E45,"")</f>
        <v/>
      </c>
      <c r="F36" s="449"/>
      <c r="G36" s="449"/>
      <c r="H36" s="449"/>
      <c r="I36" s="449"/>
      <c r="J36" s="449"/>
      <c r="K36" s="449"/>
      <c r="L36" s="449"/>
      <c r="M36" s="449"/>
    </row>
    <row r="37" spans="1:13" x14ac:dyDescent="0.25">
      <c r="A37" s="448" t="str">
        <f>IF(AND(SUM(Studies!I46:J46)=2,Studies!K46&lt;&gt;0),Studies!A46,"")</f>
        <v/>
      </c>
      <c r="B37" s="448" t="str">
        <f>IF(AND(SUM(Studies!I46:J46)=2,Studies!K46&lt;&gt;0),Studies!B46,"")</f>
        <v/>
      </c>
      <c r="C37" s="448" t="str">
        <f>IF(AND(SUM(Studies!I46:J46)=2,Studies!K46&lt;&gt;0),Studies!C46,"")</f>
        <v/>
      </c>
      <c r="D37" s="448" t="str">
        <f>IF(AND(SUM(Studies!I46:J46)=2,Studies!K46&lt;&gt;0),Studies!D46,"")</f>
        <v/>
      </c>
      <c r="E37" s="448" t="str">
        <f>IF(AND(SUM(Studies!I46:J46)=2,Studies!K46&lt;&gt;0),Studies!E46,"")</f>
        <v/>
      </c>
      <c r="F37" s="449"/>
      <c r="G37" s="449"/>
      <c r="H37" s="449"/>
      <c r="I37" s="449"/>
      <c r="J37" s="449"/>
      <c r="K37" s="449"/>
      <c r="L37" s="449"/>
      <c r="M37" s="449"/>
    </row>
    <row r="38" spans="1:13" x14ac:dyDescent="0.25">
      <c r="A38" s="448" t="str">
        <f>IF(AND(SUM(Studies!I47:J47)=2,Studies!K47&lt;&gt;0),Studies!A47,"")</f>
        <v/>
      </c>
      <c r="B38" s="448" t="str">
        <f>IF(AND(SUM(Studies!I47:J47)=2,Studies!K47&lt;&gt;0),Studies!B47,"")</f>
        <v/>
      </c>
      <c r="C38" s="448" t="str">
        <f>IF(AND(SUM(Studies!I47:J47)=2,Studies!K47&lt;&gt;0),Studies!C47,"")</f>
        <v/>
      </c>
      <c r="D38" s="448" t="str">
        <f>IF(AND(SUM(Studies!I47:J47)=2,Studies!K47&lt;&gt;0),Studies!D47,"")</f>
        <v/>
      </c>
      <c r="E38" s="448" t="str">
        <f>IF(AND(SUM(Studies!I47:J47)=2,Studies!K47&lt;&gt;0),Studies!E47,"")</f>
        <v/>
      </c>
      <c r="F38" s="449"/>
      <c r="G38" s="449"/>
      <c r="H38" s="449"/>
      <c r="I38" s="449"/>
      <c r="J38" s="449"/>
      <c r="K38" s="449"/>
      <c r="L38" s="449"/>
      <c r="M38" s="449"/>
    </row>
    <row r="39" spans="1:13" x14ac:dyDescent="0.25">
      <c r="A39" s="448" t="str">
        <f>IF(AND(SUM(Studies!I48:J48)=2,Studies!K48&lt;&gt;0),Studies!A48,"")</f>
        <v/>
      </c>
      <c r="B39" s="448" t="str">
        <f>IF(AND(SUM(Studies!I48:J48)=2,Studies!K48&lt;&gt;0),Studies!B48,"")</f>
        <v/>
      </c>
      <c r="C39" s="448" t="str">
        <f>IF(AND(SUM(Studies!I48:J48)=2,Studies!K48&lt;&gt;0),Studies!C48,"")</f>
        <v/>
      </c>
      <c r="D39" s="448" t="str">
        <f>IF(AND(SUM(Studies!I48:J48)=2,Studies!K48&lt;&gt;0),Studies!D48,"")</f>
        <v/>
      </c>
      <c r="E39" s="448" t="str">
        <f>IF(AND(SUM(Studies!I48:J48)=2,Studies!K48&lt;&gt;0),Studies!E48,"")</f>
        <v/>
      </c>
      <c r="F39" s="449"/>
      <c r="G39" s="449"/>
      <c r="H39" s="449"/>
      <c r="I39" s="449"/>
      <c r="J39" s="449"/>
      <c r="K39" s="449"/>
      <c r="L39" s="449"/>
      <c r="M39" s="449"/>
    </row>
    <row r="40" spans="1:13" x14ac:dyDescent="0.25">
      <c r="A40" s="448" t="str">
        <f>IF(AND(SUM(Studies!I49:J49)=2,Studies!K49&lt;&gt;0),Studies!A49,"")</f>
        <v/>
      </c>
      <c r="B40" s="448" t="str">
        <f>IF(AND(SUM(Studies!I49:J49)=2,Studies!K49&lt;&gt;0),Studies!B49,"")</f>
        <v/>
      </c>
      <c r="C40" s="448" t="str">
        <f>IF(AND(SUM(Studies!I49:J49)=2,Studies!K49&lt;&gt;0),Studies!C49,"")</f>
        <v/>
      </c>
      <c r="D40" s="448" t="str">
        <f>IF(AND(SUM(Studies!I49:J49)=2,Studies!K49&lt;&gt;0),Studies!D49,"")</f>
        <v/>
      </c>
      <c r="E40" s="448" t="str">
        <f>IF(AND(SUM(Studies!I49:J49)=2,Studies!K49&lt;&gt;0),Studies!E49,"")</f>
        <v/>
      </c>
      <c r="F40" s="449"/>
      <c r="G40" s="449"/>
      <c r="H40" s="449"/>
      <c r="I40" s="449"/>
      <c r="J40" s="449"/>
      <c r="K40" s="449"/>
      <c r="L40" s="449"/>
      <c r="M40" s="449"/>
    </row>
    <row r="41" spans="1:13" x14ac:dyDescent="0.25">
      <c r="A41" s="448" t="str">
        <f>IF(AND(SUM(Studies!I50:J50)=2,Studies!K50&lt;&gt;0),Studies!A50,"")</f>
        <v/>
      </c>
      <c r="B41" s="448" t="str">
        <f>IF(AND(SUM(Studies!I50:J50)=2,Studies!K50&lt;&gt;0),Studies!B50,"")</f>
        <v/>
      </c>
      <c r="C41" s="448" t="str">
        <f>IF(AND(SUM(Studies!I50:J50)=2,Studies!K50&lt;&gt;0),Studies!C50,"")</f>
        <v/>
      </c>
      <c r="D41" s="448" t="str">
        <f>IF(AND(SUM(Studies!I50:J50)=2,Studies!K50&lt;&gt;0),Studies!D50,"")</f>
        <v/>
      </c>
      <c r="E41" s="448" t="str">
        <f>IF(AND(SUM(Studies!I50:J50)=2,Studies!K50&lt;&gt;0),Studies!E50,"")</f>
        <v/>
      </c>
      <c r="F41" s="449"/>
      <c r="G41" s="449"/>
      <c r="H41" s="449"/>
      <c r="I41" s="449"/>
      <c r="J41" s="449"/>
      <c r="K41" s="449"/>
      <c r="L41" s="449"/>
      <c r="M41" s="449"/>
    </row>
    <row r="42" spans="1:13" x14ac:dyDescent="0.25">
      <c r="A42" s="448" t="str">
        <f>IF(AND(SUM(Studies!I51:J51)=2,Studies!K51&lt;&gt;0),Studies!A51,"")</f>
        <v/>
      </c>
      <c r="B42" s="448" t="str">
        <f>IF(AND(SUM(Studies!I51:J51)=2,Studies!K51&lt;&gt;0),Studies!B51,"")</f>
        <v/>
      </c>
      <c r="C42" s="448" t="str">
        <f>IF(AND(SUM(Studies!I51:J51)=2,Studies!K51&lt;&gt;0),Studies!C51,"")</f>
        <v/>
      </c>
      <c r="D42" s="448" t="str">
        <f>IF(AND(SUM(Studies!I51:J51)=2,Studies!K51&lt;&gt;0),Studies!D51,"")</f>
        <v/>
      </c>
      <c r="E42" s="448" t="str">
        <f>IF(AND(SUM(Studies!I51:J51)=2,Studies!K51&lt;&gt;0),Studies!E51,"")</f>
        <v/>
      </c>
      <c r="F42" s="449"/>
      <c r="G42" s="449"/>
      <c r="H42" s="449"/>
      <c r="I42" s="449"/>
      <c r="J42" s="449"/>
      <c r="K42" s="449"/>
      <c r="L42" s="449"/>
      <c r="M42" s="449"/>
    </row>
    <row r="43" spans="1:13" x14ac:dyDescent="0.25">
      <c r="A43" s="448" t="str">
        <f>IF(AND(SUM(Studies!I52:J52)=2,Studies!K52&lt;&gt;0),Studies!A52,"")</f>
        <v/>
      </c>
      <c r="B43" s="448" t="str">
        <f>IF(AND(SUM(Studies!I52:J52)=2,Studies!K52&lt;&gt;0),Studies!B52,"")</f>
        <v/>
      </c>
      <c r="C43" s="448" t="str">
        <f>IF(AND(SUM(Studies!I52:J52)=2,Studies!K52&lt;&gt;0),Studies!C52,"")</f>
        <v/>
      </c>
      <c r="D43" s="448" t="str">
        <f>IF(AND(SUM(Studies!I52:J52)=2,Studies!K52&lt;&gt;0),Studies!D52,"")</f>
        <v/>
      </c>
      <c r="E43" s="448" t="str">
        <f>IF(AND(SUM(Studies!I52:J52)=2,Studies!K52&lt;&gt;0),Studies!E52,"")</f>
        <v/>
      </c>
      <c r="F43" s="449"/>
      <c r="G43" s="449"/>
      <c r="H43" s="449"/>
      <c r="I43" s="449"/>
      <c r="J43" s="449"/>
      <c r="K43" s="449"/>
      <c r="L43" s="449"/>
      <c r="M43" s="449"/>
    </row>
    <row r="44" spans="1:13" x14ac:dyDescent="0.25">
      <c r="A44" s="448" t="str">
        <f>IF(AND(SUM(Studies!I53:J53)=2,Studies!K53&lt;&gt;0),Studies!A53,"")</f>
        <v/>
      </c>
      <c r="B44" s="448" t="str">
        <f>IF(AND(SUM(Studies!I53:J53)=2,Studies!K53&lt;&gt;0),Studies!B53,"")</f>
        <v/>
      </c>
      <c r="C44" s="448" t="str">
        <f>IF(AND(SUM(Studies!I53:J53)=2,Studies!K53&lt;&gt;0),Studies!C53,"")</f>
        <v/>
      </c>
      <c r="D44" s="448" t="str">
        <f>IF(AND(SUM(Studies!I53:J53)=2,Studies!K53&lt;&gt;0),Studies!D53,"")</f>
        <v/>
      </c>
      <c r="E44" s="448" t="str">
        <f>IF(AND(SUM(Studies!I53:J53)=2,Studies!K53&lt;&gt;0),Studies!E53,"")</f>
        <v/>
      </c>
      <c r="F44" s="449"/>
      <c r="G44" s="449"/>
      <c r="H44" s="449"/>
      <c r="I44" s="449"/>
      <c r="J44" s="449"/>
      <c r="K44" s="449"/>
      <c r="L44" s="449"/>
      <c r="M44" s="449"/>
    </row>
    <row r="45" spans="1:13" x14ac:dyDescent="0.25">
      <c r="A45" s="448" t="str">
        <f>IF(AND(SUM(Studies!I54:J54)=2,Studies!K54&lt;&gt;0),Studies!A54,"")</f>
        <v/>
      </c>
      <c r="B45" s="448" t="str">
        <f>IF(AND(SUM(Studies!I54:J54)=2,Studies!K54&lt;&gt;0),Studies!B54,"")</f>
        <v/>
      </c>
      <c r="C45" s="448" t="str">
        <f>IF(AND(SUM(Studies!I54:J54)=2,Studies!K54&lt;&gt;0),Studies!C54,"")</f>
        <v/>
      </c>
      <c r="D45" s="448" t="str">
        <f>IF(AND(SUM(Studies!I54:J54)=2,Studies!K54&lt;&gt;0),Studies!D54,"")</f>
        <v/>
      </c>
      <c r="E45" s="448" t="str">
        <f>IF(AND(SUM(Studies!I54:J54)=2,Studies!K54&lt;&gt;0),Studies!E54,"")</f>
        <v/>
      </c>
      <c r="F45" s="449"/>
      <c r="G45" s="449"/>
      <c r="H45" s="449"/>
      <c r="I45" s="449"/>
      <c r="J45" s="449"/>
      <c r="K45" s="449"/>
      <c r="L45" s="449"/>
      <c r="M45" s="449"/>
    </row>
    <row r="46" spans="1:13" x14ac:dyDescent="0.25">
      <c r="A46" s="448" t="str">
        <f>IF(AND(SUM(Studies!I55:J55)=2,Studies!K55&lt;&gt;0),Studies!A55,"")</f>
        <v/>
      </c>
      <c r="B46" s="448" t="str">
        <f>IF(AND(SUM(Studies!I55:J55)=2,Studies!K55&lt;&gt;0),Studies!B55,"")</f>
        <v/>
      </c>
      <c r="C46" s="448" t="str">
        <f>IF(AND(SUM(Studies!I55:J55)=2,Studies!K55&lt;&gt;0),Studies!C55,"")</f>
        <v/>
      </c>
      <c r="D46" s="448" t="str">
        <f>IF(AND(SUM(Studies!I55:J55)=2,Studies!K55&lt;&gt;0),Studies!D55,"")</f>
        <v/>
      </c>
      <c r="E46" s="448" t="str">
        <f>IF(AND(SUM(Studies!I55:J55)=2,Studies!K55&lt;&gt;0),Studies!E55,"")</f>
        <v/>
      </c>
      <c r="F46" s="449"/>
      <c r="G46" s="449"/>
      <c r="H46" s="449"/>
      <c r="I46" s="449"/>
      <c r="J46" s="449"/>
      <c r="K46" s="449"/>
      <c r="L46" s="449"/>
      <c r="M46" s="449"/>
    </row>
    <row r="47" spans="1:13" x14ac:dyDescent="0.25">
      <c r="A47" s="448" t="str">
        <f>IF(AND(SUM(Studies!I56:J56)=2,Studies!K56&lt;&gt;0),Studies!A56,"")</f>
        <v/>
      </c>
      <c r="B47" s="448" t="str">
        <f>IF(AND(SUM(Studies!I56:J56)=2,Studies!K56&lt;&gt;0),Studies!B56,"")</f>
        <v/>
      </c>
      <c r="C47" s="448" t="str">
        <f>IF(AND(SUM(Studies!I56:J56)=2,Studies!K56&lt;&gt;0),Studies!C56,"")</f>
        <v/>
      </c>
      <c r="D47" s="448" t="str">
        <f>IF(AND(SUM(Studies!I56:J56)=2,Studies!K56&lt;&gt;0),Studies!D56,"")</f>
        <v/>
      </c>
      <c r="E47" s="448" t="str">
        <f>IF(AND(SUM(Studies!I56:J56)=2,Studies!K56&lt;&gt;0),Studies!E56,"")</f>
        <v/>
      </c>
      <c r="F47" s="449"/>
      <c r="G47" s="449"/>
      <c r="H47" s="449"/>
      <c r="I47" s="449"/>
      <c r="J47" s="449"/>
      <c r="K47" s="449"/>
      <c r="L47" s="449"/>
      <c r="M47" s="449"/>
    </row>
    <row r="48" spans="1:13" x14ac:dyDescent="0.25">
      <c r="A48" s="448" t="str">
        <f>IF(AND(SUM(Studies!I57:J57)=2,Studies!K57&lt;&gt;0),Studies!A57,"")</f>
        <v/>
      </c>
      <c r="B48" s="448" t="str">
        <f>IF(AND(SUM(Studies!I57:J57)=2,Studies!K57&lt;&gt;0),Studies!B57,"")</f>
        <v/>
      </c>
      <c r="C48" s="448" t="str">
        <f>IF(AND(SUM(Studies!I57:J57)=2,Studies!K57&lt;&gt;0),Studies!C57,"")</f>
        <v/>
      </c>
      <c r="D48" s="448" t="str">
        <f>IF(AND(SUM(Studies!I57:J57)=2,Studies!K57&lt;&gt;0),Studies!D57,"")</f>
        <v/>
      </c>
      <c r="E48" s="448" t="str">
        <f>IF(AND(SUM(Studies!I57:J57)=2,Studies!K57&lt;&gt;0),Studies!E57,"")</f>
        <v/>
      </c>
      <c r="F48" s="449"/>
      <c r="G48" s="449"/>
      <c r="H48" s="449"/>
      <c r="I48" s="449"/>
      <c r="J48" s="449"/>
      <c r="K48" s="449"/>
      <c r="L48" s="449"/>
      <c r="M48" s="449"/>
    </row>
    <row r="49" spans="1:13" x14ac:dyDescent="0.25">
      <c r="A49" s="448" t="str">
        <f>IF(AND(SUM(Studies!I58:J58)=2,Studies!K58&lt;&gt;0),Studies!A58,"")</f>
        <v/>
      </c>
      <c r="B49" s="448" t="str">
        <f>IF(AND(SUM(Studies!I58:J58)=2,Studies!K58&lt;&gt;0),Studies!B58,"")</f>
        <v/>
      </c>
      <c r="C49" s="448" t="str">
        <f>IF(AND(SUM(Studies!I58:J58)=2,Studies!K58&lt;&gt;0),Studies!C58,"")</f>
        <v/>
      </c>
      <c r="D49" s="448" t="str">
        <f>IF(AND(SUM(Studies!I58:J58)=2,Studies!K58&lt;&gt;0),Studies!D58,"")</f>
        <v/>
      </c>
      <c r="E49" s="448" t="str">
        <f>IF(AND(SUM(Studies!I58:J58)=2,Studies!K58&lt;&gt;0),Studies!E58,"")</f>
        <v/>
      </c>
      <c r="F49" s="449"/>
      <c r="G49" s="449"/>
      <c r="H49" s="449"/>
      <c r="I49" s="449"/>
      <c r="J49" s="449"/>
      <c r="K49" s="449"/>
      <c r="L49" s="449"/>
      <c r="M49" s="449"/>
    </row>
    <row r="50" spans="1:13" x14ac:dyDescent="0.25">
      <c r="A50" s="448" t="str">
        <f>IF(AND(SUM(Studies!I59:J59)=2,Studies!K59&lt;&gt;0),Studies!A59,"")</f>
        <v/>
      </c>
      <c r="B50" s="448" t="str">
        <f>IF(AND(SUM(Studies!I59:J59)=2,Studies!K59&lt;&gt;0),Studies!B59,"")</f>
        <v/>
      </c>
      <c r="C50" s="448" t="str">
        <f>IF(AND(SUM(Studies!I59:J59)=2,Studies!K59&lt;&gt;0),Studies!C59,"")</f>
        <v/>
      </c>
      <c r="D50" s="448" t="str">
        <f>IF(AND(SUM(Studies!I59:J59)=2,Studies!K59&lt;&gt;0),Studies!D59,"")</f>
        <v/>
      </c>
      <c r="E50" s="448" t="str">
        <f>IF(AND(SUM(Studies!I59:J59)=2,Studies!K59&lt;&gt;0),Studies!E59,"")</f>
        <v/>
      </c>
      <c r="F50" s="449"/>
      <c r="G50" s="449"/>
      <c r="H50" s="449"/>
      <c r="I50" s="449"/>
      <c r="J50" s="449"/>
      <c r="K50" s="449"/>
      <c r="L50" s="449"/>
      <c r="M50" s="449"/>
    </row>
    <row r="51" spans="1:13" x14ac:dyDescent="0.25">
      <c r="A51" s="448" t="str">
        <f>IF(AND(SUM(Studies!I60:J60)=2,Studies!K60&lt;&gt;0),Studies!A60,"")</f>
        <v/>
      </c>
      <c r="B51" s="448" t="str">
        <f>IF(AND(SUM(Studies!I60:J60)=2,Studies!K60&lt;&gt;0),Studies!B60,"")</f>
        <v/>
      </c>
      <c r="C51" s="448" t="str">
        <f>IF(AND(SUM(Studies!I60:J60)=2,Studies!K60&lt;&gt;0),Studies!C60,"")</f>
        <v/>
      </c>
      <c r="D51" s="448" t="str">
        <f>IF(AND(SUM(Studies!I60:J60)=2,Studies!K60&lt;&gt;0),Studies!D60,"")</f>
        <v/>
      </c>
      <c r="E51" s="448" t="str">
        <f>IF(AND(SUM(Studies!I60:J60)=2,Studies!K60&lt;&gt;0),Studies!E60,"")</f>
        <v/>
      </c>
      <c r="F51" s="449"/>
      <c r="G51" s="449"/>
      <c r="H51" s="449"/>
      <c r="I51" s="449"/>
      <c r="J51" s="449"/>
      <c r="K51" s="449"/>
      <c r="L51" s="449"/>
      <c r="M51" s="449"/>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M26"/>
  <sheetViews>
    <sheetView showGridLines="0" zoomScaleNormal="100" workbookViewId="0">
      <pane ySplit="6" topLeftCell="A7" activePane="bottomLeft" state="frozen"/>
      <selection pane="bottomLeft" activeCell="A7" sqref="A7"/>
    </sheetView>
  </sheetViews>
  <sheetFormatPr defaultColWidth="11.42578125" defaultRowHeight="15" x14ac:dyDescent="0.25"/>
  <cols>
    <col min="1" max="1" width="34.7109375" style="458" customWidth="1"/>
    <col min="2" max="2" width="24.85546875" style="458" customWidth="1"/>
    <col min="3" max="3" width="44.7109375" style="458" customWidth="1"/>
    <col min="4" max="4" width="15" style="458" customWidth="1"/>
    <col min="5" max="5" width="22.28515625" style="458" customWidth="1"/>
    <col min="6" max="6" width="50.7109375" style="458" customWidth="1"/>
    <col min="7" max="7" width="11.42578125" style="458"/>
    <col min="8" max="8" width="11.42578125" style="458" hidden="1" customWidth="1"/>
    <col min="9" max="13" width="0" style="458" hidden="1" customWidth="1"/>
    <col min="14" max="16384" width="11.42578125" style="458"/>
  </cols>
  <sheetData>
    <row r="1" spans="1:13" ht="8.25" customHeight="1" x14ac:dyDescent="0.25">
      <c r="A1" s="11"/>
      <c r="B1" s="11"/>
      <c r="C1" s="11"/>
      <c r="D1" s="11"/>
      <c r="E1" s="11"/>
      <c r="F1" s="11"/>
      <c r="G1" s="11"/>
      <c r="H1" s="11"/>
      <c r="I1" s="11"/>
      <c r="J1" s="11"/>
    </row>
    <row r="2" spans="1:13" x14ac:dyDescent="0.25">
      <c r="A2" s="459" t="str">
        <f>'Basic data'!$B$2</f>
        <v>Annex CR version H2.1 (Audit year 2026 / Indicator year 2025)</v>
      </c>
      <c r="B2" s="11"/>
      <c r="C2" s="11"/>
      <c r="D2" s="11"/>
      <c r="E2" s="11"/>
      <c r="F2" s="11"/>
      <c r="G2" s="11"/>
      <c r="H2" s="11"/>
      <c r="I2" s="11"/>
      <c r="J2" s="11"/>
    </row>
    <row r="3" spans="1:13" ht="15.75" x14ac:dyDescent="0.25">
      <c r="A3" s="460" t="s">
        <v>1086</v>
      </c>
      <c r="B3" s="11"/>
      <c r="C3" s="11"/>
      <c r="D3" s="11"/>
      <c r="E3" s="11"/>
      <c r="F3" s="11"/>
      <c r="G3" s="11"/>
      <c r="H3" s="11"/>
      <c r="I3" s="11"/>
      <c r="J3" s="11"/>
    </row>
    <row r="4" spans="1:13" ht="15.75" customHeight="1" x14ac:dyDescent="0.25">
      <c r="A4" s="461" t="s">
        <v>1087</v>
      </c>
      <c r="B4" s="11"/>
      <c r="C4" s="11"/>
      <c r="D4" s="11"/>
      <c r="E4" s="11"/>
      <c r="F4" s="11"/>
      <c r="G4" s="11"/>
      <c r="H4" s="11"/>
      <c r="I4" s="11"/>
      <c r="J4" s="11"/>
    </row>
    <row r="5" spans="1:13" ht="9" customHeight="1" thickBot="1" x14ac:dyDescent="0.3"/>
    <row r="6" spans="1:13" ht="49.5" customHeight="1" thickBot="1" x14ac:dyDescent="0.3">
      <c r="A6" s="462" t="s">
        <v>1088</v>
      </c>
      <c r="B6" s="463" t="s">
        <v>1089</v>
      </c>
      <c r="C6" s="463" t="s">
        <v>1090</v>
      </c>
      <c r="D6" s="463" t="s">
        <v>1091</v>
      </c>
      <c r="E6" s="463" t="s">
        <v>1120</v>
      </c>
      <c r="F6" s="464" t="s">
        <v>1092</v>
      </c>
    </row>
    <row r="7" spans="1:13" ht="26.1" customHeight="1" x14ac:dyDescent="0.25">
      <c r="A7" s="472"/>
      <c r="B7" s="473"/>
      <c r="C7" s="465"/>
      <c r="D7" s="474"/>
      <c r="E7" s="466"/>
      <c r="F7" s="475"/>
      <c r="H7" s="213" t="s">
        <v>1113</v>
      </c>
      <c r="J7" s="484" t="s">
        <v>1106</v>
      </c>
      <c r="M7" s="458" t="s">
        <v>1112</v>
      </c>
    </row>
    <row r="8" spans="1:13" ht="26.1" customHeight="1" x14ac:dyDescent="0.25">
      <c r="A8" s="450"/>
      <c r="B8" s="476"/>
      <c r="C8" s="467"/>
      <c r="D8" s="477"/>
      <c r="E8" s="468"/>
      <c r="F8" s="478"/>
      <c r="H8" s="213" t="s">
        <v>1114</v>
      </c>
      <c r="J8" s="484" t="s">
        <v>1107</v>
      </c>
      <c r="M8" s="458" t="s">
        <v>1116</v>
      </c>
    </row>
    <row r="9" spans="1:13" ht="26.1" customHeight="1" x14ac:dyDescent="0.25">
      <c r="A9" s="450"/>
      <c r="B9" s="476"/>
      <c r="C9" s="467"/>
      <c r="D9" s="477"/>
      <c r="E9" s="468"/>
      <c r="F9" s="478"/>
      <c r="H9" s="213" t="s">
        <v>1115</v>
      </c>
      <c r="J9" s="484" t="s">
        <v>1108</v>
      </c>
    </row>
    <row r="10" spans="1:13" ht="26.1" customHeight="1" x14ac:dyDescent="0.25">
      <c r="A10" s="450"/>
      <c r="B10" s="476"/>
      <c r="C10" s="467"/>
      <c r="D10" s="477"/>
      <c r="E10" s="468"/>
      <c r="F10" s="478"/>
      <c r="H10" s="213" t="s">
        <v>1117</v>
      </c>
      <c r="J10" s="484" t="s">
        <v>1109</v>
      </c>
    </row>
    <row r="11" spans="1:13" ht="26.1" customHeight="1" x14ac:dyDescent="0.25">
      <c r="A11" s="450"/>
      <c r="B11" s="476"/>
      <c r="C11" s="467"/>
      <c r="D11" s="477"/>
      <c r="E11" s="468"/>
      <c r="F11" s="478"/>
      <c r="H11" s="213" t="s">
        <v>1118</v>
      </c>
      <c r="J11" s="484" t="s">
        <v>1110</v>
      </c>
    </row>
    <row r="12" spans="1:13" ht="26.1" customHeight="1" x14ac:dyDescent="0.25">
      <c r="A12" s="450"/>
      <c r="B12" s="476"/>
      <c r="C12" s="467"/>
      <c r="D12" s="477"/>
      <c r="E12" s="468"/>
      <c r="F12" s="478"/>
      <c r="H12" s="213" t="s">
        <v>1119</v>
      </c>
      <c r="J12" s="484" t="s">
        <v>1111</v>
      </c>
    </row>
    <row r="13" spans="1:13" ht="26.1" customHeight="1" x14ac:dyDescent="0.25">
      <c r="A13" s="450"/>
      <c r="B13" s="476"/>
      <c r="C13" s="467"/>
      <c r="D13" s="477"/>
      <c r="E13" s="468"/>
      <c r="F13" s="478"/>
      <c r="H13" s="213"/>
    </row>
    <row r="14" spans="1:13" ht="26.1" customHeight="1" x14ac:dyDescent="0.25">
      <c r="A14" s="450"/>
      <c r="B14" s="476"/>
      <c r="C14" s="467"/>
      <c r="D14" s="477"/>
      <c r="E14" s="468"/>
      <c r="F14" s="478"/>
      <c r="H14" s="213"/>
    </row>
    <row r="15" spans="1:13" ht="26.1" customHeight="1" x14ac:dyDescent="0.25">
      <c r="A15" s="450"/>
      <c r="B15" s="476"/>
      <c r="C15" s="467"/>
      <c r="D15" s="477"/>
      <c r="E15" s="468"/>
      <c r="F15" s="478"/>
      <c r="H15" s="213"/>
    </row>
    <row r="16" spans="1:13" ht="26.1" customHeight="1" x14ac:dyDescent="0.25">
      <c r="A16" s="450"/>
      <c r="B16" s="476"/>
      <c r="C16" s="467"/>
      <c r="D16" s="477"/>
      <c r="E16" s="468"/>
      <c r="F16" s="478"/>
      <c r="H16" s="213"/>
    </row>
    <row r="17" spans="1:8" ht="26.1" customHeight="1" x14ac:dyDescent="0.25">
      <c r="A17" s="450"/>
      <c r="B17" s="476"/>
      <c r="C17" s="467"/>
      <c r="D17" s="477"/>
      <c r="E17" s="468"/>
      <c r="F17" s="478"/>
      <c r="H17" s="213"/>
    </row>
    <row r="18" spans="1:8" ht="26.1" customHeight="1" x14ac:dyDescent="0.25">
      <c r="A18" s="450"/>
      <c r="B18" s="476"/>
      <c r="C18" s="467"/>
      <c r="D18" s="477"/>
      <c r="E18" s="468"/>
      <c r="F18" s="478"/>
      <c r="H18" s="213"/>
    </row>
    <row r="19" spans="1:8" ht="26.1" customHeight="1" x14ac:dyDescent="0.25">
      <c r="A19" s="450"/>
      <c r="B19" s="476"/>
      <c r="C19" s="467"/>
      <c r="D19" s="477"/>
      <c r="E19" s="468"/>
      <c r="F19" s="478"/>
      <c r="H19" s="213"/>
    </row>
    <row r="20" spans="1:8" ht="26.1" customHeight="1" x14ac:dyDescent="0.25">
      <c r="A20" s="450"/>
      <c r="B20" s="476"/>
      <c r="C20" s="467"/>
      <c r="D20" s="477"/>
      <c r="E20" s="468"/>
      <c r="F20" s="478"/>
      <c r="H20" s="213"/>
    </row>
    <row r="21" spans="1:8" ht="26.1" customHeight="1" x14ac:dyDescent="0.25">
      <c r="A21" s="450"/>
      <c r="B21" s="476"/>
      <c r="C21" s="467"/>
      <c r="D21" s="477"/>
      <c r="E21" s="468"/>
      <c r="F21" s="478"/>
      <c r="H21" s="213"/>
    </row>
    <row r="22" spans="1:8" ht="26.1" customHeight="1" thickBot="1" x14ac:dyDescent="0.3">
      <c r="A22" s="454"/>
      <c r="B22" s="479"/>
      <c r="C22" s="469"/>
      <c r="D22" s="480"/>
      <c r="E22" s="481"/>
      <c r="F22" s="482"/>
      <c r="H22" s="213"/>
    </row>
    <row r="23" spans="1:8" ht="24.95" customHeight="1" thickBot="1" x14ac:dyDescent="0.3">
      <c r="D23" s="470" t="s">
        <v>1093</v>
      </c>
      <c r="E23" s="471">
        <f>SUM(E7:E22)</f>
        <v>0</v>
      </c>
    </row>
    <row r="24" spans="1:8" ht="6.75" customHeight="1" x14ac:dyDescent="0.25"/>
    <row r="25" spans="1:8" ht="15.75" customHeight="1" x14ac:dyDescent="0.25">
      <c r="A25" s="586"/>
      <c r="B25" s="586"/>
      <c r="C25" s="586"/>
    </row>
    <row r="26" spans="1:8" x14ac:dyDescent="0.25">
      <c r="A26" s="390"/>
    </row>
  </sheetData>
  <sheetProtection algorithmName="SHA-512" hashValue="SutAvCL8rI2+bO57/ZEYyXgVFN9SOKQqiCu0f6j/X/LmxKFaG6qg27lSHwr4Oaw231zPgor0B7aw3vB1pIdiIQ==" saltValue="e7PDBuNxHI4u9I6MAFspdQ==" spinCount="100000" sheet="1" objects="1" scenarios="1" selectLockedCells="1"/>
  <mergeCells count="1">
    <mergeCell ref="A25:C25"/>
  </mergeCells>
  <conditionalFormatting sqref="A7:F22">
    <cfRule type="expression" dxfId="98" priority="8" stopIfTrue="1">
      <formula>LEN(TRIM(A7))=0</formula>
    </cfRule>
  </conditionalFormatting>
  <conditionalFormatting sqref="E7:E22">
    <cfRule type="expression" dxfId="97" priority="4">
      <formula>AND($B7="In training OMS",$E7&lt;&gt;"")</formula>
    </cfRule>
    <cfRule type="expression" dxfId="96" priority="5">
      <formula>AND($B7="In training ENT",$E7&lt;&gt;"")</formula>
    </cfRule>
    <cfRule type="cellIs" dxfId="95" priority="10" operator="lessThan">
      <formula>10</formula>
    </cfRule>
  </conditionalFormatting>
  <conditionalFormatting sqref="F7:F22">
    <cfRule type="expression" dxfId="94" priority="1">
      <formula>AND($B7="In Training OMS",$E7&lt;&gt;"")</formula>
    </cfRule>
    <cfRule type="expression" dxfId="93" priority="2">
      <formula>AND($B7="In Training ENT",$E7&lt;&gt;"")</formula>
    </cfRule>
    <cfRule type="expression" dxfId="92" priority="3">
      <formula>AND($B7="Designated surgeon ENT",$E7&gt;=10)</formula>
    </cfRule>
    <cfRule type="expression" dxfId="91" priority="6">
      <formula>AND($B7="Designated surgeon OMS",$E7&gt;=10)</formula>
    </cfRule>
  </conditionalFormatting>
  <dataValidations count="5">
    <dataValidation type="list" allowBlank="1" showInputMessage="1" showErrorMessage="1" errorTitle="Input data error" error="Only values from the dropdown list are allowed." sqref="B7:B22" xr:uid="{00000000-0002-0000-0700-000000000000}">
      <formula1>$H$7:$H$12</formula1>
    </dataValidation>
    <dataValidation type="textLength" showInputMessage="1" showErrorMessage="1" errorTitle="Character length" error="Only text input up to 500 characters possible." sqref="F7:F22" xr:uid="{00000000-0002-0000-0700-000001000000}">
      <formula1>2</formula1>
      <formula2>500</formula2>
    </dataValidation>
    <dataValidation type="whole" showInputMessage="1" showErrorMessage="1" errorTitle="Input data error" error="Whole number between 0 and 5000." sqref="E7:E22" xr:uid="{00000000-0002-0000-0700-000002000000}">
      <formula1>0</formula1>
      <formula2>5000</formula2>
    </dataValidation>
    <dataValidation type="textLength" showInputMessage="1" showErrorMessage="1" errorTitle="Character length" error="Only text input up to 200 characters possible." sqref="A7:A22 C7:C22" xr:uid="{00000000-0002-0000-0700-000003000000}">
      <formula1>2</formula1>
      <formula2>200</formula2>
    </dataValidation>
    <dataValidation type="textLength" allowBlank="1" showInputMessage="1" showErrorMessage="1" errorTitle="Note" error="Please enter the period from ... to the key figure year." sqref="D7:D22" xr:uid="{281C3790-A64C-4276-9031-2DA9C80775EA}">
      <formula1>2</formula1>
      <formula2>500</formula2>
    </dataValidation>
  </dataValidations>
  <pageMargins left="0.23622047244094491" right="0.23622047244094491" top="0.74803149606299213" bottom="0.74803149606299213" header="0.31496062992125984" footer="0.31496062992125984"/>
  <pageSetup scale="71" orientation="landscape" horizontalDpi="4294967295" verticalDpi="4294967295" r:id="rId1"/>
  <headerFooter>
    <oddFooter xml:space="preserve">&amp;L&amp;"Arial,Regular"&amp;7&amp;F&amp;C&amp;"Arial,Regular"&amp;7© DKG  All rights reserved&amp;R&amp;"Arial,Regular"&amp;7&amp;P       </oddFooter>
  </headerFooter>
  <rowBreaks count="1" manualBreakCount="1">
    <brk id="22" max="4" man="1"/>
  </rowBreak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2">
    <pageSetUpPr fitToPage="1"/>
  </sheetPr>
  <dimension ref="A1:U141"/>
  <sheetViews>
    <sheetView showGridLines="0" zoomScaleNormal="100" zoomScaleSheetLayoutView="87" workbookViewId="0">
      <selection activeCell="S9" sqref="S9:S11"/>
    </sheetView>
  </sheetViews>
  <sheetFormatPr defaultColWidth="11.42578125" defaultRowHeight="14.25" x14ac:dyDescent="0.2"/>
  <cols>
    <col min="1" max="1" width="0.7109375" style="2" customWidth="1"/>
    <col min="2" max="2" width="3.42578125" style="2" customWidth="1"/>
    <col min="3" max="3" width="3.7109375" style="9" customWidth="1"/>
    <col min="4" max="4" width="5.28515625" style="2" customWidth="1"/>
    <col min="5" max="5" width="18" style="2" customWidth="1"/>
    <col min="6" max="6" width="13.140625" style="2" customWidth="1"/>
    <col min="7" max="7" width="12.85546875" style="2" customWidth="1"/>
    <col min="8" max="8" width="12.7109375" style="2" customWidth="1"/>
    <col min="9" max="9" width="13" style="2" customWidth="1"/>
    <col min="10" max="10" width="12.7109375" style="2" customWidth="1"/>
    <col min="11" max="11" width="8.85546875" style="2" customWidth="1"/>
    <col min="12" max="12" width="5.7109375" style="2" customWidth="1"/>
    <col min="13" max="14" width="4.28515625" style="2" customWidth="1"/>
    <col min="15" max="15" width="6.28515625" style="2" customWidth="1"/>
    <col min="16" max="16" width="9.7109375" style="2" customWidth="1"/>
    <col min="17" max="17" width="7.85546875" style="36" customWidth="1"/>
    <col min="18" max="18" width="9.42578125" style="2" customWidth="1"/>
    <col min="19" max="19" width="74.140625" style="2" customWidth="1"/>
    <col min="20" max="20" width="65.140625" style="2" customWidth="1"/>
    <col min="21" max="21" width="11.42578125" style="2" hidden="1" customWidth="1"/>
    <col min="22" max="16384" width="11.42578125" style="2"/>
  </cols>
  <sheetData>
    <row r="1" spans="1:20" ht="12.75" customHeight="1" x14ac:dyDescent="0.25">
      <c r="A1" s="5"/>
      <c r="Q1" s="2"/>
    </row>
    <row r="2" spans="1:20" ht="12.95" customHeight="1" x14ac:dyDescent="0.2">
      <c r="A2" s="3"/>
      <c r="B2" s="279" t="str">
        <f>'Basic data'!B2</f>
        <v>Annex CR version H2.1 (Audit year 2026 / Indicator year 2025)</v>
      </c>
      <c r="Q2" s="2"/>
    </row>
    <row r="3" spans="1:20" ht="19.5" customHeight="1" x14ac:dyDescent="0.25">
      <c r="A3" s="27"/>
      <c r="B3" s="27" t="s">
        <v>777</v>
      </c>
      <c r="P3" s="18"/>
      <c r="Q3" s="2"/>
    </row>
    <row r="4" spans="1:20" s="20" customFormat="1" ht="9.75" customHeight="1" x14ac:dyDescent="0.2">
      <c r="B4" s="4"/>
      <c r="C4" s="65"/>
      <c r="D4" s="4"/>
      <c r="E4" s="19"/>
      <c r="F4" s="8"/>
      <c r="G4" s="8"/>
      <c r="H4" s="8"/>
      <c r="I4" s="8"/>
      <c r="J4" s="8"/>
      <c r="K4" s="8"/>
      <c r="L4" s="8"/>
      <c r="M4" s="8"/>
      <c r="N4" s="8"/>
      <c r="O4" s="8"/>
      <c r="P4" s="18"/>
      <c r="Q4" s="18"/>
      <c r="R4" s="16"/>
      <c r="S4" s="18"/>
      <c r="T4" s="18"/>
    </row>
    <row r="5" spans="1:20" s="20" customFormat="1" ht="15" customHeight="1" x14ac:dyDescent="0.2">
      <c r="B5" s="22" t="s">
        <v>640</v>
      </c>
      <c r="C5" s="30"/>
      <c r="D5" s="22"/>
      <c r="E5" s="769" t="str">
        <f>IF('Basic data'!C6=0,"",'Basic data'!C6)</f>
        <v>Not Listed</v>
      </c>
      <c r="F5" s="769"/>
      <c r="G5" s="2"/>
      <c r="H5" s="22" t="s">
        <v>641</v>
      </c>
      <c r="I5" s="770" t="str">
        <f>IF('Basic data'!C8=0,"",'Basic data'!C8)</f>
        <v/>
      </c>
      <c r="J5" s="770"/>
      <c r="K5" s="770"/>
      <c r="L5" s="770"/>
      <c r="M5" s="770"/>
      <c r="N5" s="770"/>
      <c r="O5" s="770"/>
      <c r="P5" s="770"/>
      <c r="Q5" s="770"/>
      <c r="R5" s="16"/>
      <c r="S5" s="18"/>
      <c r="T5" s="18"/>
    </row>
    <row r="6" spans="1:20" ht="9" customHeight="1" thickBot="1" x14ac:dyDescent="0.25">
      <c r="F6" s="8"/>
      <c r="G6" s="8"/>
      <c r="H6" s="8"/>
      <c r="I6" s="8"/>
      <c r="J6" s="8"/>
      <c r="K6" s="8"/>
      <c r="L6" s="8"/>
      <c r="M6" s="8"/>
      <c r="N6" s="8"/>
      <c r="O6" s="8"/>
      <c r="P6" s="18"/>
      <c r="Q6" s="2"/>
    </row>
    <row r="7" spans="1:20" s="7" customFormat="1" ht="20.25" customHeight="1" thickBot="1" x14ac:dyDescent="0.3">
      <c r="B7" s="527" t="s">
        <v>664</v>
      </c>
      <c r="C7" s="725"/>
      <c r="D7" s="728" t="s">
        <v>665</v>
      </c>
      <c r="E7" s="694" t="s">
        <v>778</v>
      </c>
      <c r="F7" s="694" t="s">
        <v>666</v>
      </c>
      <c r="G7" s="695"/>
      <c r="H7" s="694" t="s">
        <v>667</v>
      </c>
      <c r="I7" s="695"/>
      <c r="J7" s="694" t="s">
        <v>668</v>
      </c>
      <c r="K7" s="695"/>
      <c r="L7" s="720" t="s">
        <v>779</v>
      </c>
      <c r="M7" s="740" t="s">
        <v>670</v>
      </c>
      <c r="N7" s="741"/>
      <c r="O7" s="720" t="s">
        <v>669</v>
      </c>
      <c r="P7" s="527" t="s">
        <v>671</v>
      </c>
      <c r="Q7" s="731"/>
      <c r="R7" s="728" t="s">
        <v>672</v>
      </c>
      <c r="S7" s="749" t="s">
        <v>673</v>
      </c>
      <c r="T7" s="750"/>
    </row>
    <row r="8" spans="1:20" s="7" customFormat="1" ht="24" customHeight="1" thickBot="1" x14ac:dyDescent="0.3">
      <c r="B8" s="726"/>
      <c r="C8" s="727"/>
      <c r="D8" s="729"/>
      <c r="E8" s="696"/>
      <c r="F8" s="696"/>
      <c r="G8" s="695"/>
      <c r="H8" s="696"/>
      <c r="I8" s="695"/>
      <c r="J8" s="696"/>
      <c r="K8" s="695"/>
      <c r="L8" s="721"/>
      <c r="M8" s="740"/>
      <c r="N8" s="741"/>
      <c r="O8" s="721"/>
      <c r="P8" s="732"/>
      <c r="Q8" s="733"/>
      <c r="R8" s="745"/>
      <c r="S8" s="403" t="s">
        <v>782</v>
      </c>
      <c r="T8" s="403" t="s">
        <v>674</v>
      </c>
    </row>
    <row r="9" spans="1:20" ht="26.25" customHeight="1" thickBot="1" x14ac:dyDescent="0.25">
      <c r="B9" s="649" t="s">
        <v>675</v>
      </c>
      <c r="C9" s="650"/>
      <c r="D9" s="655" t="s">
        <v>676</v>
      </c>
      <c r="E9" s="624" t="s">
        <v>677</v>
      </c>
      <c r="F9" s="664" t="s">
        <v>678</v>
      </c>
      <c r="G9" s="659"/>
      <c r="H9" s="664" t="s">
        <v>679</v>
      </c>
      <c r="I9" s="659"/>
      <c r="J9" s="713" t="s">
        <v>680</v>
      </c>
      <c r="K9" s="714"/>
      <c r="L9" s="736"/>
      <c r="M9" s="718" t="s">
        <v>681</v>
      </c>
      <c r="N9" s="719"/>
      <c r="O9" s="736"/>
      <c r="P9" s="730" t="s">
        <v>682</v>
      </c>
      <c r="Q9" s="734">
        <f>IF('Basic data'!$L$43="",0,'Basic data'!$L$43)</f>
        <v>0</v>
      </c>
      <c r="R9" s="632" t="str">
        <f>IF(Q9="",Berechnung1!$F$4,IF(Q9=0, Berechnung1!F4,IF(OR(Q9&lt; Berechnung1!E27,Q9&gt; Berechnung1!F27),Berechnung1!$G$4,IF(OR(ROUND(Q9,4)&lt;Berechnung1!J27,ROUND(Q9,4)&gt;Berechnung1!K27),Berechnung1!$D$4,IF(OR(ROUND(Q9,4)&lt;Berechnung1!G27,ROUND(Q9,4)&gt;Berechnung1!H27),Berechnung1!$E$4,Berechnung1!$C$4)))))</f>
        <v>Incomplete</v>
      </c>
      <c r="S9" s="635"/>
      <c r="T9" s="746"/>
    </row>
    <row r="10" spans="1:20" ht="26.25" customHeight="1" thickBot="1" x14ac:dyDescent="0.25">
      <c r="B10" s="651"/>
      <c r="C10" s="652"/>
      <c r="D10" s="656"/>
      <c r="E10" s="624"/>
      <c r="F10" s="660"/>
      <c r="G10" s="661"/>
      <c r="H10" s="660"/>
      <c r="I10" s="661"/>
      <c r="J10" s="690"/>
      <c r="K10" s="715"/>
      <c r="L10" s="737"/>
      <c r="M10" s="718"/>
      <c r="N10" s="719"/>
      <c r="O10" s="737"/>
      <c r="P10" s="730"/>
      <c r="Q10" s="735"/>
      <c r="R10" s="633"/>
      <c r="S10" s="636"/>
      <c r="T10" s="638"/>
    </row>
    <row r="11" spans="1:20" ht="26.25" customHeight="1" thickBot="1" x14ac:dyDescent="0.25">
      <c r="B11" s="653"/>
      <c r="C11" s="654"/>
      <c r="D11" s="657"/>
      <c r="E11" s="624"/>
      <c r="F11" s="662"/>
      <c r="G11" s="663"/>
      <c r="H11" s="662"/>
      <c r="I11" s="663"/>
      <c r="J11" s="692"/>
      <c r="K11" s="716"/>
      <c r="L11" s="738"/>
      <c r="M11" s="718"/>
      <c r="N11" s="719"/>
      <c r="O11" s="738"/>
      <c r="P11" s="730"/>
      <c r="Q11" s="735"/>
      <c r="R11" s="634"/>
      <c r="S11" s="637"/>
      <c r="T11" s="638"/>
    </row>
    <row r="12" spans="1:20" ht="26.25" customHeight="1" thickBot="1" x14ac:dyDescent="0.25">
      <c r="B12" s="649" t="s">
        <v>683</v>
      </c>
      <c r="C12" s="650"/>
      <c r="D12" s="655"/>
      <c r="E12" s="624" t="s">
        <v>684</v>
      </c>
      <c r="F12" s="658" t="s">
        <v>680</v>
      </c>
      <c r="G12" s="659"/>
      <c r="H12" s="664" t="s">
        <v>684</v>
      </c>
      <c r="I12" s="659"/>
      <c r="J12" s="713" t="s">
        <v>680</v>
      </c>
      <c r="K12" s="714"/>
      <c r="L12" s="736"/>
      <c r="M12" s="718" t="s">
        <v>1035</v>
      </c>
      <c r="N12" s="719"/>
      <c r="O12" s="736"/>
      <c r="P12" s="730" t="s">
        <v>682</v>
      </c>
      <c r="Q12" s="742"/>
      <c r="R12" s="632" t="str">
        <f>IF(Q12="",Berechnung1!$F$4,IF(Q12=0, Berechnung1!$H$4,IF(OR(Q12&lt; Berechnung1!E30,Q12&gt; Berechnung1!F30),Berechnung1!$G$4,IF(OR(ROUND(Q12,4)&lt;Berechnung1!J30,ROUND(Q12,4)&gt;Berechnung1!K30),Berechnung1!$D$4,IF(OR(ROUND(Q12,4)&lt;Berechnung1!G30,ROUND(Q12,4)&gt;Berechnung1!H30),Berechnung1!$E$4,Berechnung1!$C$4)))))</f>
        <v>Incomplete</v>
      </c>
      <c r="S12" s="635"/>
      <c r="T12" s="746"/>
    </row>
    <row r="13" spans="1:20" ht="26.25" customHeight="1" thickBot="1" x14ac:dyDescent="0.25">
      <c r="B13" s="651"/>
      <c r="C13" s="652"/>
      <c r="D13" s="656"/>
      <c r="E13" s="624"/>
      <c r="F13" s="660"/>
      <c r="G13" s="661"/>
      <c r="H13" s="660"/>
      <c r="I13" s="661"/>
      <c r="J13" s="690"/>
      <c r="K13" s="715"/>
      <c r="L13" s="737"/>
      <c r="M13" s="718"/>
      <c r="N13" s="719"/>
      <c r="O13" s="737"/>
      <c r="P13" s="730"/>
      <c r="Q13" s="743"/>
      <c r="R13" s="633"/>
      <c r="S13" s="636"/>
      <c r="T13" s="638"/>
    </row>
    <row r="14" spans="1:20" ht="26.25" customHeight="1" thickBot="1" x14ac:dyDescent="0.25">
      <c r="B14" s="653"/>
      <c r="C14" s="654"/>
      <c r="D14" s="657"/>
      <c r="E14" s="624"/>
      <c r="F14" s="662"/>
      <c r="G14" s="663"/>
      <c r="H14" s="662"/>
      <c r="I14" s="663"/>
      <c r="J14" s="692"/>
      <c r="K14" s="716"/>
      <c r="L14" s="738"/>
      <c r="M14" s="718"/>
      <c r="N14" s="719"/>
      <c r="O14" s="738"/>
      <c r="P14" s="730"/>
      <c r="Q14" s="744"/>
      <c r="R14" s="634"/>
      <c r="S14" s="637"/>
      <c r="T14" s="638"/>
    </row>
    <row r="15" spans="1:20" ht="25.5" customHeight="1" thickBot="1" x14ac:dyDescent="0.25">
      <c r="B15" s="649" t="s">
        <v>987</v>
      </c>
      <c r="C15" s="650"/>
      <c r="D15" s="655" t="s">
        <v>685</v>
      </c>
      <c r="E15" s="624" t="s">
        <v>988</v>
      </c>
      <c r="F15" s="664" t="s">
        <v>686</v>
      </c>
      <c r="G15" s="659"/>
      <c r="H15" s="664" t="s">
        <v>1006</v>
      </c>
      <c r="I15" s="659"/>
      <c r="J15" s="713" t="s">
        <v>985</v>
      </c>
      <c r="K15" s="714"/>
      <c r="L15" s="736"/>
      <c r="M15" s="718" t="s">
        <v>997</v>
      </c>
      <c r="N15" s="719"/>
      <c r="O15" s="739"/>
      <c r="P15" s="404" t="s">
        <v>687</v>
      </c>
      <c r="Q15" s="42"/>
      <c r="R15" s="632" t="str">
        <f>IF(OR(Q15="",Q16=""),Berechnung1!$F$4,IF(AND(Q15=0,Q16=0),Berechnung1!$G$4,IF(Q17=Berechnung1!D33,Berechnung1!$F$4,IF(OR(Q17&lt; Berechnung1!E33,Q17&gt; Berechnung1!F33),Berechnung1!$G$4,IF(OR(ROUND(Q17,4)&lt;Berechnung1!J33,ROUND(Q17,4)&gt;Berechnung1!K33),Berechnung1!$D$4,IF(OR(ROUND(Q17,4)&lt;Berechnung1!G33,ROUND(Q17,4)&gt;Berechnung1!H33),Berechnung1!$E$4,Berechnung1!$C$4))))))</f>
        <v>Incomplete</v>
      </c>
      <c r="S15" s="635"/>
      <c r="T15" s="746"/>
    </row>
    <row r="16" spans="1:20" ht="25.5" customHeight="1" thickBot="1" x14ac:dyDescent="0.25">
      <c r="B16" s="651"/>
      <c r="C16" s="652"/>
      <c r="D16" s="656"/>
      <c r="E16" s="624"/>
      <c r="F16" s="660"/>
      <c r="G16" s="661"/>
      <c r="H16" s="660"/>
      <c r="I16" s="661"/>
      <c r="J16" s="690"/>
      <c r="K16" s="715"/>
      <c r="L16" s="737"/>
      <c r="M16" s="718"/>
      <c r="N16" s="719"/>
      <c r="O16" s="737"/>
      <c r="P16" s="405" t="s">
        <v>688</v>
      </c>
      <c r="Q16" s="406">
        <f>IF('Basic data'!$L$40="",0,'Basic data'!$L$40)</f>
        <v>0</v>
      </c>
      <c r="R16" s="633"/>
      <c r="S16" s="636"/>
      <c r="T16" s="638"/>
    </row>
    <row r="17" spans="2:20" ht="25.5" customHeight="1" thickBot="1" x14ac:dyDescent="0.25">
      <c r="B17" s="653"/>
      <c r="C17" s="654"/>
      <c r="D17" s="657"/>
      <c r="E17" s="624"/>
      <c r="F17" s="662"/>
      <c r="G17" s="663"/>
      <c r="H17" s="662"/>
      <c r="I17" s="663"/>
      <c r="J17" s="692"/>
      <c r="K17" s="716"/>
      <c r="L17" s="738"/>
      <c r="M17" s="718"/>
      <c r="N17" s="719"/>
      <c r="O17" s="738"/>
      <c r="P17" s="405" t="s">
        <v>689</v>
      </c>
      <c r="Q17" s="242" t="str">
        <f>IF(OR(Q15="",Q16=""),"n.d.",IF(AND(Q15=0,Q16=0),"n.d.",IF(Q16=0,"",Q15/Q16)))</f>
        <v>n.d.</v>
      </c>
      <c r="R17" s="634"/>
      <c r="S17" s="637"/>
      <c r="T17" s="638"/>
    </row>
    <row r="18" spans="2:20" ht="25.5" customHeight="1" thickBot="1" x14ac:dyDescent="0.25">
      <c r="B18" s="595" t="s">
        <v>1002</v>
      </c>
      <c r="C18" s="596"/>
      <c r="D18" s="601"/>
      <c r="E18" s="669" t="s">
        <v>989</v>
      </c>
      <c r="F18" s="639" t="s">
        <v>990</v>
      </c>
      <c r="G18" s="640"/>
      <c r="H18" s="639" t="s">
        <v>1007</v>
      </c>
      <c r="I18" s="640"/>
      <c r="J18" s="645" t="s">
        <v>991</v>
      </c>
      <c r="K18" s="646"/>
      <c r="L18" s="612"/>
      <c r="M18" s="630" t="s">
        <v>997</v>
      </c>
      <c r="N18" s="630"/>
      <c r="O18" s="631"/>
      <c r="P18" s="411" t="s">
        <v>758</v>
      </c>
      <c r="Q18" s="253"/>
      <c r="R18" s="632" t="str">
        <f>IF(OR(Q18="",Q19=""),Berechnung1!$F$4,IF(AND(Q18=0,Q19=0),Berechnung1!$G$4,IF(Q20=Berechnung1!D36,Berechnung1!$F$4,IF(OR(Q20&lt; Berechnung1!E36,Q20&gt; Berechnung1!F36),Berechnung1!$G$4,IF(OR(ROUND(Q20,4)&lt;Berechnung1!J36,ROUND(Q20,4)&gt;Berechnung1!K36),Berechnung1!$D$4,IF(OR(ROUND(Q20,4)&lt;Berechnung1!G36,ROUND(Q20,4)&gt;Berechnung1!H36),Berechnung1!$E$4,Berechnung1!$C$4))))))</f>
        <v>Incomplete</v>
      </c>
      <c r="S18" s="635"/>
      <c r="T18" s="628"/>
    </row>
    <row r="19" spans="2:20" ht="25.5" customHeight="1" thickBot="1" x14ac:dyDescent="0.25">
      <c r="B19" s="597"/>
      <c r="C19" s="598"/>
      <c r="D19" s="602"/>
      <c r="E19" s="669"/>
      <c r="F19" s="641"/>
      <c r="G19" s="642"/>
      <c r="H19" s="641"/>
      <c r="I19" s="642"/>
      <c r="J19" s="608"/>
      <c r="K19" s="647"/>
      <c r="L19" s="613"/>
      <c r="M19" s="630"/>
      <c r="N19" s="630"/>
      <c r="O19" s="613"/>
      <c r="P19" s="409" t="s">
        <v>759</v>
      </c>
      <c r="Q19" s="420">
        <f>IF(AND('Basic data'!$L$41="",'Basic data'!$L$42=""),0,'Basic data'!$L$41+'Basic data'!$L$42)</f>
        <v>0</v>
      </c>
      <c r="R19" s="633"/>
      <c r="S19" s="636"/>
      <c r="T19" s="638"/>
    </row>
    <row r="20" spans="2:20" ht="25.5" customHeight="1" thickBot="1" x14ac:dyDescent="0.25">
      <c r="B20" s="599"/>
      <c r="C20" s="600"/>
      <c r="D20" s="603"/>
      <c r="E20" s="669"/>
      <c r="F20" s="643"/>
      <c r="G20" s="644"/>
      <c r="H20" s="643"/>
      <c r="I20" s="644"/>
      <c r="J20" s="610"/>
      <c r="K20" s="648"/>
      <c r="L20" s="614"/>
      <c r="M20" s="630"/>
      <c r="N20" s="630"/>
      <c r="O20" s="614"/>
      <c r="P20" s="409" t="s">
        <v>4</v>
      </c>
      <c r="Q20" s="254" t="str">
        <f>IF(OR(Q18="",Q19=""),"n.d.",IF(AND(Q18=0,Q19=0),"n.d.",IF(Q19=0,"",Q18/Q19)))</f>
        <v>n.d.</v>
      </c>
      <c r="R20" s="634"/>
      <c r="S20" s="637"/>
      <c r="T20" s="638"/>
    </row>
    <row r="21" spans="2:20" ht="27" customHeight="1" thickBot="1" x14ac:dyDescent="0.25">
      <c r="B21" s="597" t="s">
        <v>1003</v>
      </c>
      <c r="C21" s="598"/>
      <c r="D21" s="601"/>
      <c r="E21" s="668" t="s">
        <v>1008</v>
      </c>
      <c r="F21" s="641" t="s">
        <v>992</v>
      </c>
      <c r="G21" s="642"/>
      <c r="H21" s="641" t="s">
        <v>993</v>
      </c>
      <c r="I21" s="642"/>
      <c r="J21" s="717" t="s">
        <v>1001</v>
      </c>
      <c r="K21" s="647"/>
      <c r="L21" s="612"/>
      <c r="M21" s="614" t="s">
        <v>994</v>
      </c>
      <c r="N21" s="614"/>
      <c r="O21" s="612"/>
      <c r="P21" s="411" t="s">
        <v>758</v>
      </c>
      <c r="Q21" s="253"/>
      <c r="R21" s="632" t="str">
        <f>IF(OR(Q21="",Q22=""),Berechnung1!$F$4,IF(AND(Q21=0,Q22=0),Berechnung1!$G$4,IF(Q23=Berechnung1!D39,Berechnung1!$F$4,IF(OR(Q23&lt; Berechnung1!E39,Q23&gt; Berechnung1!F39),Berechnung1!$G$4,IF(OR(ROUND(Q23,4)&lt;Berechnung1!J39,ROUND(Q23,4)&gt;Berechnung1!K39),Berechnung1!$D$4,IF(OR(ROUND(Q23,4)&lt;Berechnung1!G39,ROUND(Q23,4)&gt;Berechnung1!H39),Berechnung1!$E$4,Berechnung1!$C$4))))))</f>
        <v>Incomplete</v>
      </c>
      <c r="S21" s="590"/>
      <c r="T21" s="628"/>
    </row>
    <row r="22" spans="2:20" ht="27" customHeight="1" thickBot="1" x14ac:dyDescent="0.25">
      <c r="B22" s="597"/>
      <c r="C22" s="598"/>
      <c r="D22" s="602"/>
      <c r="E22" s="669"/>
      <c r="F22" s="641"/>
      <c r="G22" s="642"/>
      <c r="H22" s="641"/>
      <c r="I22" s="642"/>
      <c r="J22" s="608"/>
      <c r="K22" s="647"/>
      <c r="L22" s="613"/>
      <c r="M22" s="630"/>
      <c r="N22" s="630"/>
      <c r="O22" s="613"/>
      <c r="P22" s="409" t="s">
        <v>759</v>
      </c>
      <c r="Q22" s="420">
        <f>Q9+Q12</f>
        <v>0</v>
      </c>
      <c r="R22" s="633"/>
      <c r="S22" s="591"/>
      <c r="T22" s="629"/>
    </row>
    <row r="23" spans="2:20" ht="27" customHeight="1" thickBot="1" x14ac:dyDescent="0.25">
      <c r="B23" s="599"/>
      <c r="C23" s="600"/>
      <c r="D23" s="603"/>
      <c r="E23" s="669"/>
      <c r="F23" s="643"/>
      <c r="G23" s="644"/>
      <c r="H23" s="643"/>
      <c r="I23" s="644"/>
      <c r="J23" s="610"/>
      <c r="K23" s="648"/>
      <c r="L23" s="614"/>
      <c r="M23" s="630"/>
      <c r="N23" s="630"/>
      <c r="O23" s="614"/>
      <c r="P23" s="409" t="s">
        <v>4</v>
      </c>
      <c r="Q23" s="254" t="str">
        <f>IF(Q21="","n.d.",IF(Q22="","n.d.",IF(Q22=0,"",Q21/Q22)))</f>
        <v>n.d.</v>
      </c>
      <c r="R23" s="634"/>
      <c r="S23" s="592"/>
      <c r="T23" s="629"/>
    </row>
    <row r="24" spans="2:20" s="37" customFormat="1" ht="27" customHeight="1" thickBot="1" x14ac:dyDescent="0.25">
      <c r="B24" s="649" t="s">
        <v>690</v>
      </c>
      <c r="C24" s="650"/>
      <c r="D24" s="655"/>
      <c r="E24" s="722" t="s">
        <v>1009</v>
      </c>
      <c r="F24" s="664" t="s">
        <v>691</v>
      </c>
      <c r="G24" s="659"/>
      <c r="H24" s="664" t="s">
        <v>692</v>
      </c>
      <c r="I24" s="659"/>
      <c r="J24" s="688" t="s">
        <v>1001</v>
      </c>
      <c r="K24" s="689"/>
      <c r="L24" s="704" t="s">
        <v>693</v>
      </c>
      <c r="M24" s="707" t="s">
        <v>1035</v>
      </c>
      <c r="N24" s="708"/>
      <c r="O24" s="751"/>
      <c r="P24" s="404" t="s">
        <v>687</v>
      </c>
      <c r="Q24" s="42"/>
      <c r="R24" s="632" t="str">
        <f>IF(Q26=Berechnung1!D42,Berechnung1!$F$4,IF(OR(Q26&lt; Berechnung1!E42,Q26&gt; Berechnung1!F42),Berechnung1!$G$4,IF(OR(ROUND(Q26,4)&lt;Berechnung1!J42,ROUND(Q26,4)&gt;Berechnung1!K42),Berechnung1!$D$4,IF(OR(ROUND(Q26,4)&lt;Berechnung1!G42,ROUND(Q26,4)&gt;Berechnung1!H42),Berechnung1!$E$4,Berechnung1!$C$4))))</f>
        <v>Incomplete</v>
      </c>
      <c r="S24" s="635"/>
      <c r="T24" s="746"/>
    </row>
    <row r="25" spans="2:20" s="37" customFormat="1" ht="27" customHeight="1" thickBot="1" x14ac:dyDescent="0.25">
      <c r="B25" s="651"/>
      <c r="C25" s="652"/>
      <c r="D25" s="656"/>
      <c r="E25" s="723"/>
      <c r="F25" s="660"/>
      <c r="G25" s="661"/>
      <c r="H25" s="660"/>
      <c r="I25" s="661"/>
      <c r="J25" s="690"/>
      <c r="K25" s="691"/>
      <c r="L25" s="705"/>
      <c r="M25" s="709"/>
      <c r="N25" s="710"/>
      <c r="O25" s="752"/>
      <c r="P25" s="405" t="s">
        <v>688</v>
      </c>
      <c r="Q25" s="406">
        <f>IF(Q22="",0,Q22)</f>
        <v>0</v>
      </c>
      <c r="R25" s="633"/>
      <c r="S25" s="636"/>
      <c r="T25" s="747"/>
    </row>
    <row r="26" spans="2:20" s="37" customFormat="1" ht="27" customHeight="1" thickBot="1" x14ac:dyDescent="0.25">
      <c r="B26" s="653"/>
      <c r="C26" s="654"/>
      <c r="D26" s="657"/>
      <c r="E26" s="724"/>
      <c r="F26" s="662"/>
      <c r="G26" s="663"/>
      <c r="H26" s="662"/>
      <c r="I26" s="663"/>
      <c r="J26" s="692"/>
      <c r="K26" s="693"/>
      <c r="L26" s="706"/>
      <c r="M26" s="711"/>
      <c r="N26" s="712"/>
      <c r="O26" s="753"/>
      <c r="P26" s="405" t="s">
        <v>689</v>
      </c>
      <c r="Q26" s="242" t="str">
        <f>IF(Q24="","n.d.",IF(Q25="","n.d.",IF(Q25=0,"",Q24/Q25)))</f>
        <v>n.d.</v>
      </c>
      <c r="R26" s="634"/>
      <c r="S26" s="637"/>
      <c r="T26" s="748"/>
    </row>
    <row r="27" spans="2:20" s="37" customFormat="1" ht="25.5" customHeight="1" thickBot="1" x14ac:dyDescent="0.25">
      <c r="B27" s="651">
        <v>5</v>
      </c>
      <c r="C27" s="652"/>
      <c r="D27" s="655" t="s">
        <v>694</v>
      </c>
      <c r="E27" s="722" t="s">
        <v>695</v>
      </c>
      <c r="F27" s="664" t="s">
        <v>696</v>
      </c>
      <c r="G27" s="659"/>
      <c r="H27" s="664" t="s">
        <v>697</v>
      </c>
      <c r="I27" s="659"/>
      <c r="J27" s="688" t="s">
        <v>698</v>
      </c>
      <c r="K27" s="689"/>
      <c r="L27" s="704"/>
      <c r="M27" s="707" t="s">
        <v>1005</v>
      </c>
      <c r="N27" s="708"/>
      <c r="O27" s="704"/>
      <c r="P27" s="407" t="s">
        <v>687</v>
      </c>
      <c r="Q27" s="406">
        <f>Studies!E5</f>
        <v>0</v>
      </c>
      <c r="R27" s="632" t="str">
        <f>IF(Q29=Berechnung1!D45,Berechnung1!$F$4,IF(OR(Q29&lt; Berechnung1!E45,Q29&gt; Berechnung1!F45),Berechnung1!$G$4,IF(OR(ROUND(Q29,4)&lt;Berechnung1!J45,ROUND(Q29,4)&gt;Berechnung1!K45),Berechnung1!$D$4,IF(OR(ROUND(Q29,4)&lt;Berechnung1!G45,ROUND(Q29,4)&gt;Berechnung1!H45),Berechnung1!$E$4,Berechnung1!$C$4))))</f>
        <v>Incomplete</v>
      </c>
      <c r="S27" s="635"/>
      <c r="T27" s="746"/>
    </row>
    <row r="28" spans="2:20" s="37" customFormat="1" ht="25.5" customHeight="1" thickBot="1" x14ac:dyDescent="0.25">
      <c r="B28" s="651"/>
      <c r="C28" s="652"/>
      <c r="D28" s="656"/>
      <c r="E28" s="723"/>
      <c r="F28" s="660"/>
      <c r="G28" s="661"/>
      <c r="H28" s="660"/>
      <c r="I28" s="661"/>
      <c r="J28" s="690"/>
      <c r="K28" s="691"/>
      <c r="L28" s="705"/>
      <c r="M28" s="709"/>
      <c r="N28" s="710"/>
      <c r="O28" s="705"/>
      <c r="P28" s="407" t="s">
        <v>688</v>
      </c>
      <c r="Q28" s="406">
        <f>IF('Basic data'!$L$43="",0,'Basic data'!$L$43)</f>
        <v>0</v>
      </c>
      <c r="R28" s="633"/>
      <c r="S28" s="636"/>
      <c r="T28" s="747"/>
    </row>
    <row r="29" spans="2:20" s="37" customFormat="1" ht="25.5" customHeight="1" thickBot="1" x14ac:dyDescent="0.25">
      <c r="B29" s="653"/>
      <c r="C29" s="654"/>
      <c r="D29" s="657"/>
      <c r="E29" s="724"/>
      <c r="F29" s="662"/>
      <c r="G29" s="663"/>
      <c r="H29" s="662"/>
      <c r="I29" s="663"/>
      <c r="J29" s="692"/>
      <c r="K29" s="693"/>
      <c r="L29" s="706"/>
      <c r="M29" s="711"/>
      <c r="N29" s="712"/>
      <c r="O29" s="706"/>
      <c r="P29" s="407" t="s">
        <v>689</v>
      </c>
      <c r="Q29" s="242" t="str">
        <f>IF(Q27="","n.d.",IF(Q28="","n.d.",IF(Q28=0,"n.d.",Q27/Q28)))</f>
        <v>n.d.</v>
      </c>
      <c r="R29" s="634"/>
      <c r="S29" s="637"/>
      <c r="T29" s="748"/>
    </row>
    <row r="30" spans="2:20" s="37" customFormat="1" ht="25.5" customHeight="1" thickBot="1" x14ac:dyDescent="0.25">
      <c r="B30" s="649" t="s">
        <v>699</v>
      </c>
      <c r="C30" s="650"/>
      <c r="D30" s="655"/>
      <c r="E30" s="722" t="s">
        <v>700</v>
      </c>
      <c r="F30" s="688" t="s">
        <v>678</v>
      </c>
      <c r="G30" s="689"/>
      <c r="H30" s="688" t="s">
        <v>701</v>
      </c>
      <c r="I30" s="689"/>
      <c r="J30" s="713" t="s">
        <v>680</v>
      </c>
      <c r="K30" s="689"/>
      <c r="L30" s="704"/>
      <c r="M30" s="707" t="s">
        <v>1004</v>
      </c>
      <c r="N30" s="708"/>
      <c r="O30" s="704"/>
      <c r="P30" s="766" t="s">
        <v>703</v>
      </c>
      <c r="Q30" s="734">
        <f>IF('Basic data'!$L$45="",0,'Basic data'!$L$45)</f>
        <v>0</v>
      </c>
      <c r="R30" s="632" t="str">
        <f>IF(Q30="",Berechnung1!$F$4,IF(Q30=0, Berechnung1!F4,IF(OR(Q30&lt; Berechnung1!E48,Q30&gt; Berechnung1!F48),Berechnung1!$G$4,IF(OR(ROUND(Q30,4)&lt;Berechnung1!J48,ROUND(Q30,4)&gt;Berechnung1!K48),Berechnung1!$D$4,IF(OR(ROUND(Q30,4)&lt;Berechnung1!G48,ROUND(Q30,4)&gt;Berechnung1!H48),Berechnung1!$E$4,Berechnung1!$C$4)))))</f>
        <v>Incomplete</v>
      </c>
      <c r="S30" s="635"/>
      <c r="T30" s="746"/>
    </row>
    <row r="31" spans="2:20" s="37" customFormat="1" ht="25.5" customHeight="1" thickBot="1" x14ac:dyDescent="0.25">
      <c r="B31" s="651"/>
      <c r="C31" s="652"/>
      <c r="D31" s="656"/>
      <c r="E31" s="723"/>
      <c r="F31" s="690"/>
      <c r="G31" s="691"/>
      <c r="H31" s="690"/>
      <c r="I31" s="691"/>
      <c r="J31" s="690"/>
      <c r="K31" s="691"/>
      <c r="L31" s="705"/>
      <c r="M31" s="709"/>
      <c r="N31" s="710"/>
      <c r="O31" s="705"/>
      <c r="P31" s="767"/>
      <c r="Q31" s="735"/>
      <c r="R31" s="633"/>
      <c r="S31" s="636"/>
      <c r="T31" s="629"/>
    </row>
    <row r="32" spans="2:20" s="37" customFormat="1" ht="25.5" customHeight="1" thickBot="1" x14ac:dyDescent="0.25">
      <c r="B32" s="653"/>
      <c r="C32" s="654"/>
      <c r="D32" s="656"/>
      <c r="E32" s="724"/>
      <c r="F32" s="690"/>
      <c r="G32" s="691"/>
      <c r="H32" s="690"/>
      <c r="I32" s="691"/>
      <c r="J32" s="690"/>
      <c r="K32" s="691"/>
      <c r="L32" s="705"/>
      <c r="M32" s="711"/>
      <c r="N32" s="712"/>
      <c r="O32" s="705"/>
      <c r="P32" s="768"/>
      <c r="Q32" s="735"/>
      <c r="R32" s="634"/>
      <c r="S32" s="637"/>
      <c r="T32" s="629"/>
    </row>
    <row r="33" spans="2:20" s="37" customFormat="1" ht="25.5" customHeight="1" thickBot="1" x14ac:dyDescent="0.25">
      <c r="B33" s="649" t="s">
        <v>704</v>
      </c>
      <c r="C33" s="650"/>
      <c r="D33" s="656"/>
      <c r="E33" s="722" t="s">
        <v>705</v>
      </c>
      <c r="F33" s="690"/>
      <c r="G33" s="691"/>
      <c r="H33" s="690"/>
      <c r="I33" s="691"/>
      <c r="J33" s="690"/>
      <c r="K33" s="691"/>
      <c r="L33" s="705"/>
      <c r="M33" s="707" t="s">
        <v>702</v>
      </c>
      <c r="N33" s="708"/>
      <c r="O33" s="705"/>
      <c r="P33" s="766" t="s">
        <v>703</v>
      </c>
      <c r="Q33" s="734">
        <f>IF('Basic data'!$L$46="",0,'Basic data'!$L$46)</f>
        <v>0</v>
      </c>
      <c r="R33" s="632" t="str">
        <f>IF('Basic data'!L46="",Berechnung1!$F$4,IF('Basic data'!L46=0,Berechnung1!$H$4,IF(Q33=0,Berechnung1!F4,IF(OR(Q33&lt;Berechnung1!E51,Q33&gt;Berechnung1!F51),Berechnung1!$G$4,IF(OR(ROUND(Q33,4)&lt;Berechnung1!J51,ROUND(Q33,4)&gt;Berechnung1!K51),Berechnung1!$D$4,IF(OR(ROUND(Q33,4)&lt;Berechnung1!G51,ROUND(Q33,4)&gt;Berechnung1!H51),Berechnung1!$E$4,Berechnung1!$C$4))))))</f>
        <v>Incomplete</v>
      </c>
      <c r="S33" s="635"/>
      <c r="T33" s="746"/>
    </row>
    <row r="34" spans="2:20" s="37" customFormat="1" ht="25.5" customHeight="1" thickBot="1" x14ac:dyDescent="0.25">
      <c r="B34" s="651"/>
      <c r="C34" s="652"/>
      <c r="D34" s="656"/>
      <c r="E34" s="723"/>
      <c r="F34" s="690"/>
      <c r="G34" s="691"/>
      <c r="H34" s="690"/>
      <c r="I34" s="691"/>
      <c r="J34" s="690"/>
      <c r="K34" s="691"/>
      <c r="L34" s="705"/>
      <c r="M34" s="709"/>
      <c r="N34" s="710"/>
      <c r="O34" s="705"/>
      <c r="P34" s="767"/>
      <c r="Q34" s="735"/>
      <c r="R34" s="633"/>
      <c r="S34" s="636"/>
      <c r="T34" s="747"/>
    </row>
    <row r="35" spans="2:20" s="37" customFormat="1" ht="25.5" customHeight="1" thickBot="1" x14ac:dyDescent="0.25">
      <c r="B35" s="653"/>
      <c r="C35" s="654"/>
      <c r="D35" s="657"/>
      <c r="E35" s="724"/>
      <c r="F35" s="692"/>
      <c r="G35" s="693"/>
      <c r="H35" s="692"/>
      <c r="I35" s="693"/>
      <c r="J35" s="692"/>
      <c r="K35" s="693"/>
      <c r="L35" s="706"/>
      <c r="M35" s="711"/>
      <c r="N35" s="712"/>
      <c r="O35" s="706"/>
      <c r="P35" s="768"/>
      <c r="Q35" s="735"/>
      <c r="R35" s="634"/>
      <c r="S35" s="637"/>
      <c r="T35" s="748"/>
    </row>
    <row r="36" spans="2:20" ht="25.5" customHeight="1" thickBot="1" x14ac:dyDescent="0.25">
      <c r="B36" s="649">
        <v>7</v>
      </c>
      <c r="C36" s="650"/>
      <c r="D36" s="655" t="s">
        <v>1010</v>
      </c>
      <c r="E36" s="722" t="s">
        <v>706</v>
      </c>
      <c r="F36" s="664" t="s">
        <v>707</v>
      </c>
      <c r="G36" s="659"/>
      <c r="H36" s="664" t="s">
        <v>1011</v>
      </c>
      <c r="I36" s="659"/>
      <c r="J36" s="688" t="s">
        <v>708</v>
      </c>
      <c r="K36" s="689"/>
      <c r="L36" s="704"/>
      <c r="M36" s="707" t="s">
        <v>709</v>
      </c>
      <c r="N36" s="708"/>
      <c r="O36" s="704"/>
      <c r="P36" s="407" t="s">
        <v>687</v>
      </c>
      <c r="Q36" s="42"/>
      <c r="R36" s="632" t="str">
        <f>IF(Q38=Berechnung1!D54,Berechnung1!$F$4,IF(OR(Q38&lt; Berechnung1!E54,Q38&gt; Berechnung1!F54),Berechnung1!$G$4,IF(OR(ROUND(Q38,4)&lt;Berechnung1!J54,ROUND(Q38,4)&gt;Berechnung1!K54),Berechnung1!$D$4,IF(OR(ROUND(Q38,4)&lt;Berechnung1!G54,ROUND(Q38,4)&gt;Berechnung1!H54),Berechnung1!$E$4,Berechnung1!$C$4))))</f>
        <v>Incomplete</v>
      </c>
      <c r="S36" s="635"/>
      <c r="T36" s="746"/>
    </row>
    <row r="37" spans="2:20" ht="25.5" customHeight="1" thickBot="1" x14ac:dyDescent="0.25">
      <c r="B37" s="651"/>
      <c r="C37" s="652"/>
      <c r="D37" s="656"/>
      <c r="E37" s="723"/>
      <c r="F37" s="660"/>
      <c r="G37" s="661"/>
      <c r="H37" s="660"/>
      <c r="I37" s="661"/>
      <c r="J37" s="690"/>
      <c r="K37" s="691"/>
      <c r="L37" s="705"/>
      <c r="M37" s="709"/>
      <c r="N37" s="710"/>
      <c r="O37" s="705"/>
      <c r="P37" s="407" t="s">
        <v>688</v>
      </c>
      <c r="Q37" s="406">
        <f>IF(SUM('Basic data'!L30,'Basic data'!L32,'Basic data'!L34,'Basic data'!L36,'Basic data'!L38,'Basic data'!L41)=0,0,SUM('Basic data'!L30,'Basic data'!L32,'Basic data'!L34,'Basic data'!L36,'Basic data'!L38,'Basic data'!L41))</f>
        <v>0</v>
      </c>
      <c r="R37" s="633"/>
      <c r="S37" s="636"/>
      <c r="T37" s="629"/>
    </row>
    <row r="38" spans="2:20" ht="25.5" customHeight="1" thickBot="1" x14ac:dyDescent="0.25">
      <c r="B38" s="653"/>
      <c r="C38" s="654"/>
      <c r="D38" s="657"/>
      <c r="E38" s="724"/>
      <c r="F38" s="662"/>
      <c r="G38" s="663"/>
      <c r="H38" s="662"/>
      <c r="I38" s="663"/>
      <c r="J38" s="692"/>
      <c r="K38" s="693"/>
      <c r="L38" s="706"/>
      <c r="M38" s="711"/>
      <c r="N38" s="712"/>
      <c r="O38" s="706"/>
      <c r="P38" s="407" t="s">
        <v>689</v>
      </c>
      <c r="Q38" s="242" t="str">
        <f>IF(Q36="","n.d.",IF(Q37="","n.d.",IF(Q37=0,"",Q36/Q37)))</f>
        <v>n.d.</v>
      </c>
      <c r="R38" s="634"/>
      <c r="S38" s="637"/>
      <c r="T38" s="629"/>
    </row>
    <row r="39" spans="2:20" s="11" customFormat="1" ht="30" customHeight="1" thickBot="1" x14ac:dyDescent="0.25">
      <c r="B39" s="597">
        <v>8</v>
      </c>
      <c r="C39" s="598"/>
      <c r="D39" s="601" t="s">
        <v>753</v>
      </c>
      <c r="E39" s="754" t="s">
        <v>754</v>
      </c>
      <c r="F39" s="606" t="s">
        <v>755</v>
      </c>
      <c r="G39" s="665"/>
      <c r="H39" s="606" t="s">
        <v>756</v>
      </c>
      <c r="I39" s="665"/>
      <c r="J39" s="606" t="s">
        <v>757</v>
      </c>
      <c r="K39" s="665"/>
      <c r="L39" s="612"/>
      <c r="M39" s="615" t="s">
        <v>995</v>
      </c>
      <c r="N39" s="616"/>
      <c r="O39" s="631"/>
      <c r="P39" s="412" t="s">
        <v>758</v>
      </c>
      <c r="Q39" s="253"/>
      <c r="R39" s="632" t="str">
        <f>IF(AND(Q39&lt;&gt;"",Q40&lt;&gt;"",Q39=0,Q40=0),Berechnung1!$H$4,IF(Q41=Berechnung1!D57,Berechnung1!$F$4,IF(OR(Q41&lt;Berechnung1!E57,Q41&gt;Berechnung1!F57),Berechnung1!$G$4,IF(OR(ROUND(Q41,4)&lt;Berechnung1!J57,ROUND(Q41,4)&gt;Berechnung1!K57),Berechnung1!$D$4,IF(OR(ROUND(Q41,4)&lt;Berechnung1!G57,ROUND(Q41,4)&gt;Berechnung1!H57),Berechnung1!$E$4,Berechnung1!$C$4)))))</f>
        <v>Incomplete</v>
      </c>
      <c r="S39" s="635"/>
      <c r="T39" s="628"/>
    </row>
    <row r="40" spans="2:20" s="11" customFormat="1" ht="30" customHeight="1" thickBot="1" x14ac:dyDescent="0.25">
      <c r="B40" s="597"/>
      <c r="C40" s="598"/>
      <c r="D40" s="602"/>
      <c r="E40" s="755"/>
      <c r="F40" s="608"/>
      <c r="G40" s="666"/>
      <c r="H40" s="608"/>
      <c r="I40" s="666"/>
      <c r="J40" s="608"/>
      <c r="K40" s="666"/>
      <c r="L40" s="613"/>
      <c r="M40" s="617"/>
      <c r="N40" s="618"/>
      <c r="O40" s="613"/>
      <c r="P40" s="412" t="s">
        <v>759</v>
      </c>
      <c r="Q40" s="253"/>
      <c r="R40" s="633"/>
      <c r="S40" s="636"/>
      <c r="T40" s="629"/>
    </row>
    <row r="41" spans="2:20" s="11" customFormat="1" ht="30" customHeight="1" thickBot="1" x14ac:dyDescent="0.25">
      <c r="B41" s="599"/>
      <c r="C41" s="600"/>
      <c r="D41" s="603"/>
      <c r="E41" s="756"/>
      <c r="F41" s="610"/>
      <c r="G41" s="667"/>
      <c r="H41" s="610"/>
      <c r="I41" s="667"/>
      <c r="J41" s="610"/>
      <c r="K41" s="667"/>
      <c r="L41" s="614"/>
      <c r="M41" s="619"/>
      <c r="N41" s="620"/>
      <c r="O41" s="614"/>
      <c r="P41" s="412" t="s">
        <v>4</v>
      </c>
      <c r="Q41" s="254" t="str">
        <f>IF(Q39="","n.d.",IF(Q40="","n.d.",IF(Q40=0,"",Q39/Q40)))</f>
        <v>n.d.</v>
      </c>
      <c r="R41" s="634"/>
      <c r="S41" s="637"/>
      <c r="T41" s="629"/>
    </row>
    <row r="42" spans="2:20" s="37" customFormat="1" ht="30" customHeight="1" thickBot="1" x14ac:dyDescent="0.25">
      <c r="B42" s="595">
        <v>9</v>
      </c>
      <c r="C42" s="596"/>
      <c r="D42" s="601" t="s">
        <v>710</v>
      </c>
      <c r="E42" s="624" t="s">
        <v>1121</v>
      </c>
      <c r="F42" s="606" t="s">
        <v>711</v>
      </c>
      <c r="G42" s="665"/>
      <c r="H42" s="606" t="s">
        <v>712</v>
      </c>
      <c r="I42" s="665"/>
      <c r="J42" s="756" t="s">
        <v>713</v>
      </c>
      <c r="K42" s="756"/>
      <c r="L42" s="612"/>
      <c r="M42" s="615" t="s">
        <v>995</v>
      </c>
      <c r="N42" s="616"/>
      <c r="O42" s="751"/>
      <c r="P42" s="408" t="s">
        <v>715</v>
      </c>
      <c r="Q42" s="253"/>
      <c r="R42" s="587" t="str">
        <f>IF(Q44=Berechnung1!D60,Berechnung1!$F$4,IF(OR(Q44&lt; Berechnung1!E60,Q44&gt; Berechnung1!F60),Berechnung1!$G$4,IF(OR(ROUND(Q44,4)&lt;Berechnung1!J60,ROUND(Q44,4)&gt;Berechnung1!K60),Berechnung1!$D$4,IF(OR(ROUND(Q44,4)&lt;Berechnung1!G60,ROUND(Q44,4)&gt;Berechnung1!H60),Berechnung1!$E$4,Berechnung1!$C$4))))</f>
        <v>Incomplete</v>
      </c>
      <c r="S42" s="635"/>
      <c r="T42" s="763"/>
    </row>
    <row r="43" spans="2:20" s="37" customFormat="1" ht="30" customHeight="1" thickBot="1" x14ac:dyDescent="0.25">
      <c r="B43" s="597"/>
      <c r="C43" s="598"/>
      <c r="D43" s="602"/>
      <c r="E43" s="624"/>
      <c r="F43" s="608"/>
      <c r="G43" s="666"/>
      <c r="H43" s="608"/>
      <c r="I43" s="666"/>
      <c r="J43" s="604"/>
      <c r="K43" s="604"/>
      <c r="L43" s="613"/>
      <c r="M43" s="617"/>
      <c r="N43" s="618"/>
      <c r="O43" s="705"/>
      <c r="P43" s="409" t="s">
        <v>759</v>
      </c>
      <c r="Q43" s="410">
        <f>IF(SUM('Basic data'!$L$30,'Basic data'!$L$31)=0,0,SUM('Basic data'!$L$30,'Basic data'!$L$31))</f>
        <v>0</v>
      </c>
      <c r="R43" s="588"/>
      <c r="S43" s="636"/>
      <c r="T43" s="764"/>
    </row>
    <row r="44" spans="2:20" s="37" customFormat="1" ht="30" customHeight="1" thickBot="1" x14ac:dyDescent="0.25">
      <c r="B44" s="599"/>
      <c r="C44" s="600"/>
      <c r="D44" s="603"/>
      <c r="E44" s="624"/>
      <c r="F44" s="610"/>
      <c r="G44" s="667"/>
      <c r="H44" s="610"/>
      <c r="I44" s="667"/>
      <c r="J44" s="604"/>
      <c r="K44" s="604"/>
      <c r="L44" s="614"/>
      <c r="M44" s="619"/>
      <c r="N44" s="620"/>
      <c r="O44" s="706"/>
      <c r="P44" s="409" t="s">
        <v>717</v>
      </c>
      <c r="Q44" s="254" t="str">
        <f>IF(Q42="","n.d.",IF(Q43="","n.d.",IF(Q43=0,"",Q42/Q43)))</f>
        <v>n.d.</v>
      </c>
      <c r="R44" s="589"/>
      <c r="S44" s="637"/>
      <c r="T44" s="765"/>
    </row>
    <row r="45" spans="2:20" ht="25.5" customHeight="1" thickBot="1" x14ac:dyDescent="0.25">
      <c r="B45" s="595">
        <v>10</v>
      </c>
      <c r="C45" s="596"/>
      <c r="D45" s="601" t="s">
        <v>710</v>
      </c>
      <c r="E45" s="624" t="s">
        <v>1122</v>
      </c>
      <c r="F45" s="608" t="s">
        <v>718</v>
      </c>
      <c r="G45" s="666"/>
      <c r="H45" s="606" t="s">
        <v>719</v>
      </c>
      <c r="I45" s="665"/>
      <c r="J45" s="604" t="s">
        <v>720</v>
      </c>
      <c r="K45" s="604"/>
      <c r="L45" s="612"/>
      <c r="M45" s="615" t="s">
        <v>714</v>
      </c>
      <c r="N45" s="616"/>
      <c r="O45" s="751"/>
      <c r="P45" s="409" t="s">
        <v>715</v>
      </c>
      <c r="Q45" s="253"/>
      <c r="R45" s="587" t="str">
        <f>IF(Q47=Berechnung1!D63,Berechnung1!$F$4,IF(OR(Q47&lt; Berechnung1!E63,Q47&gt; Berechnung1!F63),Berechnung1!$G$4,IF(OR(ROUND(Q47,4)&lt;Berechnung1!J63,ROUND(Q47,4)&gt;Berechnung1!K63),Berechnung1!$D$4,IF(OR(ROUND(Q47,4)&lt;Berechnung1!G63,ROUND(Q47,4)&gt;Berechnung1!H63),Berechnung1!$E$4,Berechnung1!$C$4))))</f>
        <v>Incomplete</v>
      </c>
      <c r="S45" s="635"/>
      <c r="T45" s="628"/>
    </row>
    <row r="46" spans="2:20" ht="25.5" customHeight="1" thickBot="1" x14ac:dyDescent="0.25">
      <c r="B46" s="597"/>
      <c r="C46" s="598"/>
      <c r="D46" s="602"/>
      <c r="E46" s="624"/>
      <c r="F46" s="608"/>
      <c r="G46" s="666"/>
      <c r="H46" s="608"/>
      <c r="I46" s="666"/>
      <c r="J46" s="604"/>
      <c r="K46" s="604"/>
      <c r="L46" s="613"/>
      <c r="M46" s="617"/>
      <c r="N46" s="618"/>
      <c r="O46" s="705"/>
      <c r="P46" s="409" t="s">
        <v>716</v>
      </c>
      <c r="Q46" s="410">
        <f>IF(SUM('Basic data'!H30:K31)=0,0,SUM('Basic data'!H30:K31))</f>
        <v>0</v>
      </c>
      <c r="R46" s="588"/>
      <c r="S46" s="636"/>
      <c r="T46" s="629"/>
    </row>
    <row r="47" spans="2:20" ht="25.5" customHeight="1" thickBot="1" x14ac:dyDescent="0.25">
      <c r="B47" s="599"/>
      <c r="C47" s="600"/>
      <c r="D47" s="603"/>
      <c r="E47" s="624"/>
      <c r="F47" s="610"/>
      <c r="G47" s="667"/>
      <c r="H47" s="610"/>
      <c r="I47" s="667"/>
      <c r="J47" s="604"/>
      <c r="K47" s="604"/>
      <c r="L47" s="614"/>
      <c r="M47" s="619"/>
      <c r="N47" s="620"/>
      <c r="O47" s="706"/>
      <c r="P47" s="409" t="s">
        <v>717</v>
      </c>
      <c r="Q47" s="254" t="str">
        <f>IF(Q45="","n.d.",IF(Q46="","n.d.",IF(Q46=0,"",Q45/Q46)))</f>
        <v>n.d.</v>
      </c>
      <c r="R47" s="589"/>
      <c r="S47" s="637"/>
      <c r="T47" s="629"/>
    </row>
    <row r="48" spans="2:20" s="38" customFormat="1" ht="64.5" customHeight="1" thickBot="1" x14ac:dyDescent="0.25">
      <c r="B48" s="597">
        <v>11</v>
      </c>
      <c r="C48" s="598"/>
      <c r="D48" s="601" t="s">
        <v>710</v>
      </c>
      <c r="E48" s="624" t="s">
        <v>1123</v>
      </c>
      <c r="F48" s="604" t="s">
        <v>721</v>
      </c>
      <c r="G48" s="605"/>
      <c r="H48" s="604" t="s">
        <v>722</v>
      </c>
      <c r="I48" s="605"/>
      <c r="J48" s="645" t="s">
        <v>723</v>
      </c>
      <c r="K48" s="607"/>
      <c r="L48" s="612"/>
      <c r="M48" s="615" t="s">
        <v>995</v>
      </c>
      <c r="N48" s="616"/>
      <c r="O48" s="751"/>
      <c r="P48" s="411" t="s">
        <v>715</v>
      </c>
      <c r="Q48" s="253"/>
      <c r="R48" s="587" t="str">
        <f>IF(Q50=Berechnung1!D66,Berechnung1!$F$4,IF(OR(Q50&lt; Berechnung1!E66,Q50&gt; Berechnung1!F66),Berechnung1!$G$4,IF(OR(ROUND(Q50,4)&lt;Berechnung1!J66,ROUND(Q50,4)&gt;Berechnung1!K66),Berechnung1!$D$4,IF(OR(ROUND(Q50,4)&lt;Berechnung1!G66,ROUND(Q50,4)&gt;Berechnung1!H66),Berechnung1!$E$4,Berechnung1!$C$4))))</f>
        <v>Incomplete</v>
      </c>
      <c r="S48" s="635"/>
      <c r="T48" s="763"/>
    </row>
    <row r="49" spans="2:21" s="37" customFormat="1" ht="64.5" customHeight="1" thickBot="1" x14ac:dyDescent="0.25">
      <c r="B49" s="597"/>
      <c r="C49" s="598"/>
      <c r="D49" s="602"/>
      <c r="E49" s="624"/>
      <c r="F49" s="604"/>
      <c r="G49" s="605"/>
      <c r="H49" s="604"/>
      <c r="I49" s="605"/>
      <c r="J49" s="608"/>
      <c r="K49" s="609"/>
      <c r="L49" s="613"/>
      <c r="M49" s="617"/>
      <c r="N49" s="618"/>
      <c r="O49" s="705"/>
      <c r="P49" s="409" t="s">
        <v>716</v>
      </c>
      <c r="Q49" s="410">
        <f>IF('Basic data'!$L$30="",0,'Basic data'!$L$30)</f>
        <v>0</v>
      </c>
      <c r="R49" s="588"/>
      <c r="S49" s="636"/>
      <c r="T49" s="764"/>
    </row>
    <row r="50" spans="2:21" s="37" customFormat="1" ht="64.5" customHeight="1" thickBot="1" x14ac:dyDescent="0.25">
      <c r="B50" s="599"/>
      <c r="C50" s="600"/>
      <c r="D50" s="603"/>
      <c r="E50" s="624"/>
      <c r="F50" s="604"/>
      <c r="G50" s="605"/>
      <c r="H50" s="604"/>
      <c r="I50" s="605"/>
      <c r="J50" s="610"/>
      <c r="K50" s="611"/>
      <c r="L50" s="614"/>
      <c r="M50" s="619"/>
      <c r="N50" s="620"/>
      <c r="O50" s="706"/>
      <c r="P50" s="409" t="s">
        <v>717</v>
      </c>
      <c r="Q50" s="254" t="str">
        <f>IF(Q48="","n.d.",IF(Q49="","n.d.",IF(Q49=0,"",Q48/Q49)))</f>
        <v>n.d.</v>
      </c>
      <c r="R50" s="589"/>
      <c r="S50" s="637"/>
      <c r="T50" s="765"/>
    </row>
    <row r="51" spans="2:21" s="37" customFormat="1" ht="27.75" customHeight="1" thickBot="1" x14ac:dyDescent="0.25">
      <c r="B51" s="595">
        <v>12</v>
      </c>
      <c r="C51" s="596"/>
      <c r="D51" s="601" t="s">
        <v>710</v>
      </c>
      <c r="E51" s="624" t="s">
        <v>1124</v>
      </c>
      <c r="F51" s="604" t="s">
        <v>724</v>
      </c>
      <c r="G51" s="605"/>
      <c r="H51" s="604" t="s">
        <v>725</v>
      </c>
      <c r="I51" s="605"/>
      <c r="J51" s="604" t="s">
        <v>726</v>
      </c>
      <c r="K51" s="605"/>
      <c r="L51" s="612" t="s">
        <v>727</v>
      </c>
      <c r="M51" s="630" t="s">
        <v>1035</v>
      </c>
      <c r="N51" s="630"/>
      <c r="O51" s="631"/>
      <c r="P51" s="409" t="s">
        <v>715</v>
      </c>
      <c r="Q51" s="253"/>
      <c r="R51" s="587" t="str">
        <f>IF(AND(Q51&lt;&gt;"",Q52&lt;&gt;"",Q51=0,Q52=0),Berechnung1!$H$4,IF(Q53="",Berechnung1!$D$4,IF(Q53=Berechnung1!D69,Berechnung1!$F$4,IF(OR(Q53&lt; Berechnung1!E69,Q53&gt; Berechnung1!F69),Berechnung1!$G$4,IF(OR(ROUND(Q53,4)&lt;Berechnung1!J69,ROUND(Q53,4)&gt;Berechnung1!K69),Berechnung1!$D$4,IF(OR(ROUND(Q53,4)&lt;Berechnung1!G69,ROUND(Q53,4)&gt;Berechnung1!H69),Berechnung1!$E$4,Berechnung1!$C$4))))))</f>
        <v>Incomplete</v>
      </c>
      <c r="S51" s="635"/>
      <c r="T51" s="763"/>
    </row>
    <row r="52" spans="2:21" s="37" customFormat="1" ht="27.75" customHeight="1" thickBot="1" x14ac:dyDescent="0.25">
      <c r="B52" s="597"/>
      <c r="C52" s="598"/>
      <c r="D52" s="602"/>
      <c r="E52" s="624"/>
      <c r="F52" s="604"/>
      <c r="G52" s="605"/>
      <c r="H52" s="604"/>
      <c r="I52" s="605"/>
      <c r="J52" s="604"/>
      <c r="K52" s="605"/>
      <c r="L52" s="613"/>
      <c r="M52" s="630"/>
      <c r="N52" s="630"/>
      <c r="O52" s="613"/>
      <c r="P52" s="409" t="s">
        <v>716</v>
      </c>
      <c r="Q52" s="255"/>
      <c r="R52" s="588"/>
      <c r="S52" s="636"/>
      <c r="T52" s="764"/>
      <c r="U52" s="37">
        <f>IFERROR(('Basic data'!L30+'Basic data'!L31),0)</f>
        <v>0</v>
      </c>
    </row>
    <row r="53" spans="2:21" s="37" customFormat="1" ht="27.75" customHeight="1" thickBot="1" x14ac:dyDescent="0.25">
      <c r="B53" s="599"/>
      <c r="C53" s="600"/>
      <c r="D53" s="603"/>
      <c r="E53" s="624"/>
      <c r="F53" s="604"/>
      <c r="G53" s="605"/>
      <c r="H53" s="604"/>
      <c r="I53" s="605"/>
      <c r="J53" s="604"/>
      <c r="K53" s="605"/>
      <c r="L53" s="614"/>
      <c r="M53" s="630"/>
      <c r="N53" s="630"/>
      <c r="O53" s="614"/>
      <c r="P53" s="409" t="s">
        <v>717</v>
      </c>
      <c r="Q53" s="254" t="str">
        <f>IF(Q51="","n.d.",IF(Q52="","n.d.",IF(Q52=0,"",Q51/Q52)))</f>
        <v>n.d.</v>
      </c>
      <c r="R53" s="589"/>
      <c r="S53" s="637"/>
      <c r="T53" s="765"/>
    </row>
    <row r="54" spans="2:21" ht="27.75" customHeight="1" thickBot="1" x14ac:dyDescent="0.25">
      <c r="B54" s="597">
        <v>13</v>
      </c>
      <c r="C54" s="598"/>
      <c r="D54" s="601" t="s">
        <v>710</v>
      </c>
      <c r="E54" s="624" t="s">
        <v>1125</v>
      </c>
      <c r="F54" s="604" t="s">
        <v>728</v>
      </c>
      <c r="G54" s="605"/>
      <c r="H54" s="604" t="s">
        <v>729</v>
      </c>
      <c r="I54" s="605"/>
      <c r="J54" s="604" t="s">
        <v>730</v>
      </c>
      <c r="K54" s="605"/>
      <c r="L54" s="612"/>
      <c r="M54" s="615" t="s">
        <v>996</v>
      </c>
      <c r="N54" s="616"/>
      <c r="O54" s="631"/>
      <c r="P54" s="409" t="s">
        <v>715</v>
      </c>
      <c r="Q54" s="253"/>
      <c r="R54" s="587" t="str">
        <f>IF(AND(Q54&lt;&gt;"",Q55&lt;&gt;"",Q54=0,Q55=0),Berechnung1!$H$4,IF(Q56="",Berechnung1!$D$4,IF(Q56=Berechnung1!D72,Berechnung1!$F$4,IF(OR(Q56&lt;Berechnung1!E72,Q56&gt;Berechnung1!F72),Berechnung1!$G$4,IF(OR(ROUND(Q56,4)&lt;Berechnung1!J72,ROUND(Q56,4)&gt;Berechnung1!K72),Berechnung1!$D$4,IF(OR(ROUND(Q56,4)&lt;Berechnung1!G72,ROUND(Q56,4)&gt;Berechnung1!H72),Berechnung1!$E$4,Berechnung1!$C$4))))))</f>
        <v>Incomplete</v>
      </c>
      <c r="S54" s="635"/>
      <c r="T54" s="628"/>
    </row>
    <row r="55" spans="2:21" ht="27.75" customHeight="1" thickBot="1" x14ac:dyDescent="0.25">
      <c r="B55" s="597"/>
      <c r="C55" s="598"/>
      <c r="D55" s="602"/>
      <c r="E55" s="624"/>
      <c r="F55" s="604"/>
      <c r="G55" s="605"/>
      <c r="H55" s="604"/>
      <c r="I55" s="605"/>
      <c r="J55" s="604"/>
      <c r="K55" s="605"/>
      <c r="L55" s="613"/>
      <c r="M55" s="617"/>
      <c r="N55" s="618"/>
      <c r="O55" s="613"/>
      <c r="P55" s="409" t="s">
        <v>716</v>
      </c>
      <c r="Q55" s="255"/>
      <c r="R55" s="588"/>
      <c r="S55" s="636"/>
      <c r="T55" s="629"/>
    </row>
    <row r="56" spans="2:21" ht="27.75" customHeight="1" thickBot="1" x14ac:dyDescent="0.25">
      <c r="B56" s="599"/>
      <c r="C56" s="600"/>
      <c r="D56" s="603"/>
      <c r="E56" s="624"/>
      <c r="F56" s="604"/>
      <c r="G56" s="605"/>
      <c r="H56" s="604"/>
      <c r="I56" s="605"/>
      <c r="J56" s="604"/>
      <c r="K56" s="605"/>
      <c r="L56" s="614"/>
      <c r="M56" s="619"/>
      <c r="N56" s="620"/>
      <c r="O56" s="614"/>
      <c r="P56" s="409" t="s">
        <v>717</v>
      </c>
      <c r="Q56" s="254" t="str">
        <f>IF(Q54="","n.d.",IF(Q55="","n.d.",IF(Q55=0,"",Q54/Q55)))</f>
        <v>n.d.</v>
      </c>
      <c r="R56" s="589"/>
      <c r="S56" s="637"/>
      <c r="T56" s="629"/>
    </row>
    <row r="57" spans="2:21" s="37" customFormat="1" ht="34.5" customHeight="1" thickBot="1" x14ac:dyDescent="0.25">
      <c r="B57" s="595">
        <v>14</v>
      </c>
      <c r="C57" s="596"/>
      <c r="D57" s="601" t="s">
        <v>710</v>
      </c>
      <c r="E57" s="624" t="s">
        <v>1126</v>
      </c>
      <c r="F57" s="604" t="s">
        <v>731</v>
      </c>
      <c r="G57" s="605"/>
      <c r="H57" s="604" t="s">
        <v>732</v>
      </c>
      <c r="I57" s="605"/>
      <c r="J57" s="703" t="s">
        <v>733</v>
      </c>
      <c r="K57" s="605"/>
      <c r="L57" s="612"/>
      <c r="M57" s="615" t="s">
        <v>998</v>
      </c>
      <c r="N57" s="616"/>
      <c r="O57" s="631"/>
      <c r="P57" s="411" t="s">
        <v>715</v>
      </c>
      <c r="Q57" s="253"/>
      <c r="R57" s="587" t="str">
        <f>IF(AND(Q57&lt;&gt;"",Q58&lt;&gt;"",Q57=0,Q58=0),Berechnung1!$H$4,IF(Q59=Berechnung1!D75,Berechnung1!$F$4,IF(OR(Q59&lt;Berechnung1!E75,Q59&gt;Berechnung1!F75),Berechnung1!$G$4,IF(OR(ROUND(Q59,4)&lt;Berechnung1!J75,ROUND(Q59,4)&gt;Berechnung1!K75),Berechnung1!$D$4,IF(OR(ROUND(Q59,4)&lt;Berechnung1!G75,ROUND(Q59,4)&gt;Berechnung1!H75),Berechnung1!$E$4,Berechnung1!$C$4)))))</f>
        <v>Incomplete</v>
      </c>
      <c r="S57" s="635"/>
      <c r="T57" s="763"/>
    </row>
    <row r="58" spans="2:21" s="37" customFormat="1" ht="34.5" customHeight="1" thickBot="1" x14ac:dyDescent="0.25">
      <c r="B58" s="597"/>
      <c r="C58" s="598"/>
      <c r="D58" s="602"/>
      <c r="E58" s="624"/>
      <c r="F58" s="604"/>
      <c r="G58" s="605"/>
      <c r="H58" s="604"/>
      <c r="I58" s="605"/>
      <c r="J58" s="604"/>
      <c r="K58" s="605"/>
      <c r="L58" s="613"/>
      <c r="M58" s="617"/>
      <c r="N58" s="618"/>
      <c r="O58" s="613"/>
      <c r="P58" s="409" t="s">
        <v>716</v>
      </c>
      <c r="Q58" s="253"/>
      <c r="R58" s="588"/>
      <c r="S58" s="636"/>
      <c r="T58" s="764"/>
    </row>
    <row r="59" spans="2:21" s="37" customFormat="1" ht="34.5" customHeight="1" thickBot="1" x14ac:dyDescent="0.25">
      <c r="B59" s="599"/>
      <c r="C59" s="600"/>
      <c r="D59" s="603"/>
      <c r="E59" s="624"/>
      <c r="F59" s="604"/>
      <c r="G59" s="605"/>
      <c r="H59" s="604"/>
      <c r="I59" s="605"/>
      <c r="J59" s="604"/>
      <c r="K59" s="605"/>
      <c r="L59" s="614"/>
      <c r="M59" s="619"/>
      <c r="N59" s="620"/>
      <c r="O59" s="614"/>
      <c r="P59" s="409" t="s">
        <v>717</v>
      </c>
      <c r="Q59" s="254" t="str">
        <f>IF(Q57="","n.d.",IF(Q58="","n.d.",IF(Q58=0,"",Q57/Q58)))</f>
        <v>n.d.</v>
      </c>
      <c r="R59" s="589"/>
      <c r="S59" s="637"/>
      <c r="T59" s="765"/>
    </row>
    <row r="60" spans="2:21" s="46" customFormat="1" ht="27.75" customHeight="1" thickBot="1" x14ac:dyDescent="0.25">
      <c r="B60" s="597">
        <v>15</v>
      </c>
      <c r="C60" s="598"/>
      <c r="D60" s="601" t="s">
        <v>710</v>
      </c>
      <c r="E60" s="624" t="s">
        <v>1127</v>
      </c>
      <c r="F60" s="604" t="s">
        <v>734</v>
      </c>
      <c r="G60" s="605"/>
      <c r="H60" s="604" t="s">
        <v>735</v>
      </c>
      <c r="I60" s="605"/>
      <c r="J60" s="604" t="s">
        <v>736</v>
      </c>
      <c r="K60" s="605"/>
      <c r="L60" s="612"/>
      <c r="M60" s="630" t="s">
        <v>997</v>
      </c>
      <c r="N60" s="630"/>
      <c r="O60" s="631"/>
      <c r="P60" s="409" t="s">
        <v>715</v>
      </c>
      <c r="Q60" s="256"/>
      <c r="R60" s="587" t="str">
        <f>IF(AND(Q60&lt;&gt;"",Q61&lt;&gt;"",Q60=0,Q61=0),Berechnung1!$H$4,IF(Q62="",Berechnung1!$D$4,IF(Q62=Berechnung1!D78,Berechnung1!$F$4,IF(OR(Q62&lt;Berechnung1!E78,Q62&gt;Berechnung1!F78),Berechnung1!$G$4,IF(OR(ROUND(Q62,4)&lt;Berechnung1!J78,ROUND(Q62,4)&gt;Berechnung1!K78),Berechnung1!$D$4,IF(OR(ROUND(Q62,4)&lt;Berechnung1!G78,ROUND(Q62,4)&gt;Berechnung1!H78),Berechnung1!$E$4,Berechnung1!$C$4))))))</f>
        <v>Incomplete</v>
      </c>
      <c r="S60" s="757"/>
      <c r="T60" s="628"/>
    </row>
    <row r="61" spans="2:21" s="46" customFormat="1" ht="27.75" customHeight="1" thickBot="1" x14ac:dyDescent="0.25">
      <c r="B61" s="597"/>
      <c r="C61" s="598"/>
      <c r="D61" s="602"/>
      <c r="E61" s="624"/>
      <c r="F61" s="604"/>
      <c r="G61" s="605"/>
      <c r="H61" s="604"/>
      <c r="I61" s="605"/>
      <c r="J61" s="604"/>
      <c r="K61" s="605"/>
      <c r="L61" s="613"/>
      <c r="M61" s="630"/>
      <c r="N61" s="630"/>
      <c r="O61" s="613"/>
      <c r="P61" s="409" t="s">
        <v>716</v>
      </c>
      <c r="Q61" s="256"/>
      <c r="R61" s="588"/>
      <c r="S61" s="758"/>
      <c r="T61" s="629"/>
    </row>
    <row r="62" spans="2:21" s="46" customFormat="1" ht="27.75" customHeight="1" thickBot="1" x14ac:dyDescent="0.25">
      <c r="B62" s="599"/>
      <c r="C62" s="600"/>
      <c r="D62" s="603"/>
      <c r="E62" s="624"/>
      <c r="F62" s="604"/>
      <c r="G62" s="605"/>
      <c r="H62" s="604"/>
      <c r="I62" s="605"/>
      <c r="J62" s="604"/>
      <c r="K62" s="605"/>
      <c r="L62" s="614"/>
      <c r="M62" s="630"/>
      <c r="N62" s="630"/>
      <c r="O62" s="614"/>
      <c r="P62" s="409" t="s">
        <v>717</v>
      </c>
      <c r="Q62" s="254" t="str">
        <f>IF(Q60="","n.d.",IF(Q61="","n.d.",IF(Q61=0,"",Q60/Q61)))</f>
        <v>n.d.</v>
      </c>
      <c r="R62" s="589"/>
      <c r="S62" s="759"/>
      <c r="T62" s="629"/>
    </row>
    <row r="63" spans="2:21" s="46" customFormat="1" ht="27.75" customHeight="1" thickBot="1" x14ac:dyDescent="0.25">
      <c r="B63" s="597">
        <v>16</v>
      </c>
      <c r="C63" s="598"/>
      <c r="D63" s="601" t="s">
        <v>1021</v>
      </c>
      <c r="E63" s="604" t="s">
        <v>1022</v>
      </c>
      <c r="F63" s="604" t="s">
        <v>1023</v>
      </c>
      <c r="G63" s="605"/>
      <c r="H63" s="604" t="s">
        <v>1024</v>
      </c>
      <c r="I63" s="605"/>
      <c r="J63" s="604" t="s">
        <v>1025</v>
      </c>
      <c r="K63" s="605"/>
      <c r="L63" s="612" t="s">
        <v>1026</v>
      </c>
      <c r="M63" s="630" t="s">
        <v>1035</v>
      </c>
      <c r="N63" s="630"/>
      <c r="O63" s="631"/>
      <c r="P63" s="409" t="s">
        <v>758</v>
      </c>
      <c r="Q63" s="256"/>
      <c r="R63" s="587" t="str">
        <f>IF(AND(Q63&lt;&gt;"",Q64&lt;&gt;"",Q63=0,Q64=0),Berechnung1!$H$4,IF(Q65="",Berechnung1!$D$4,IF(Q65=Berechnung1!D81,Berechnung1!$F$4,IF(OR(Q65&lt;Berechnung1!E81,Q65&gt;Berechnung1!F81),Berechnung1!$G$4,IF(OR(ROUND(Q65,4)&lt;Berechnung1!J81,ROUND(Q65,4)&gt;Berechnung1!K81),Berechnung1!$D$4,IF(OR(ROUND(Q65,4)&lt;Berechnung1!G81,ROUND(Q65,4)&gt;Berechnung1!H81),Berechnung1!$E$4,Berechnung1!$C$4))))))</f>
        <v>Incomplete</v>
      </c>
      <c r="S63" s="625"/>
      <c r="T63" s="628"/>
    </row>
    <row r="64" spans="2:21" s="46" customFormat="1" ht="27.75" customHeight="1" thickBot="1" x14ac:dyDescent="0.25">
      <c r="B64" s="597"/>
      <c r="C64" s="598"/>
      <c r="D64" s="602"/>
      <c r="E64" s="604"/>
      <c r="F64" s="604"/>
      <c r="G64" s="605"/>
      <c r="H64" s="604"/>
      <c r="I64" s="605"/>
      <c r="J64" s="604"/>
      <c r="K64" s="605"/>
      <c r="L64" s="613"/>
      <c r="M64" s="630"/>
      <c r="N64" s="630"/>
      <c r="O64" s="613"/>
      <c r="P64" s="409" t="s">
        <v>759</v>
      </c>
      <c r="Q64" s="256"/>
      <c r="R64" s="588"/>
      <c r="S64" s="626"/>
      <c r="T64" s="629"/>
    </row>
    <row r="65" spans="2:20" s="46" customFormat="1" ht="27.75" customHeight="1" thickBot="1" x14ac:dyDescent="0.25">
      <c r="B65" s="599"/>
      <c r="C65" s="600"/>
      <c r="D65" s="603"/>
      <c r="E65" s="604"/>
      <c r="F65" s="604"/>
      <c r="G65" s="605"/>
      <c r="H65" s="604"/>
      <c r="I65" s="605"/>
      <c r="J65" s="604"/>
      <c r="K65" s="605"/>
      <c r="L65" s="614"/>
      <c r="M65" s="630"/>
      <c r="N65" s="630"/>
      <c r="O65" s="614"/>
      <c r="P65" s="409" t="s">
        <v>4</v>
      </c>
      <c r="Q65" s="254" t="str">
        <f>IF(Q63="","n.d.",IF(Q64="","n.d.",IF(Q64=0,"",Q63/Q64)))</f>
        <v>n.d.</v>
      </c>
      <c r="R65" s="589"/>
      <c r="S65" s="627"/>
      <c r="T65" s="629"/>
    </row>
    <row r="66" spans="2:20" s="37" customFormat="1" ht="107.25" customHeight="1" thickBot="1" x14ac:dyDescent="0.25">
      <c r="B66" s="595">
        <v>17</v>
      </c>
      <c r="C66" s="596"/>
      <c r="D66" s="601" t="s">
        <v>737</v>
      </c>
      <c r="E66" s="604" t="s">
        <v>999</v>
      </c>
      <c r="F66" s="604" t="s">
        <v>738</v>
      </c>
      <c r="G66" s="605"/>
      <c r="H66" s="606" t="s">
        <v>739</v>
      </c>
      <c r="I66" s="607"/>
      <c r="J66" s="604" t="s">
        <v>740</v>
      </c>
      <c r="K66" s="605"/>
      <c r="L66" s="612"/>
      <c r="M66" s="615" t="s">
        <v>995</v>
      </c>
      <c r="N66" s="616"/>
      <c r="O66" s="631"/>
      <c r="P66" s="411" t="s">
        <v>715</v>
      </c>
      <c r="Q66" s="354"/>
      <c r="R66" s="587" t="str">
        <f>IF(AND(Q66&lt;&gt;"",Q67&lt;&gt;"",Q66=0,Q67=0),Berechnung1!$H$4,IF(Q68=Berechnung1!D84,Berechnung1!$F$4,IF(OR(Q68&lt;Berechnung1!E84,Q68&gt;Berechnung1!F84),Berechnung1!$G$4,IF(OR(ROUND(Q68,4)&lt;Berechnung1!J84,ROUND(Q68,4)&gt;Berechnung1!K84),Berechnung1!$D$4,IF(OR(ROUND(Q68,4)&lt;Berechnung1!G84,ROUND(Q68,4)&gt;Berechnung1!H84),Berechnung1!$E$4,Berechnung1!$C$4)))))</f>
        <v>Incomplete</v>
      </c>
      <c r="S66" s="635"/>
      <c r="T66" s="763"/>
    </row>
    <row r="67" spans="2:20" s="37" customFormat="1" ht="107.25" customHeight="1" thickBot="1" x14ac:dyDescent="0.25">
      <c r="B67" s="597"/>
      <c r="C67" s="598"/>
      <c r="D67" s="602"/>
      <c r="E67" s="604"/>
      <c r="F67" s="604"/>
      <c r="G67" s="605"/>
      <c r="H67" s="608"/>
      <c r="I67" s="609"/>
      <c r="J67" s="604"/>
      <c r="K67" s="605"/>
      <c r="L67" s="613"/>
      <c r="M67" s="617"/>
      <c r="N67" s="618"/>
      <c r="O67" s="613"/>
      <c r="P67" s="409" t="s">
        <v>716</v>
      </c>
      <c r="Q67" s="354"/>
      <c r="R67" s="588"/>
      <c r="S67" s="636"/>
      <c r="T67" s="764"/>
    </row>
    <row r="68" spans="2:20" s="37" customFormat="1" ht="92.25" customHeight="1" thickBot="1" x14ac:dyDescent="0.25">
      <c r="B68" s="599"/>
      <c r="C68" s="600"/>
      <c r="D68" s="603"/>
      <c r="E68" s="604"/>
      <c r="F68" s="604"/>
      <c r="G68" s="605"/>
      <c r="H68" s="610"/>
      <c r="I68" s="611"/>
      <c r="J68" s="604"/>
      <c r="K68" s="605"/>
      <c r="L68" s="614"/>
      <c r="M68" s="619"/>
      <c r="N68" s="620"/>
      <c r="O68" s="614"/>
      <c r="P68" s="409" t="s">
        <v>717</v>
      </c>
      <c r="Q68" s="254" t="str">
        <f>IF(Q66="","n.d.",IF(Q67="","n.d.",IF(Q67=0,"",Q66/Q67)))</f>
        <v>n.d.</v>
      </c>
      <c r="R68" s="589"/>
      <c r="S68" s="637"/>
      <c r="T68" s="765"/>
    </row>
    <row r="69" spans="2:20" s="46" customFormat="1" ht="27.75" customHeight="1" thickBot="1" x14ac:dyDescent="0.25">
      <c r="B69" s="595">
        <v>18</v>
      </c>
      <c r="C69" s="596"/>
      <c r="D69" s="601" t="s">
        <v>737</v>
      </c>
      <c r="E69" s="624" t="s">
        <v>1128</v>
      </c>
      <c r="F69" s="604" t="s">
        <v>741</v>
      </c>
      <c r="G69" s="605"/>
      <c r="H69" s="606" t="s">
        <v>742</v>
      </c>
      <c r="I69" s="607"/>
      <c r="J69" s="604" t="s">
        <v>743</v>
      </c>
      <c r="K69" s="605"/>
      <c r="L69" s="612"/>
      <c r="M69" s="615" t="s">
        <v>995</v>
      </c>
      <c r="N69" s="616"/>
      <c r="O69" s="621"/>
      <c r="P69" s="409" t="s">
        <v>715</v>
      </c>
      <c r="Q69" s="354"/>
      <c r="R69" s="587" t="str">
        <f>IF(AND(Q69&lt;&gt;"",Q70&lt;&gt;"",Q69=0,Q70=0),Berechnung1!$H$4,IF(Q71=Berechnung1!D87,Berechnung1!$F$4,IF(OR(Q71&lt;Berechnung1!E87,Q71&gt;Berechnung1!F87),Berechnung1!$G$4,IF(OR(ROUND(Q71,4)&lt;Berechnung1!J87,ROUND(Q71,4)&gt;Berechnung1!K87),Berechnung1!$D$4,IF(OR(ROUND(Q71,4)&lt;Berechnung1!G87,ROUND(Q71,4)&gt;Berechnung1!H87),Berechnung1!$E$4,Berechnung1!$C$4)))))</f>
        <v>Incomplete</v>
      </c>
      <c r="S69" s="635"/>
      <c r="T69" s="628"/>
    </row>
    <row r="70" spans="2:20" s="46" customFormat="1" ht="27.75" customHeight="1" thickBot="1" x14ac:dyDescent="0.25">
      <c r="B70" s="597"/>
      <c r="C70" s="598"/>
      <c r="D70" s="602"/>
      <c r="E70" s="624"/>
      <c r="F70" s="604"/>
      <c r="G70" s="605"/>
      <c r="H70" s="608"/>
      <c r="I70" s="609"/>
      <c r="J70" s="604"/>
      <c r="K70" s="605"/>
      <c r="L70" s="613"/>
      <c r="M70" s="617"/>
      <c r="N70" s="618"/>
      <c r="O70" s="622"/>
      <c r="P70" s="409" t="s">
        <v>716</v>
      </c>
      <c r="Q70" s="410">
        <f>IF(SUM('Basic data'!$L$36,'Basic data'!$L$37)=0,0,SUM('Basic data'!$L$36,'Basic data'!$L$37))</f>
        <v>0</v>
      </c>
      <c r="R70" s="588"/>
      <c r="S70" s="636"/>
      <c r="T70" s="629"/>
    </row>
    <row r="71" spans="2:20" s="46" customFormat="1" ht="27.75" customHeight="1" thickBot="1" x14ac:dyDescent="0.25">
      <c r="B71" s="599"/>
      <c r="C71" s="600"/>
      <c r="D71" s="603"/>
      <c r="E71" s="624"/>
      <c r="F71" s="604"/>
      <c r="G71" s="605"/>
      <c r="H71" s="610"/>
      <c r="I71" s="611"/>
      <c r="J71" s="604"/>
      <c r="K71" s="605"/>
      <c r="L71" s="614"/>
      <c r="M71" s="619"/>
      <c r="N71" s="620"/>
      <c r="O71" s="623"/>
      <c r="P71" s="409" t="s">
        <v>717</v>
      </c>
      <c r="Q71" s="254" t="str">
        <f>IF(Q69="","n.d.",IF(Q70="","n.d.",IF(Q70=0,"",Q69/Q70)))</f>
        <v>n.d.</v>
      </c>
      <c r="R71" s="589"/>
      <c r="S71" s="637"/>
      <c r="T71" s="629"/>
    </row>
    <row r="72" spans="2:20" s="46" customFormat="1" ht="27.75" customHeight="1" thickBot="1" x14ac:dyDescent="0.25">
      <c r="B72" s="595">
        <v>19</v>
      </c>
      <c r="C72" s="596"/>
      <c r="D72" s="601" t="s">
        <v>737</v>
      </c>
      <c r="E72" s="604" t="s">
        <v>744</v>
      </c>
      <c r="F72" s="604" t="s">
        <v>745</v>
      </c>
      <c r="G72" s="605"/>
      <c r="H72" s="606" t="s">
        <v>746</v>
      </c>
      <c r="I72" s="607"/>
      <c r="J72" s="604" t="s">
        <v>747</v>
      </c>
      <c r="K72" s="605"/>
      <c r="L72" s="612"/>
      <c r="M72" s="615" t="s">
        <v>996</v>
      </c>
      <c r="N72" s="616"/>
      <c r="O72" s="621"/>
      <c r="P72" s="409" t="s">
        <v>715</v>
      </c>
      <c r="Q72" s="354"/>
      <c r="R72" s="587" t="str">
        <f>IF(AND(Q72&lt;&gt;"",Q73&lt;&gt;"",Q72=0,Q73=0),Berechnung1!$H$4,IF(Q74=Berechnung1!D90,Berechnung1!$F$4,IF(OR(Q74&lt;Berechnung1!E90,Q74&gt;Berechnung1!F90),Berechnung1!$G$4,IF(OR(ROUND(Q74,4)&lt;Berechnung1!J90,ROUND(Q74,4)&gt;Berechnung1!K90),Berechnung1!$D$4,IF(OR(ROUND(Q74,4)&lt;Berechnung1!G90,ROUND(Q74,4)&gt;Berechnung1!H90),Berechnung1!$E$4,Berechnung1!$C$4)))))</f>
        <v>Incomplete</v>
      </c>
      <c r="S72" s="635"/>
      <c r="T72" s="628"/>
    </row>
    <row r="73" spans="2:20" s="46" customFormat="1" ht="27.75" customHeight="1" thickBot="1" x14ac:dyDescent="0.25">
      <c r="B73" s="597"/>
      <c r="C73" s="598"/>
      <c r="D73" s="602"/>
      <c r="E73" s="604"/>
      <c r="F73" s="604"/>
      <c r="G73" s="605"/>
      <c r="H73" s="608"/>
      <c r="I73" s="609"/>
      <c r="J73" s="604"/>
      <c r="K73" s="605"/>
      <c r="L73" s="613"/>
      <c r="M73" s="617"/>
      <c r="N73" s="618"/>
      <c r="O73" s="622"/>
      <c r="P73" s="409" t="s">
        <v>716</v>
      </c>
      <c r="Q73" s="410">
        <f>IF('Basic data'!$L$36="",0,'Basic data'!$L$36)</f>
        <v>0</v>
      </c>
      <c r="R73" s="588"/>
      <c r="S73" s="636"/>
      <c r="T73" s="629"/>
    </row>
    <row r="74" spans="2:20" s="46" customFormat="1" ht="27.75" customHeight="1" thickBot="1" x14ac:dyDescent="0.25">
      <c r="B74" s="599"/>
      <c r="C74" s="600"/>
      <c r="D74" s="603"/>
      <c r="E74" s="604"/>
      <c r="F74" s="604"/>
      <c r="G74" s="605"/>
      <c r="H74" s="610"/>
      <c r="I74" s="611"/>
      <c r="J74" s="604"/>
      <c r="K74" s="605"/>
      <c r="L74" s="614"/>
      <c r="M74" s="619"/>
      <c r="N74" s="620"/>
      <c r="O74" s="623"/>
      <c r="P74" s="409" t="s">
        <v>717</v>
      </c>
      <c r="Q74" s="254" t="str">
        <f>IF(Q72="","n.d.",IF(Q73="","n.d.",IF(Q73=0,"",Q72/Q73)))</f>
        <v>n.d.</v>
      </c>
      <c r="R74" s="589"/>
      <c r="S74" s="637"/>
      <c r="T74" s="629"/>
    </row>
    <row r="75" spans="2:20" s="46" customFormat="1" ht="27.75" customHeight="1" thickBot="1" x14ac:dyDescent="0.25">
      <c r="B75" s="595">
        <v>20</v>
      </c>
      <c r="C75" s="596"/>
      <c r="D75" s="601" t="s">
        <v>737</v>
      </c>
      <c r="E75" s="624" t="s">
        <v>1129</v>
      </c>
      <c r="F75" s="604" t="s">
        <v>748</v>
      </c>
      <c r="G75" s="605"/>
      <c r="H75" s="606" t="s">
        <v>749</v>
      </c>
      <c r="I75" s="607"/>
      <c r="J75" s="604" t="s">
        <v>750</v>
      </c>
      <c r="K75" s="605"/>
      <c r="L75" s="612"/>
      <c r="M75" s="615" t="s">
        <v>995</v>
      </c>
      <c r="N75" s="616"/>
      <c r="O75" s="621"/>
      <c r="P75" s="409" t="s">
        <v>715</v>
      </c>
      <c r="Q75" s="354"/>
      <c r="R75" s="587" t="str">
        <f>IF(AND(Q75&lt;&gt;"",Q76&lt;&gt;"",Q75=0,Q76=0),Berechnung1!$H$4,IF(Q77=Berechnung1!D93,Berechnung1!$F$4,IF(OR(Q77&lt;Berechnung1!E93,Q77&gt;Berechnung1!F93),Berechnung1!$G$4,IF(OR(ROUND(Q77,4)&lt;Berechnung1!J93,ROUND(Q77,4)&gt;Berechnung1!K93),Berechnung1!$D$4,IF(OR(ROUND(Q77,4)&lt;Berechnung1!G93,ROUND(Q77,4)&gt;Berechnung1!H93),Berechnung1!$E$4,Berechnung1!$C$4)))))</f>
        <v>Incomplete</v>
      </c>
      <c r="S75" s="635"/>
      <c r="T75" s="628"/>
    </row>
    <row r="76" spans="2:20" s="46" customFormat="1" ht="27.75" customHeight="1" thickBot="1" x14ac:dyDescent="0.25">
      <c r="B76" s="597"/>
      <c r="C76" s="598"/>
      <c r="D76" s="602"/>
      <c r="E76" s="624"/>
      <c r="F76" s="604"/>
      <c r="G76" s="605"/>
      <c r="H76" s="608"/>
      <c r="I76" s="609"/>
      <c r="J76" s="604"/>
      <c r="K76" s="605"/>
      <c r="L76" s="613"/>
      <c r="M76" s="617"/>
      <c r="N76" s="618"/>
      <c r="O76" s="622"/>
      <c r="P76" s="409" t="s">
        <v>716</v>
      </c>
      <c r="Q76" s="354"/>
      <c r="R76" s="588"/>
      <c r="S76" s="636"/>
      <c r="T76" s="629"/>
    </row>
    <row r="77" spans="2:20" s="46" customFormat="1" ht="27.75" customHeight="1" thickBot="1" x14ac:dyDescent="0.25">
      <c r="B77" s="599"/>
      <c r="C77" s="600"/>
      <c r="D77" s="603"/>
      <c r="E77" s="624"/>
      <c r="F77" s="604"/>
      <c r="G77" s="605"/>
      <c r="H77" s="610"/>
      <c r="I77" s="611"/>
      <c r="J77" s="604"/>
      <c r="K77" s="605"/>
      <c r="L77" s="614"/>
      <c r="M77" s="619"/>
      <c r="N77" s="620"/>
      <c r="O77" s="623"/>
      <c r="P77" s="409" t="s">
        <v>717</v>
      </c>
      <c r="Q77" s="254" t="str">
        <f>IF(Q75="","n.d.",IF(Q76="","n.d.",IF(Q76=0,"",Q75/Q76)))</f>
        <v>n.d.</v>
      </c>
      <c r="R77" s="589"/>
      <c r="S77" s="637"/>
      <c r="T77" s="629"/>
    </row>
    <row r="78" spans="2:20" s="46" customFormat="1" ht="27.75" customHeight="1" thickBot="1" x14ac:dyDescent="0.25">
      <c r="B78" s="595">
        <v>21</v>
      </c>
      <c r="C78" s="596"/>
      <c r="D78" s="601"/>
      <c r="E78" s="604" t="s">
        <v>1027</v>
      </c>
      <c r="F78" s="604" t="s">
        <v>1028</v>
      </c>
      <c r="G78" s="605"/>
      <c r="H78" s="606" t="s">
        <v>1029</v>
      </c>
      <c r="I78" s="607"/>
      <c r="J78" s="604" t="s">
        <v>1030</v>
      </c>
      <c r="K78" s="605"/>
      <c r="L78" s="612" t="s">
        <v>1026</v>
      </c>
      <c r="M78" s="615" t="s">
        <v>1035</v>
      </c>
      <c r="N78" s="616"/>
      <c r="O78" s="621"/>
      <c r="P78" s="409" t="s">
        <v>758</v>
      </c>
      <c r="Q78" s="354"/>
      <c r="R78" s="587" t="str">
        <f>IF(AND(Q78&lt;&gt;"",Q79&lt;&gt;"",Q78=0,Q79=0),Berechnung1!$H$4,IF(Q80=Berechnung1!D96,Berechnung1!$F$4,IF(OR(Q80&lt;Berechnung1!E96,Q80&gt;Berechnung1!F96),Berechnung1!$G$4,IF(OR(ROUND(Q80,4)&lt;Berechnung1!J96,ROUND(Q80,4)&gt;Berechnung1!K96),Berechnung1!$D$4,IF(OR(ROUND(Q80,4)&lt;Berechnung1!G96,ROUND(Q80,4)&gt;Berechnung1!H96),Berechnung1!$E$4,Berechnung1!$C$4)))))</f>
        <v>Incomplete</v>
      </c>
      <c r="S78" s="625"/>
      <c r="T78" s="593"/>
    </row>
    <row r="79" spans="2:20" s="46" customFormat="1" ht="27.75" customHeight="1" thickBot="1" x14ac:dyDescent="0.25">
      <c r="B79" s="597"/>
      <c r="C79" s="598"/>
      <c r="D79" s="602"/>
      <c r="E79" s="604"/>
      <c r="F79" s="604"/>
      <c r="G79" s="605"/>
      <c r="H79" s="608"/>
      <c r="I79" s="609"/>
      <c r="J79" s="604"/>
      <c r="K79" s="605"/>
      <c r="L79" s="613"/>
      <c r="M79" s="617"/>
      <c r="N79" s="618"/>
      <c r="O79" s="622"/>
      <c r="P79" s="409" t="s">
        <v>759</v>
      </c>
      <c r="Q79" s="354"/>
      <c r="R79" s="588"/>
      <c r="S79" s="626"/>
      <c r="T79" s="594"/>
    </row>
    <row r="80" spans="2:20" s="46" customFormat="1" ht="27.75" customHeight="1" thickBot="1" x14ac:dyDescent="0.25">
      <c r="B80" s="599"/>
      <c r="C80" s="600"/>
      <c r="D80" s="603"/>
      <c r="E80" s="604"/>
      <c r="F80" s="604"/>
      <c r="G80" s="605"/>
      <c r="H80" s="610"/>
      <c r="I80" s="611"/>
      <c r="J80" s="604"/>
      <c r="K80" s="605"/>
      <c r="L80" s="614"/>
      <c r="M80" s="619"/>
      <c r="N80" s="620"/>
      <c r="O80" s="623"/>
      <c r="P80" s="409" t="s">
        <v>4</v>
      </c>
      <c r="Q80" s="254" t="str">
        <f>IF(Q78="","n.d.",IF(Q79="","n.d.",IF(Q79=0,"",Q78/Q79)))</f>
        <v>n.d.</v>
      </c>
      <c r="R80" s="589"/>
      <c r="S80" s="627"/>
      <c r="T80" s="594"/>
    </row>
    <row r="81" spans="2:20" s="46" customFormat="1" ht="115.5" customHeight="1" thickBot="1" x14ac:dyDescent="0.25">
      <c r="B81" s="595">
        <v>22</v>
      </c>
      <c r="C81" s="596"/>
      <c r="D81" s="601" t="s">
        <v>1031</v>
      </c>
      <c r="E81" s="604" t="s">
        <v>1055</v>
      </c>
      <c r="F81" s="604" t="s">
        <v>1032</v>
      </c>
      <c r="G81" s="605"/>
      <c r="H81" s="606" t="s">
        <v>1033</v>
      </c>
      <c r="I81" s="607"/>
      <c r="J81" s="604" t="s">
        <v>1054</v>
      </c>
      <c r="K81" s="605"/>
      <c r="L81" s="612" t="s">
        <v>1034</v>
      </c>
      <c r="M81" s="615" t="s">
        <v>1035</v>
      </c>
      <c r="N81" s="616"/>
      <c r="O81" s="621"/>
      <c r="P81" s="409" t="s">
        <v>758</v>
      </c>
      <c r="Q81" s="354"/>
      <c r="R81" s="587" t="str">
        <f>IF(AND(Q81&lt;&gt;"",Q82&lt;&gt;"",Q81=0,Q82=0),Berechnung1!$H$4,IF(Q83=Berechnung1!D99,Berechnung1!$F$4,IF(OR(Q83&lt;Berechnung1!E99,Q83&gt;Berechnung1!F99),Berechnung1!$G$4,IF(OR(ROUND(Q83,4)&lt;Berechnung1!J99,ROUND(Q83,4)&gt;Berechnung1!K99),Berechnung1!$D$4,IF(OR(ROUND(Q83,4)&lt;Berechnung1!G99,ROUND(Q83,4)&gt;Berechnung1!H99),Berechnung1!$E$4,Berechnung1!$C$4)))))</f>
        <v>Incomplete</v>
      </c>
      <c r="S81" s="590"/>
      <c r="T81" s="593"/>
    </row>
    <row r="82" spans="2:20" s="46" customFormat="1" ht="115.5" customHeight="1" thickBot="1" x14ac:dyDescent="0.25">
      <c r="B82" s="597"/>
      <c r="C82" s="598"/>
      <c r="D82" s="602"/>
      <c r="E82" s="604"/>
      <c r="F82" s="604"/>
      <c r="G82" s="605"/>
      <c r="H82" s="608"/>
      <c r="I82" s="609"/>
      <c r="J82" s="604"/>
      <c r="K82" s="605"/>
      <c r="L82" s="613"/>
      <c r="M82" s="617"/>
      <c r="N82" s="618"/>
      <c r="O82" s="622"/>
      <c r="P82" s="409" t="s">
        <v>759</v>
      </c>
      <c r="Q82" s="354"/>
      <c r="R82" s="588"/>
      <c r="S82" s="591"/>
      <c r="T82" s="594"/>
    </row>
    <row r="83" spans="2:20" s="46" customFormat="1" ht="112.5" customHeight="1" thickBot="1" x14ac:dyDescent="0.25">
      <c r="B83" s="599"/>
      <c r="C83" s="600"/>
      <c r="D83" s="603"/>
      <c r="E83" s="604"/>
      <c r="F83" s="604"/>
      <c r="G83" s="605"/>
      <c r="H83" s="610"/>
      <c r="I83" s="611"/>
      <c r="J83" s="604"/>
      <c r="K83" s="605"/>
      <c r="L83" s="614"/>
      <c r="M83" s="619"/>
      <c r="N83" s="620"/>
      <c r="O83" s="623"/>
      <c r="P83" s="409" t="s">
        <v>4</v>
      </c>
      <c r="Q83" s="254" t="str">
        <f>IF(Q81="","n.d.",IF(Q82="","n.d.",IF(Q82=0,"",Q81/Q82)))</f>
        <v>n.d.</v>
      </c>
      <c r="R83" s="589"/>
      <c r="S83" s="592"/>
      <c r="T83" s="594"/>
    </row>
    <row r="84" spans="2:20" s="46" customFormat="1" ht="27.75" customHeight="1" thickBot="1" x14ac:dyDescent="0.25">
      <c r="B84" s="595">
        <v>23</v>
      </c>
      <c r="C84" s="596"/>
      <c r="D84" s="601" t="s">
        <v>1031</v>
      </c>
      <c r="E84" s="604" t="s">
        <v>1041</v>
      </c>
      <c r="F84" s="604" t="s">
        <v>1036</v>
      </c>
      <c r="G84" s="605"/>
      <c r="H84" s="606" t="s">
        <v>1037</v>
      </c>
      <c r="I84" s="607"/>
      <c r="J84" s="604" t="s">
        <v>1040</v>
      </c>
      <c r="K84" s="605"/>
      <c r="L84" s="612" t="s">
        <v>1034</v>
      </c>
      <c r="M84" s="615" t="s">
        <v>1035</v>
      </c>
      <c r="N84" s="616"/>
      <c r="O84" s="621"/>
      <c r="P84" s="409" t="s">
        <v>758</v>
      </c>
      <c r="Q84" s="354"/>
      <c r="R84" s="587" t="str">
        <f>IF(AND(Q84&lt;&gt;"",Q85&lt;&gt;"",Q84=0,Q85=0),Berechnung1!$H$4,IF(Q86=Berechnung1!D102,Berechnung1!$F$4,IF(OR(Q86&lt;Berechnung1!E102,Q86&gt;Berechnung1!F102),Berechnung1!$G$4,IF(OR(ROUND(Q86,4)&lt;Berechnung1!J102,ROUND(Q86,4)&gt;Berechnung1!K102),Berechnung1!$D$4,IF(OR(ROUND(Q86,4)&lt;Berechnung1!G102,ROUND(Q86,4)&gt;Berechnung1!H102),Berechnung1!$E$4,Berechnung1!$C$4)))))</f>
        <v>Incomplete</v>
      </c>
      <c r="S84" s="590"/>
      <c r="T84" s="593"/>
    </row>
    <row r="85" spans="2:20" s="46" customFormat="1" ht="27.75" customHeight="1" thickBot="1" x14ac:dyDescent="0.25">
      <c r="B85" s="597"/>
      <c r="C85" s="598"/>
      <c r="D85" s="602"/>
      <c r="E85" s="604"/>
      <c r="F85" s="604"/>
      <c r="G85" s="605"/>
      <c r="H85" s="608"/>
      <c r="I85" s="609"/>
      <c r="J85" s="604"/>
      <c r="K85" s="605"/>
      <c r="L85" s="613"/>
      <c r="M85" s="617"/>
      <c r="N85" s="618"/>
      <c r="O85" s="622"/>
      <c r="P85" s="409" t="s">
        <v>759</v>
      </c>
      <c r="Q85" s="354"/>
      <c r="R85" s="588"/>
      <c r="S85" s="591"/>
      <c r="T85" s="594"/>
    </row>
    <row r="86" spans="2:20" s="46" customFormat="1" ht="27.75" customHeight="1" thickBot="1" x14ac:dyDescent="0.25">
      <c r="B86" s="599"/>
      <c r="C86" s="600"/>
      <c r="D86" s="603"/>
      <c r="E86" s="604"/>
      <c r="F86" s="604"/>
      <c r="G86" s="605"/>
      <c r="H86" s="610"/>
      <c r="I86" s="611"/>
      <c r="J86" s="604"/>
      <c r="K86" s="605"/>
      <c r="L86" s="614"/>
      <c r="M86" s="619"/>
      <c r="N86" s="620"/>
      <c r="O86" s="623"/>
      <c r="P86" s="409" t="s">
        <v>4</v>
      </c>
      <c r="Q86" s="254" t="str">
        <f>IF(Q84="","n.d.",IF(Q85="","n.d.",IF(Q85=0,"",Q84/Q85)))</f>
        <v>n.d.</v>
      </c>
      <c r="R86" s="589"/>
      <c r="S86" s="592"/>
      <c r="T86" s="594"/>
    </row>
    <row r="87" spans="2:20" s="46" customFormat="1" ht="27.75" customHeight="1" thickBot="1" x14ac:dyDescent="0.25">
      <c r="B87" s="595">
        <v>24</v>
      </c>
      <c r="C87" s="596"/>
      <c r="D87" s="601" t="s">
        <v>1031</v>
      </c>
      <c r="E87" s="604" t="s">
        <v>1042</v>
      </c>
      <c r="F87" s="604" t="s">
        <v>1038</v>
      </c>
      <c r="G87" s="605"/>
      <c r="H87" s="606" t="s">
        <v>1039</v>
      </c>
      <c r="I87" s="607"/>
      <c r="J87" s="604" t="s">
        <v>1040</v>
      </c>
      <c r="K87" s="605"/>
      <c r="L87" s="612" t="s">
        <v>1034</v>
      </c>
      <c r="M87" s="615" t="s">
        <v>1035</v>
      </c>
      <c r="N87" s="616"/>
      <c r="O87" s="621"/>
      <c r="P87" s="409" t="s">
        <v>758</v>
      </c>
      <c r="Q87" s="354"/>
      <c r="R87" s="587" t="str">
        <f>IF(AND(Q87&lt;&gt;"",Q88&lt;&gt;"",Q87=0,Q88=0),Berechnung1!$H$4,IF(Q89=Berechnung1!D105,Berechnung1!$F$4,IF(OR(Q89&lt;Berechnung1!E105,Q89&gt;Berechnung1!F105),Berechnung1!$G$4,IF(OR(ROUND(Q89,4)&lt;Berechnung1!J105,ROUND(Q89,4)&gt;Berechnung1!K105),Berechnung1!$D$4,IF(OR(ROUND(Q89,4)&lt;Berechnung1!G105,ROUND(Q89,4)&gt;Berechnung1!H105),Berechnung1!$E$4,Berechnung1!$C$4)))))</f>
        <v>Incomplete</v>
      </c>
      <c r="S87" s="590"/>
      <c r="T87" s="593"/>
    </row>
    <row r="88" spans="2:20" s="46" customFormat="1" ht="27.75" customHeight="1" thickBot="1" x14ac:dyDescent="0.25">
      <c r="B88" s="597"/>
      <c r="C88" s="598"/>
      <c r="D88" s="602"/>
      <c r="E88" s="604"/>
      <c r="F88" s="604"/>
      <c r="G88" s="605"/>
      <c r="H88" s="608"/>
      <c r="I88" s="609"/>
      <c r="J88" s="604"/>
      <c r="K88" s="605"/>
      <c r="L88" s="613"/>
      <c r="M88" s="617"/>
      <c r="N88" s="618"/>
      <c r="O88" s="622"/>
      <c r="P88" s="409" t="s">
        <v>759</v>
      </c>
      <c r="Q88" s="410">
        <f>Q85</f>
        <v>0</v>
      </c>
      <c r="R88" s="588"/>
      <c r="S88" s="591"/>
      <c r="T88" s="594"/>
    </row>
    <row r="89" spans="2:20" s="46" customFormat="1" ht="27.75" customHeight="1" thickBot="1" x14ac:dyDescent="0.25">
      <c r="B89" s="599"/>
      <c r="C89" s="600"/>
      <c r="D89" s="603"/>
      <c r="E89" s="604"/>
      <c r="F89" s="604"/>
      <c r="G89" s="605"/>
      <c r="H89" s="610"/>
      <c r="I89" s="611"/>
      <c r="J89" s="604"/>
      <c r="K89" s="605"/>
      <c r="L89" s="614"/>
      <c r="M89" s="619"/>
      <c r="N89" s="620"/>
      <c r="O89" s="623"/>
      <c r="P89" s="409" t="s">
        <v>4</v>
      </c>
      <c r="Q89" s="254" t="str">
        <f>IF(Q87="","n.d.",IF(Q88="","n.d.",IF(Q88=0,"",Q87/Q88)))</f>
        <v>n.d.</v>
      </c>
      <c r="R89" s="589"/>
      <c r="S89" s="592"/>
      <c r="T89" s="594"/>
    </row>
    <row r="90" spans="2:20" s="46" customFormat="1" ht="27.75" customHeight="1" thickBot="1" x14ac:dyDescent="0.25">
      <c r="B90" s="595">
        <v>25</v>
      </c>
      <c r="C90" s="596"/>
      <c r="D90" s="601" t="s">
        <v>1031</v>
      </c>
      <c r="E90" s="604" t="s">
        <v>1043</v>
      </c>
      <c r="F90" s="604" t="s">
        <v>1044</v>
      </c>
      <c r="G90" s="605"/>
      <c r="H90" s="606" t="s">
        <v>1100</v>
      </c>
      <c r="I90" s="607"/>
      <c r="J90" s="604" t="s">
        <v>1040</v>
      </c>
      <c r="K90" s="605"/>
      <c r="L90" s="612" t="s">
        <v>1034</v>
      </c>
      <c r="M90" s="615" t="s">
        <v>1035</v>
      </c>
      <c r="N90" s="616"/>
      <c r="O90" s="621"/>
      <c r="P90" s="409" t="s">
        <v>758</v>
      </c>
      <c r="Q90" s="354"/>
      <c r="R90" s="587" t="str">
        <f>IF(AND(Q90&lt;&gt;"",Q91&lt;&gt;"",Q90=0,Q91=0),Berechnung1!$H$4,IF(Q92=Berechnung1!D108,Berechnung1!$F$4,IF(OR(Q92&lt;Berechnung1!E108,Q92&gt;Berechnung1!F108),Berechnung1!$G$4,IF(OR(ROUND(Q92,4)&lt;Berechnung1!J108,ROUND(Q92,4)&gt;Berechnung1!K108),Berechnung1!$D$4,IF(OR(ROUND(Q92,4)&lt;Berechnung1!G108,ROUND(Q92,4)&gt;Berechnung1!H108),Berechnung1!$E$4,Berechnung1!$C$4)))))</f>
        <v>Incomplete</v>
      </c>
      <c r="S90" s="590"/>
      <c r="T90" s="593"/>
    </row>
    <row r="91" spans="2:20" s="46" customFormat="1" ht="27.75" customHeight="1" thickBot="1" x14ac:dyDescent="0.25">
      <c r="B91" s="597"/>
      <c r="C91" s="598"/>
      <c r="D91" s="602"/>
      <c r="E91" s="604"/>
      <c r="F91" s="604"/>
      <c r="G91" s="605"/>
      <c r="H91" s="608"/>
      <c r="I91" s="609"/>
      <c r="J91" s="604"/>
      <c r="K91" s="605"/>
      <c r="L91" s="613"/>
      <c r="M91" s="617"/>
      <c r="N91" s="618"/>
      <c r="O91" s="622"/>
      <c r="P91" s="409" t="s">
        <v>759</v>
      </c>
      <c r="Q91" s="410">
        <f>Q85</f>
        <v>0</v>
      </c>
      <c r="R91" s="588"/>
      <c r="S91" s="591"/>
      <c r="T91" s="594"/>
    </row>
    <row r="92" spans="2:20" s="46" customFormat="1" ht="27.75" customHeight="1" thickBot="1" x14ac:dyDescent="0.25">
      <c r="B92" s="599"/>
      <c r="C92" s="600"/>
      <c r="D92" s="603"/>
      <c r="E92" s="604"/>
      <c r="F92" s="604"/>
      <c r="G92" s="605"/>
      <c r="H92" s="610"/>
      <c r="I92" s="611"/>
      <c r="J92" s="604"/>
      <c r="K92" s="605"/>
      <c r="L92" s="614"/>
      <c r="M92" s="619"/>
      <c r="N92" s="620"/>
      <c r="O92" s="623"/>
      <c r="P92" s="409" t="s">
        <v>4</v>
      </c>
      <c r="Q92" s="254" t="str">
        <f>IF(Q90="","n.d.",IF(Q91="","n.d.",IF(Q91=0,"",Q90/Q91)))</f>
        <v>n.d.</v>
      </c>
      <c r="R92" s="589"/>
      <c r="S92" s="592"/>
      <c r="T92" s="594"/>
    </row>
    <row r="93" spans="2:20" s="46" customFormat="1" ht="27.75" customHeight="1" thickBot="1" x14ac:dyDescent="0.25">
      <c r="B93" s="595">
        <v>26</v>
      </c>
      <c r="C93" s="596"/>
      <c r="D93" s="601" t="s">
        <v>1031</v>
      </c>
      <c r="E93" s="604" t="s">
        <v>1056</v>
      </c>
      <c r="F93" s="604" t="s">
        <v>1057</v>
      </c>
      <c r="G93" s="605"/>
      <c r="H93" s="606" t="s">
        <v>1045</v>
      </c>
      <c r="I93" s="607"/>
      <c r="J93" s="604" t="s">
        <v>1040</v>
      </c>
      <c r="K93" s="605"/>
      <c r="L93" s="612" t="s">
        <v>1046</v>
      </c>
      <c r="M93" s="615" t="s">
        <v>1035</v>
      </c>
      <c r="N93" s="616"/>
      <c r="O93" s="621"/>
      <c r="P93" s="409" t="s">
        <v>758</v>
      </c>
      <c r="Q93" s="354"/>
      <c r="R93" s="587" t="str">
        <f>IF(AND(Q93&lt;&gt;"",Q94&lt;&gt;"",Q93=0,Q94=0),Berechnung1!$H$4,IF(Q95=Berechnung1!D111,Berechnung1!$F$4,IF(OR(Q95&lt;Berechnung1!E111,Q95&gt;Berechnung1!F111),Berechnung1!$G$4,IF(OR(ROUND(Q95,4)&lt;Berechnung1!J111,ROUND(Q95,4)&gt;Berechnung1!K111),Berechnung1!$D$4,IF(OR(ROUND(Q95,4)&lt;Berechnung1!G111,ROUND(Q95,4)&gt;Berechnung1!H111),Berechnung1!$E$4,Berechnung1!$C$4)))))</f>
        <v>Incomplete</v>
      </c>
      <c r="S93" s="590"/>
      <c r="T93" s="593"/>
    </row>
    <row r="94" spans="2:20" s="46" customFormat="1" ht="27.75" customHeight="1" thickBot="1" x14ac:dyDescent="0.25">
      <c r="B94" s="597"/>
      <c r="C94" s="598"/>
      <c r="D94" s="602"/>
      <c r="E94" s="604"/>
      <c r="F94" s="604"/>
      <c r="G94" s="605"/>
      <c r="H94" s="608"/>
      <c r="I94" s="609"/>
      <c r="J94" s="604"/>
      <c r="K94" s="605"/>
      <c r="L94" s="613"/>
      <c r="M94" s="617"/>
      <c r="N94" s="618"/>
      <c r="O94" s="622"/>
      <c r="P94" s="409" t="s">
        <v>759</v>
      </c>
      <c r="Q94" s="410">
        <f>Q85</f>
        <v>0</v>
      </c>
      <c r="R94" s="588"/>
      <c r="S94" s="591"/>
      <c r="T94" s="594"/>
    </row>
    <row r="95" spans="2:20" s="46" customFormat="1" ht="27.75" customHeight="1" thickBot="1" x14ac:dyDescent="0.25">
      <c r="B95" s="599"/>
      <c r="C95" s="600"/>
      <c r="D95" s="603"/>
      <c r="E95" s="604"/>
      <c r="F95" s="604"/>
      <c r="G95" s="605"/>
      <c r="H95" s="610"/>
      <c r="I95" s="611"/>
      <c r="J95" s="604"/>
      <c r="K95" s="605"/>
      <c r="L95" s="614"/>
      <c r="M95" s="619"/>
      <c r="N95" s="620"/>
      <c r="O95" s="623"/>
      <c r="P95" s="409" t="s">
        <v>4</v>
      </c>
      <c r="Q95" s="254" t="str">
        <f>IF(Q93="","n.d.",IF(Q94="","n.d.",IF(Q94=0,"",Q93/Q94)))</f>
        <v>n.d.</v>
      </c>
      <c r="R95" s="589"/>
      <c r="S95" s="592"/>
      <c r="T95" s="594"/>
    </row>
    <row r="96" spans="2:20" s="46" customFormat="1" ht="42" customHeight="1" thickBot="1" x14ac:dyDescent="0.25">
      <c r="B96" s="595">
        <v>27</v>
      </c>
      <c r="C96" s="596"/>
      <c r="D96" s="601" t="s">
        <v>1031</v>
      </c>
      <c r="E96" s="624" t="s">
        <v>1058</v>
      </c>
      <c r="F96" s="604" t="s">
        <v>1047</v>
      </c>
      <c r="G96" s="605"/>
      <c r="H96" s="606" t="s">
        <v>1048</v>
      </c>
      <c r="I96" s="607"/>
      <c r="J96" s="604" t="s">
        <v>1059</v>
      </c>
      <c r="K96" s="605"/>
      <c r="L96" s="612" t="s">
        <v>1049</v>
      </c>
      <c r="M96" s="615" t="s">
        <v>1035</v>
      </c>
      <c r="N96" s="616"/>
      <c r="O96" s="621"/>
      <c r="P96" s="409" t="s">
        <v>758</v>
      </c>
      <c r="Q96" s="354"/>
      <c r="R96" s="587" t="str">
        <f>IF(AND(Q96&lt;&gt;"",Q97&lt;&gt;"",Q96=0,Q97=0),Berechnung1!$H$4,IF(Q98=Berechnung1!D114,Berechnung1!$F$4,IF(OR(Q98&lt;Berechnung1!E114,Q98&gt;Berechnung1!F114),Berechnung1!$G$4,IF(OR(ROUND(Q98,4)&lt;Berechnung1!J114,ROUND(Q98,4)&gt;Berechnung1!K114),Berechnung1!$D$4,IF(OR(ROUND(Q98,4)&lt;Berechnung1!G114,ROUND(Q98,4)&gt;Berechnung1!H114),Berechnung1!$E$4,Berechnung1!$C$4)))))</f>
        <v>Incomplete</v>
      </c>
      <c r="S96" s="590"/>
      <c r="T96" s="593"/>
    </row>
    <row r="97" spans="2:20" s="46" customFormat="1" ht="42" customHeight="1" thickBot="1" x14ac:dyDescent="0.25">
      <c r="B97" s="597"/>
      <c r="C97" s="598"/>
      <c r="D97" s="602"/>
      <c r="E97" s="624"/>
      <c r="F97" s="604"/>
      <c r="G97" s="605"/>
      <c r="H97" s="608"/>
      <c r="I97" s="609"/>
      <c r="J97" s="604"/>
      <c r="K97" s="605"/>
      <c r="L97" s="613"/>
      <c r="M97" s="617"/>
      <c r="N97" s="618"/>
      <c r="O97" s="622"/>
      <c r="P97" s="409" t="s">
        <v>759</v>
      </c>
      <c r="Q97" s="354"/>
      <c r="R97" s="588"/>
      <c r="S97" s="591"/>
      <c r="T97" s="594"/>
    </row>
    <row r="98" spans="2:20" s="46" customFormat="1" ht="42" customHeight="1" thickBot="1" x14ac:dyDescent="0.25">
      <c r="B98" s="599"/>
      <c r="C98" s="600"/>
      <c r="D98" s="603"/>
      <c r="E98" s="624"/>
      <c r="F98" s="604"/>
      <c r="G98" s="605"/>
      <c r="H98" s="610"/>
      <c r="I98" s="611"/>
      <c r="J98" s="604"/>
      <c r="K98" s="605"/>
      <c r="L98" s="614"/>
      <c r="M98" s="619"/>
      <c r="N98" s="620"/>
      <c r="O98" s="623"/>
      <c r="P98" s="409" t="s">
        <v>4</v>
      </c>
      <c r="Q98" s="254" t="str">
        <f>IF(Q96="","n.d.",IF(Q97="","n.d.",IF(Q97=0,"",Q96/Q97)))</f>
        <v>n.d.</v>
      </c>
      <c r="R98" s="589"/>
      <c r="S98" s="592"/>
      <c r="T98" s="594"/>
    </row>
    <row r="99" spans="2:20" s="46" customFormat="1" ht="45" customHeight="1" thickBot="1" x14ac:dyDescent="0.25">
      <c r="B99" s="595">
        <v>28</v>
      </c>
      <c r="C99" s="596"/>
      <c r="D99" s="601" t="s">
        <v>1031</v>
      </c>
      <c r="E99" s="604" t="s">
        <v>1050</v>
      </c>
      <c r="F99" s="604" t="s">
        <v>1051</v>
      </c>
      <c r="G99" s="605"/>
      <c r="H99" s="606" t="s">
        <v>1052</v>
      </c>
      <c r="I99" s="607"/>
      <c r="J99" s="604" t="s">
        <v>1060</v>
      </c>
      <c r="K99" s="605"/>
      <c r="L99" s="612" t="s">
        <v>1049</v>
      </c>
      <c r="M99" s="615" t="s">
        <v>1035</v>
      </c>
      <c r="N99" s="616"/>
      <c r="O99" s="621"/>
      <c r="P99" s="409" t="s">
        <v>758</v>
      </c>
      <c r="Q99" s="354"/>
      <c r="R99" s="587" t="str">
        <f>IF(AND(Q99&lt;&gt;"",Q100&lt;&gt;"",Q99=0,Q100=0),Berechnung1!$H$4,IF(Q101=Berechnung1!D117,Berechnung1!$F$4,IF(OR(Q101&lt;Berechnung1!E117,Q101&gt;Berechnung1!F117),Berechnung1!$G$4,IF(OR(ROUND(Q101,4)&lt;Berechnung1!J117,ROUND(Q101,4)&gt;Berechnung1!K117),Berechnung1!$D$4,IF(OR(ROUND(Q101,4)&lt;Berechnung1!G117,ROUND(Q101,4)&gt;Berechnung1!H117),Berechnung1!$E$4,Berechnung1!$C$4)))))</f>
        <v>Incomplete</v>
      </c>
      <c r="S99" s="590"/>
      <c r="T99" s="593"/>
    </row>
    <row r="100" spans="2:20" s="46" customFormat="1" ht="45" customHeight="1" thickBot="1" x14ac:dyDescent="0.25">
      <c r="B100" s="597"/>
      <c r="C100" s="598"/>
      <c r="D100" s="602"/>
      <c r="E100" s="604"/>
      <c r="F100" s="604"/>
      <c r="G100" s="605"/>
      <c r="H100" s="608"/>
      <c r="I100" s="609"/>
      <c r="J100" s="604"/>
      <c r="K100" s="605"/>
      <c r="L100" s="613"/>
      <c r="M100" s="617"/>
      <c r="N100" s="618"/>
      <c r="O100" s="622"/>
      <c r="P100" s="409" t="s">
        <v>759</v>
      </c>
      <c r="Q100" s="354"/>
      <c r="R100" s="588"/>
      <c r="S100" s="591"/>
      <c r="T100" s="594"/>
    </row>
    <row r="101" spans="2:20" s="46" customFormat="1" ht="45" customHeight="1" thickBot="1" x14ac:dyDescent="0.25">
      <c r="B101" s="599"/>
      <c r="C101" s="600"/>
      <c r="D101" s="603"/>
      <c r="E101" s="604"/>
      <c r="F101" s="604"/>
      <c r="G101" s="605"/>
      <c r="H101" s="610"/>
      <c r="I101" s="611"/>
      <c r="J101" s="604"/>
      <c r="K101" s="605"/>
      <c r="L101" s="614"/>
      <c r="M101" s="619"/>
      <c r="N101" s="620"/>
      <c r="O101" s="623"/>
      <c r="P101" s="409" t="s">
        <v>4</v>
      </c>
      <c r="Q101" s="254" t="str">
        <f>IF(Q99="","n.d.",IF(Q100="","n.d.",IF(Q100=0,"",Q99/Q100)))</f>
        <v>n.d.</v>
      </c>
      <c r="R101" s="589"/>
      <c r="S101" s="592"/>
      <c r="T101" s="594"/>
    </row>
    <row r="102" spans="2:20" s="46" customFormat="1" ht="27.75" customHeight="1" thickBot="1" x14ac:dyDescent="0.25">
      <c r="B102" s="595">
        <v>29</v>
      </c>
      <c r="C102" s="596"/>
      <c r="D102" s="601" t="s">
        <v>1031</v>
      </c>
      <c r="E102" s="604" t="s">
        <v>1062</v>
      </c>
      <c r="F102" s="604" t="s">
        <v>1061</v>
      </c>
      <c r="G102" s="605"/>
      <c r="H102" s="606" t="s">
        <v>1101</v>
      </c>
      <c r="I102" s="607"/>
      <c r="J102" s="604" t="s">
        <v>1040</v>
      </c>
      <c r="K102" s="605"/>
      <c r="L102" s="612" t="s">
        <v>1026</v>
      </c>
      <c r="M102" s="615" t="s">
        <v>1035</v>
      </c>
      <c r="N102" s="616"/>
      <c r="O102" s="621"/>
      <c r="P102" s="409" t="s">
        <v>758</v>
      </c>
      <c r="Q102" s="354"/>
      <c r="R102" s="587" t="str">
        <f>IF(AND(Q102&lt;&gt;"",Q103&lt;&gt;"",Q102=0,Q103=0),Berechnung1!$H$4,IF(Q104=Berechnung1!D120,Berechnung1!$F$4,IF(OR(Q104&lt;Berechnung1!E120,Q104&gt;Berechnung1!F120),Berechnung1!$G$4,IF(OR(ROUND(Q104,4)&lt;Berechnung1!J120,ROUND(Q104,4)&gt;Berechnung1!K120),Berechnung1!$D$4,IF(OR(ROUND(Q104,4)&lt;Berechnung1!G120,ROUND(Q104,4)&gt;Berechnung1!H120),Berechnung1!$E$4,Berechnung1!$C$4)))))</f>
        <v>Incomplete</v>
      </c>
      <c r="S102" s="590"/>
      <c r="T102" s="593"/>
    </row>
    <row r="103" spans="2:20" s="46" customFormat="1" ht="27.75" customHeight="1" thickBot="1" x14ac:dyDescent="0.25">
      <c r="B103" s="597"/>
      <c r="C103" s="598"/>
      <c r="D103" s="602"/>
      <c r="E103" s="604"/>
      <c r="F103" s="604"/>
      <c r="G103" s="605"/>
      <c r="H103" s="608"/>
      <c r="I103" s="609"/>
      <c r="J103" s="604"/>
      <c r="K103" s="605"/>
      <c r="L103" s="613"/>
      <c r="M103" s="617"/>
      <c r="N103" s="618"/>
      <c r="O103" s="622"/>
      <c r="P103" s="409" t="s">
        <v>759</v>
      </c>
      <c r="Q103" s="410">
        <f>Q85</f>
        <v>0</v>
      </c>
      <c r="R103" s="588"/>
      <c r="S103" s="591"/>
      <c r="T103" s="594"/>
    </row>
    <row r="104" spans="2:20" s="46" customFormat="1" ht="27.75" customHeight="1" thickBot="1" x14ac:dyDescent="0.25">
      <c r="B104" s="599"/>
      <c r="C104" s="600"/>
      <c r="D104" s="603"/>
      <c r="E104" s="604"/>
      <c r="F104" s="604"/>
      <c r="G104" s="605"/>
      <c r="H104" s="610"/>
      <c r="I104" s="611"/>
      <c r="J104" s="604"/>
      <c r="K104" s="605"/>
      <c r="L104" s="614"/>
      <c r="M104" s="619"/>
      <c r="N104" s="620"/>
      <c r="O104" s="623"/>
      <c r="P104" s="409" t="s">
        <v>4</v>
      </c>
      <c r="Q104" s="254" t="str">
        <f>IF(Q102="","n.d.",IF(Q103="","n.d.",IF(Q103=0,"",Q102/Q103)))</f>
        <v>n.d.</v>
      </c>
      <c r="R104" s="589"/>
      <c r="S104" s="592"/>
      <c r="T104" s="594"/>
    </row>
    <row r="105" spans="2:20" s="46" customFormat="1" ht="27.75" customHeight="1" thickBot="1" x14ac:dyDescent="0.25">
      <c r="B105" s="595">
        <v>30</v>
      </c>
      <c r="C105" s="596"/>
      <c r="D105" s="601" t="s">
        <v>1031</v>
      </c>
      <c r="E105" s="604" t="s">
        <v>1063</v>
      </c>
      <c r="F105" s="604" t="s">
        <v>1053</v>
      </c>
      <c r="G105" s="605"/>
      <c r="H105" s="606" t="s">
        <v>1064</v>
      </c>
      <c r="I105" s="607"/>
      <c r="J105" s="604" t="s">
        <v>1065</v>
      </c>
      <c r="K105" s="605"/>
      <c r="L105" s="612" t="s">
        <v>1026</v>
      </c>
      <c r="M105" s="615" t="s">
        <v>1035</v>
      </c>
      <c r="N105" s="616"/>
      <c r="O105" s="621"/>
      <c r="P105" s="409" t="s">
        <v>758</v>
      </c>
      <c r="Q105" s="354"/>
      <c r="R105" s="587" t="str">
        <f>IF(AND(Q105&lt;&gt;"",Q106&lt;&gt;"",Q105=0,Q106=0),Berechnung1!$H$4,IF(Q107=Berechnung1!D123,Berechnung1!$F$4,IF(OR(Q107&lt;Berechnung1!E123,Q107&gt;Berechnung1!F123),Berechnung1!$G$4,IF(OR(ROUND(Q107,4)&lt;Berechnung1!J123,ROUND(Q107,4)&gt;Berechnung1!K123),Berechnung1!$D$4,IF(OR(ROUND(Q107,4)&lt;Berechnung1!G123,ROUND(Q107,4)&gt;Berechnung1!H123),Berechnung1!$E$4,Berechnung1!$C$4)))))</f>
        <v>Incomplete</v>
      </c>
      <c r="S105" s="590"/>
      <c r="T105" s="593"/>
    </row>
    <row r="106" spans="2:20" s="46" customFormat="1" ht="27.75" customHeight="1" thickBot="1" x14ac:dyDescent="0.25">
      <c r="B106" s="597"/>
      <c r="C106" s="598"/>
      <c r="D106" s="602"/>
      <c r="E106" s="604"/>
      <c r="F106" s="604"/>
      <c r="G106" s="605"/>
      <c r="H106" s="608"/>
      <c r="I106" s="609"/>
      <c r="J106" s="604"/>
      <c r="K106" s="605"/>
      <c r="L106" s="613"/>
      <c r="M106" s="617"/>
      <c r="N106" s="618"/>
      <c r="O106" s="622"/>
      <c r="P106" s="409" t="s">
        <v>759</v>
      </c>
      <c r="Q106" s="354"/>
      <c r="R106" s="588"/>
      <c r="S106" s="591"/>
      <c r="T106" s="594"/>
    </row>
    <row r="107" spans="2:20" s="46" customFormat="1" ht="27.75" customHeight="1" thickBot="1" x14ac:dyDescent="0.25">
      <c r="B107" s="599"/>
      <c r="C107" s="600"/>
      <c r="D107" s="603"/>
      <c r="E107" s="604"/>
      <c r="F107" s="604"/>
      <c r="G107" s="605"/>
      <c r="H107" s="610"/>
      <c r="I107" s="611"/>
      <c r="J107" s="604"/>
      <c r="K107" s="605"/>
      <c r="L107" s="614"/>
      <c r="M107" s="619"/>
      <c r="N107" s="620"/>
      <c r="O107" s="623"/>
      <c r="P107" s="409" t="s">
        <v>4</v>
      </c>
      <c r="Q107" s="254" t="str">
        <f>IF(Q105="","n.d.",IF(Q106="","n.d.",IF(Q106=0,"",Q105/Q106)))</f>
        <v>n.d.</v>
      </c>
      <c r="R107" s="589"/>
      <c r="S107" s="592"/>
      <c r="T107" s="594"/>
    </row>
    <row r="108" spans="2:20" s="46" customFormat="1" ht="7.5" customHeight="1" x14ac:dyDescent="0.2">
      <c r="B108" s="367"/>
      <c r="C108" s="367"/>
      <c r="D108" s="368"/>
      <c r="E108" s="369"/>
      <c r="F108" s="369"/>
      <c r="G108" s="370"/>
      <c r="H108" s="369"/>
      <c r="I108" s="370"/>
      <c r="J108" s="369"/>
      <c r="K108" s="370"/>
      <c r="L108" s="371"/>
      <c r="M108" s="371"/>
      <c r="N108" s="371"/>
      <c r="O108" s="372"/>
      <c r="P108" s="212"/>
      <c r="Q108" s="373"/>
      <c r="R108" s="374"/>
      <c r="S108" s="485"/>
      <c r="T108" s="485"/>
    </row>
    <row r="109" spans="2:20" s="46" customFormat="1" ht="18" customHeight="1" thickBot="1" x14ac:dyDescent="0.3">
      <c r="B109" s="673" t="s">
        <v>75</v>
      </c>
      <c r="C109" s="673"/>
      <c r="D109" s="673"/>
      <c r="E109" s="673"/>
      <c r="F109" s="369"/>
      <c r="G109" s="370"/>
      <c r="H109" s="369"/>
      <c r="I109" s="370"/>
      <c r="J109" s="369"/>
      <c r="K109" s="370"/>
      <c r="L109" s="371"/>
      <c r="M109" s="371"/>
      <c r="N109" s="371"/>
      <c r="O109" s="372"/>
      <c r="P109" s="212"/>
      <c r="Q109" s="373"/>
      <c r="R109" s="374"/>
      <c r="S109" s="485"/>
      <c r="T109" s="485"/>
    </row>
    <row r="110" spans="2:20" s="46" customFormat="1" ht="18" customHeight="1" thickBot="1" x14ac:dyDescent="0.25">
      <c r="B110" s="367"/>
      <c r="C110" s="367"/>
      <c r="D110" s="674" t="s">
        <v>760</v>
      </c>
      <c r="E110" s="675"/>
      <c r="F110" s="375" t="s">
        <v>761</v>
      </c>
      <c r="G110" s="376" t="str">
        <f>CONCATENATE(TEXT(Berechnung1!C8,"0,00%")," (",Berechnung1!C5, ")")</f>
        <v>0,00% (0)</v>
      </c>
      <c r="H110" s="678" t="str">
        <f>CONCATENATE(TEXT(Berechnung1!D9,"0,00%"),"  (",Berechnung1!D6, ")")</f>
        <v>0,00%  (0)</v>
      </c>
      <c r="I110" s="686" t="s">
        <v>83</v>
      </c>
      <c r="J110" s="369"/>
      <c r="K110" s="370"/>
      <c r="L110" s="371"/>
      <c r="M110" s="371"/>
      <c r="N110" s="371"/>
      <c r="O110" s="372"/>
      <c r="P110" s="212"/>
      <c r="Q110" s="373"/>
      <c r="R110" s="374"/>
      <c r="S110" s="485"/>
      <c r="T110" s="485"/>
    </row>
    <row r="111" spans="2:20" s="46" customFormat="1" ht="18" customHeight="1" thickBot="1" x14ac:dyDescent="0.25">
      <c r="B111" s="367"/>
      <c r="C111" s="367"/>
      <c r="D111" s="676"/>
      <c r="E111" s="677"/>
      <c r="F111" s="377" t="s">
        <v>762</v>
      </c>
      <c r="G111" s="378" t="str">
        <f>CONCATENATE(TEXT(Berechnung1!K8,"0,00%")," (",Berechnung1!K5, ")")</f>
        <v>0,00% (0)</v>
      </c>
      <c r="H111" s="678"/>
      <c r="I111" s="687"/>
      <c r="J111" s="369"/>
      <c r="K111" s="370"/>
      <c r="L111" s="371"/>
      <c r="M111" s="371"/>
      <c r="N111" s="371"/>
      <c r="O111" s="372"/>
      <c r="P111" s="212"/>
      <c r="Q111" s="373"/>
      <c r="R111" s="374"/>
      <c r="S111" s="485"/>
      <c r="T111" s="485"/>
    </row>
    <row r="112" spans="2:20" s="46" customFormat="1" ht="18" customHeight="1" thickBot="1" x14ac:dyDescent="0.25">
      <c r="B112" s="367"/>
      <c r="C112" s="367"/>
      <c r="D112" s="679" t="s">
        <v>780</v>
      </c>
      <c r="E112" s="680"/>
      <c r="F112" s="680"/>
      <c r="G112" s="681"/>
      <c r="H112" s="379" t="str">
        <f>CONCATENATE(TEXT(Berechnung1!E9,"0,00%")," (",Berechnung1!E6, ")")</f>
        <v>0,00% (0)</v>
      </c>
      <c r="I112" s="384" t="str">
        <f>CONCATENATE(TEXT(Berechnung1!E10,"0,00%")," (",Berechnung1!E7, ")")</f>
        <v>0,00% (0)</v>
      </c>
      <c r="J112" s="369"/>
      <c r="K112" s="370"/>
      <c r="L112" s="371"/>
      <c r="M112" s="371"/>
      <c r="N112" s="371"/>
      <c r="O112" s="372"/>
      <c r="P112" s="212"/>
      <c r="Q112" s="373"/>
      <c r="R112" s="374"/>
      <c r="S112" s="485"/>
      <c r="T112" s="485"/>
    </row>
    <row r="113" spans="2:20" s="46" customFormat="1" ht="18" customHeight="1" thickBot="1" x14ac:dyDescent="0.25">
      <c r="B113" s="367"/>
      <c r="C113" s="367"/>
      <c r="D113" s="682" t="s">
        <v>781</v>
      </c>
      <c r="E113" s="683"/>
      <c r="F113" s="380" t="s">
        <v>763</v>
      </c>
      <c r="G113" s="381" t="str">
        <f>CONCATENATE(TEXT(Berechnung1!G8,"0,00%")," (",Berechnung1!G5, ")")</f>
        <v>0,00% (0)</v>
      </c>
      <c r="H113" s="678" t="str">
        <f>CONCATENATE(TEXT(Berechnung1!G9,"0,00%")," (",Berechnung1!G7, ")")</f>
        <v>100,00% (33)</v>
      </c>
      <c r="I113" s="678"/>
      <c r="J113" s="369"/>
      <c r="K113" s="370"/>
      <c r="L113" s="371"/>
      <c r="M113" s="371"/>
      <c r="N113" s="371"/>
      <c r="O113" s="372"/>
      <c r="P113" s="212"/>
      <c r="Q113" s="373"/>
      <c r="R113" s="374"/>
      <c r="S113" s="485"/>
      <c r="T113" s="485"/>
    </row>
    <row r="114" spans="2:20" s="46" customFormat="1" ht="18" customHeight="1" thickBot="1" x14ac:dyDescent="0.25">
      <c r="B114" s="367"/>
      <c r="C114" s="367"/>
      <c r="D114" s="684"/>
      <c r="E114" s="685"/>
      <c r="F114" s="382" t="s">
        <v>764</v>
      </c>
      <c r="G114" s="383" t="str">
        <f>CONCATENATE(TEXT(Berechnung1!F8,"0,00%")," (",Berechnung1!F5, ")")</f>
        <v>100,00% (33)</v>
      </c>
      <c r="H114" s="678"/>
      <c r="I114" s="678"/>
      <c r="J114" s="369"/>
      <c r="K114" s="370"/>
      <c r="L114" s="371"/>
      <c r="M114" s="371"/>
      <c r="N114" s="371"/>
      <c r="O114" s="372"/>
      <c r="P114" s="212"/>
      <c r="Q114" s="373"/>
      <c r="R114" s="374"/>
      <c r="S114" s="485"/>
      <c r="T114" s="485"/>
    </row>
    <row r="115" spans="2:20" s="46" customFormat="1" ht="7.5" customHeight="1" x14ac:dyDescent="0.2">
      <c r="B115" s="367"/>
      <c r="C115" s="367"/>
      <c r="D115" s="368"/>
      <c r="E115" s="369"/>
      <c r="F115" s="369"/>
      <c r="G115" s="370"/>
      <c r="H115" s="369"/>
      <c r="I115" s="370"/>
      <c r="J115" s="369"/>
      <c r="K115" s="370"/>
      <c r="L115" s="371"/>
      <c r="M115" s="371"/>
      <c r="N115" s="371"/>
      <c r="O115" s="372"/>
      <c r="P115" s="212"/>
      <c r="Q115" s="373"/>
      <c r="R115" s="374"/>
      <c r="S115" s="485"/>
      <c r="T115" s="485"/>
    </row>
    <row r="116" spans="2:20" ht="18" customHeight="1" x14ac:dyDescent="0.2">
      <c r="B116" s="700" t="s">
        <v>751</v>
      </c>
      <c r="C116" s="672"/>
      <c r="D116" s="672"/>
      <c r="E116" s="672"/>
      <c r="F116" s="672"/>
      <c r="G116" s="672"/>
      <c r="H116" s="672"/>
      <c r="I116" s="672"/>
      <c r="J116" s="672"/>
      <c r="K116" s="672"/>
      <c r="L116" s="672"/>
      <c r="M116" s="672"/>
      <c r="N116" s="672"/>
      <c r="O116" s="672"/>
      <c r="P116" s="672"/>
      <c r="Q116" s="672"/>
      <c r="R116" s="672"/>
    </row>
    <row r="117" spans="2:20" ht="24" customHeight="1" x14ac:dyDescent="0.2">
      <c r="B117" s="699" t="s">
        <v>1098</v>
      </c>
      <c r="C117" s="701"/>
      <c r="D117" s="701"/>
      <c r="E117" s="701"/>
      <c r="F117" s="701"/>
      <c r="G117" s="701"/>
      <c r="H117" s="701"/>
      <c r="I117" s="701"/>
      <c r="J117" s="701"/>
      <c r="K117" s="701"/>
      <c r="L117" s="701"/>
      <c r="M117" s="701"/>
      <c r="N117" s="701"/>
      <c r="O117" s="701"/>
      <c r="P117" s="701"/>
      <c r="Q117" s="701"/>
      <c r="R117" s="701"/>
    </row>
    <row r="118" spans="2:20" ht="132" customHeight="1" x14ac:dyDescent="0.2">
      <c r="B118" s="702" t="s">
        <v>752</v>
      </c>
      <c r="C118" s="702"/>
      <c r="D118" s="702"/>
      <c r="E118" s="702"/>
      <c r="F118" s="702"/>
      <c r="G118" s="702"/>
      <c r="H118" s="702"/>
      <c r="I118" s="702"/>
      <c r="J118" s="702"/>
      <c r="K118" s="702"/>
      <c r="L118" s="702"/>
      <c r="M118" s="702"/>
      <c r="N118" s="702"/>
      <c r="O118" s="702"/>
      <c r="P118" s="702"/>
      <c r="Q118" s="702"/>
      <c r="R118" s="702"/>
    </row>
    <row r="119" spans="2:20" ht="12" customHeight="1" x14ac:dyDescent="0.2">
      <c r="B119" s="698"/>
      <c r="C119" s="699"/>
      <c r="D119" s="699"/>
      <c r="E119" s="699"/>
      <c r="F119" s="699"/>
      <c r="G119" s="699"/>
      <c r="H119" s="699"/>
      <c r="I119" s="699"/>
      <c r="J119" s="699"/>
      <c r="K119" s="699"/>
      <c r="L119" s="699"/>
      <c r="M119" s="699"/>
      <c r="N119" s="699"/>
      <c r="O119" s="699"/>
      <c r="P119" s="699"/>
      <c r="Q119" s="699"/>
      <c r="R119" s="699"/>
    </row>
    <row r="120" spans="2:20" ht="20.45" customHeight="1" x14ac:dyDescent="0.2">
      <c r="B120" s="672"/>
      <c r="C120" s="672"/>
      <c r="D120" s="672"/>
      <c r="E120" s="672"/>
      <c r="F120" s="672"/>
      <c r="G120" s="672"/>
      <c r="H120" s="672"/>
      <c r="I120" s="672"/>
      <c r="J120" s="672"/>
      <c r="K120" s="672"/>
      <c r="L120" s="672"/>
      <c r="M120" s="672"/>
      <c r="N120" s="672"/>
      <c r="O120" s="672"/>
      <c r="P120" s="672"/>
      <c r="Q120" s="672"/>
      <c r="R120" s="672"/>
    </row>
    <row r="122" spans="2:20" ht="15" hidden="1" customHeight="1" x14ac:dyDescent="0.2">
      <c r="C122" s="697"/>
      <c r="D122" s="697"/>
      <c r="E122" s="697"/>
      <c r="F122" s="273" t="str">
        <f>'Basic data'!E28</f>
        <v>"in situ"</v>
      </c>
      <c r="G122" s="273" t="str">
        <f>'Basic data'!F28</f>
        <v>I</v>
      </c>
      <c r="H122" s="273" t="str">
        <f>'Basic data'!G28</f>
        <v>II</v>
      </c>
      <c r="I122" s="273" t="str">
        <f>'Basic data'!H28</f>
        <v>III</v>
      </c>
      <c r="J122" s="273" t="str">
        <f>'Basic data'!I28</f>
        <v>IV</v>
      </c>
      <c r="K122" s="273"/>
      <c r="L122" s="273"/>
      <c r="M122" s="274" t="str">
        <f>'Basic data'!L28</f>
        <v>Total</v>
      </c>
      <c r="N122" s="6"/>
      <c r="Q122" s="2"/>
      <c r="R122" s="36"/>
    </row>
    <row r="123" spans="2:20" hidden="1" x14ac:dyDescent="0.2">
      <c r="C123" s="697"/>
      <c r="D123" s="697"/>
      <c r="E123" s="697"/>
      <c r="F123" s="273"/>
      <c r="G123" s="273"/>
      <c r="H123" s="273"/>
      <c r="I123" s="273"/>
      <c r="J123" s="120" t="str">
        <f>'Basic data'!I29</f>
        <v>IVA</v>
      </c>
      <c r="K123" s="120" t="str">
        <f>'Basic data'!J29</f>
        <v>IVB</v>
      </c>
      <c r="L123" s="120" t="str">
        <f>'Basic data'!K29</f>
        <v>IVC</v>
      </c>
      <c r="M123" s="274"/>
      <c r="N123" s="6"/>
      <c r="Q123" s="2"/>
      <c r="R123" s="36"/>
    </row>
    <row r="124" spans="2:20" hidden="1" x14ac:dyDescent="0.2">
      <c r="C124" s="671" t="str">
        <f>'Basic data'!B30</f>
        <v>Oral cavity surgical</v>
      </c>
      <c r="D124" s="671"/>
      <c r="E124" s="671"/>
      <c r="F124" s="120">
        <f>'Basic data'!E30</f>
        <v>0</v>
      </c>
      <c r="G124" s="120">
        <f>'Basic data'!F30</f>
        <v>0</v>
      </c>
      <c r="H124" s="120">
        <f>'Basic data'!G30</f>
        <v>0</v>
      </c>
      <c r="I124" s="120">
        <f>'Basic data'!H30</f>
        <v>0</v>
      </c>
      <c r="J124" s="120">
        <f>'Basic data'!I30</f>
        <v>0</v>
      </c>
      <c r="K124" s="120">
        <f>'Basic data'!J30</f>
        <v>0</v>
      </c>
      <c r="L124" s="120">
        <f>'Basic data'!K30</f>
        <v>0</v>
      </c>
      <c r="M124" s="308">
        <f>'Basic data'!L30</f>
        <v>0</v>
      </c>
      <c r="N124" s="309">
        <f>IF(AND(M124="",M125=""),0,IF(AND(M124&lt;&gt;"",M125=""),M124,IF(AND(M124="",M125&lt;&gt;""),M125,IF(AND(M124&lt;&gt;"",M125&lt;&gt;""),M124+M125))))</f>
        <v>0</v>
      </c>
      <c r="O124" s="107"/>
      <c r="P124" s="107"/>
      <c r="Q124" s="2"/>
      <c r="R124" s="36"/>
    </row>
    <row r="125" spans="2:20" hidden="1" x14ac:dyDescent="0.2">
      <c r="C125" s="671" t="str">
        <f>'Basic data'!B31</f>
        <v>Oral cavity non-surgical</v>
      </c>
      <c r="D125" s="671"/>
      <c r="E125" s="671"/>
      <c r="F125" s="120">
        <f>'Basic data'!E31</f>
        <v>0</v>
      </c>
      <c r="G125" s="120">
        <f>'Basic data'!F31</f>
        <v>0</v>
      </c>
      <c r="H125" s="120">
        <f>'Basic data'!G31</f>
        <v>0</v>
      </c>
      <c r="I125" s="120">
        <f>'Basic data'!H31</f>
        <v>0</v>
      </c>
      <c r="J125" s="120">
        <f>'Basic data'!I31</f>
        <v>0</v>
      </c>
      <c r="K125" s="120">
        <f>'Basic data'!J31</f>
        <v>0</v>
      </c>
      <c r="L125" s="120">
        <f>'Basic data'!K31</f>
        <v>0</v>
      </c>
      <c r="M125" s="308">
        <f>'Basic data'!L31</f>
        <v>0</v>
      </c>
      <c r="N125" s="215"/>
      <c r="O125" s="107"/>
      <c r="P125" s="107"/>
      <c r="Q125" s="2"/>
      <c r="R125" s="36"/>
    </row>
    <row r="126" spans="2:20" ht="24.75" hidden="1" customHeight="1" x14ac:dyDescent="0.2">
      <c r="C126" s="670" t="str">
        <f>'Basic data'!B32</f>
        <v>Main nasal cavity and paranasal sinus surgical</v>
      </c>
      <c r="D126" s="670"/>
      <c r="E126" s="670"/>
      <c r="F126" s="120">
        <f>'Basic data'!E32</f>
        <v>0</v>
      </c>
      <c r="G126" s="120">
        <f>'Basic data'!F32</f>
        <v>0</v>
      </c>
      <c r="H126" s="120">
        <f>'Basic data'!G32</f>
        <v>0</v>
      </c>
      <c r="I126" s="120">
        <f>'Basic data'!H32</f>
        <v>0</v>
      </c>
      <c r="J126" s="120">
        <f>'Basic data'!I32</f>
        <v>0</v>
      </c>
      <c r="K126" s="120">
        <f>'Basic data'!J32</f>
        <v>0</v>
      </c>
      <c r="L126" s="120">
        <f>'Basic data'!K32</f>
        <v>0</v>
      </c>
      <c r="M126" s="120">
        <f>'Basic data'!L32</f>
        <v>0</v>
      </c>
      <c r="N126" s="215"/>
      <c r="O126" s="107"/>
      <c r="P126" s="107"/>
      <c r="Q126" s="2"/>
      <c r="R126" s="36"/>
    </row>
    <row r="127" spans="2:20" ht="21.75" hidden="1" customHeight="1" x14ac:dyDescent="0.2">
      <c r="C127" s="670" t="str">
        <f>'Basic data'!B33</f>
        <v>Main nasal cavity and paranasal sinus non-surgical</v>
      </c>
      <c r="D127" s="670"/>
      <c r="E127" s="670"/>
      <c r="F127" s="120">
        <f>'Basic data'!E33</f>
        <v>0</v>
      </c>
      <c r="G127" s="120">
        <f>'Basic data'!F33</f>
        <v>0</v>
      </c>
      <c r="H127" s="120">
        <f>'Basic data'!G33</f>
        <v>0</v>
      </c>
      <c r="I127" s="120">
        <f>'Basic data'!H33</f>
        <v>0</v>
      </c>
      <c r="J127" s="120">
        <f>'Basic data'!I33</f>
        <v>0</v>
      </c>
      <c r="K127" s="120">
        <f>'Basic data'!J33</f>
        <v>0</v>
      </c>
      <c r="L127" s="120">
        <f>'Basic data'!K33</f>
        <v>0</v>
      </c>
      <c r="M127" s="120">
        <f>'Basic data'!L33</f>
        <v>0</v>
      </c>
      <c r="N127" s="215"/>
      <c r="O127" s="107"/>
      <c r="P127" s="107"/>
      <c r="Q127" s="2"/>
      <c r="R127" s="36"/>
    </row>
    <row r="128" spans="2:20" hidden="1" x14ac:dyDescent="0.2">
      <c r="C128" s="671" t="str">
        <f>'Basic data'!B34</f>
        <v>Pharynx surgical</v>
      </c>
      <c r="D128" s="671"/>
      <c r="E128" s="671"/>
      <c r="F128" s="120">
        <f>'Basic data'!E34</f>
        <v>0</v>
      </c>
      <c r="G128" s="760">
        <f>'Basic data'!F34</f>
        <v>0</v>
      </c>
      <c r="H128" s="761"/>
      <c r="I128" s="761"/>
      <c r="J128" s="761"/>
      <c r="K128" s="761"/>
      <c r="L128" s="762"/>
      <c r="M128" s="120">
        <f>'Basic data'!L34</f>
        <v>0</v>
      </c>
      <c r="N128" s="215"/>
      <c r="O128" s="107"/>
      <c r="P128" s="107"/>
      <c r="Q128" s="2"/>
      <c r="R128" s="36"/>
    </row>
    <row r="129" spans="3:18" ht="24.75" hidden="1" customHeight="1" x14ac:dyDescent="0.2">
      <c r="C129" s="670" t="str">
        <f>'Basic data'!B35</f>
        <v xml:space="preserve">Pharynx non-surgical </v>
      </c>
      <c r="D129" s="670"/>
      <c r="E129" s="670"/>
      <c r="F129" s="120">
        <f>'Basic data'!E35</f>
        <v>0</v>
      </c>
      <c r="G129" s="760">
        <f>'Basic data'!F35</f>
        <v>0</v>
      </c>
      <c r="H129" s="761"/>
      <c r="I129" s="761"/>
      <c r="J129" s="761"/>
      <c r="K129" s="761"/>
      <c r="L129" s="762"/>
      <c r="M129" s="120">
        <f>'Basic data'!L35</f>
        <v>0</v>
      </c>
      <c r="N129" s="215"/>
      <c r="O129" s="107"/>
      <c r="P129" s="107"/>
      <c r="Q129" s="2"/>
      <c r="R129" s="36"/>
    </row>
    <row r="130" spans="3:18" ht="24.75" hidden="1" customHeight="1" x14ac:dyDescent="0.2">
      <c r="C130" s="670" t="str">
        <f>'Basic data'!B36</f>
        <v>Larynx surgical</v>
      </c>
      <c r="D130" s="670"/>
      <c r="E130" s="670"/>
      <c r="F130" s="120">
        <f>'Basic data'!E36</f>
        <v>0</v>
      </c>
      <c r="G130" s="760">
        <f>'Basic data'!F36</f>
        <v>0</v>
      </c>
      <c r="H130" s="761"/>
      <c r="I130" s="761"/>
      <c r="J130" s="761"/>
      <c r="K130" s="761"/>
      <c r="L130" s="762"/>
      <c r="M130" s="120">
        <f>'Basic data'!L36</f>
        <v>0</v>
      </c>
      <c r="N130" s="215"/>
      <c r="O130" s="107"/>
      <c r="P130" s="107"/>
      <c r="Q130" s="2"/>
      <c r="R130" s="36"/>
    </row>
    <row r="131" spans="3:18" ht="24.75" hidden="1" customHeight="1" x14ac:dyDescent="0.2">
      <c r="C131" s="670" t="str">
        <f>'Basic data'!B37</f>
        <v>Larynx non-surgical</v>
      </c>
      <c r="D131" s="670"/>
      <c r="E131" s="670"/>
      <c r="F131" s="120">
        <f>'Basic data'!E37</f>
        <v>0</v>
      </c>
      <c r="G131" s="760">
        <f>'Basic data'!F37</f>
        <v>0</v>
      </c>
      <c r="H131" s="761"/>
      <c r="I131" s="761"/>
      <c r="J131" s="761"/>
      <c r="K131" s="761"/>
      <c r="L131" s="762"/>
      <c r="M131" s="120">
        <f>'Basic data'!L37</f>
        <v>0</v>
      </c>
      <c r="N131" s="215"/>
      <c r="O131" s="107"/>
      <c r="P131" s="107"/>
      <c r="Q131" s="2"/>
      <c r="R131" s="36"/>
    </row>
    <row r="132" spans="3:18" ht="24.75" hidden="1" customHeight="1" x14ac:dyDescent="0.2">
      <c r="C132" s="670" t="str">
        <f>'Basic data'!B41</f>
        <v>Salivary glands surgical</v>
      </c>
      <c r="D132" s="670"/>
      <c r="E132" s="670"/>
      <c r="F132" s="120"/>
      <c r="G132" s="120"/>
      <c r="H132" s="120"/>
      <c r="I132" s="120"/>
      <c r="J132" s="120"/>
      <c r="K132" s="120"/>
      <c r="L132" s="120"/>
      <c r="M132" s="120">
        <f>'Basic data'!L41</f>
        <v>0</v>
      </c>
      <c r="N132" s="215"/>
      <c r="O132" s="107"/>
      <c r="P132" s="107"/>
      <c r="Q132" s="2"/>
      <c r="R132" s="36"/>
    </row>
    <row r="133" spans="3:18" ht="24.75" hidden="1" customHeight="1" x14ac:dyDescent="0.2">
      <c r="C133" s="670" t="str">
        <f>'Basic data'!B42</f>
        <v>Salivary glands non-surgical</v>
      </c>
      <c r="D133" s="670"/>
      <c r="E133" s="670"/>
      <c r="F133" s="120"/>
      <c r="G133" s="120"/>
      <c r="H133" s="120"/>
      <c r="I133" s="120"/>
      <c r="J133" s="120"/>
      <c r="K133" s="120"/>
      <c r="L133" s="120"/>
      <c r="M133" s="120">
        <f>'Basic data'!L42</f>
        <v>0</v>
      </c>
      <c r="N133" s="215"/>
      <c r="O133" s="107"/>
      <c r="P133" s="107"/>
      <c r="Q133" s="2"/>
      <c r="R133" s="36"/>
    </row>
    <row r="134" spans="3:18" ht="14.25" hidden="1" customHeight="1" x14ac:dyDescent="0.2">
      <c r="C134" s="671" t="str">
        <f>'Basic data'!B43</f>
        <v>Primary cases total</v>
      </c>
      <c r="D134" s="671"/>
      <c r="E134" s="671"/>
      <c r="F134" s="120"/>
      <c r="G134" s="120"/>
      <c r="H134" s="120"/>
      <c r="I134" s="120"/>
      <c r="J134" s="120"/>
      <c r="K134" s="120"/>
      <c r="L134" s="120"/>
      <c r="M134" s="120">
        <f>'Basic data'!L43</f>
        <v>0</v>
      </c>
      <c r="N134" s="215"/>
    </row>
    <row r="135" spans="3:18" ht="14.25" customHeight="1" x14ac:dyDescent="0.2">
      <c r="C135" s="107"/>
      <c r="D135" s="107"/>
      <c r="E135" s="107"/>
      <c r="F135" s="107"/>
      <c r="G135" s="107"/>
      <c r="H135" s="107"/>
      <c r="I135" s="107"/>
      <c r="J135" s="107"/>
    </row>
    <row r="136" spans="3:18" ht="14.25" customHeight="1" x14ac:dyDescent="0.2">
      <c r="C136" s="107"/>
      <c r="D136" s="107"/>
      <c r="E136" s="107"/>
      <c r="F136" s="107"/>
      <c r="G136" s="107"/>
      <c r="H136" s="107"/>
      <c r="I136" s="107"/>
      <c r="J136" s="107"/>
    </row>
    <row r="137" spans="3:18" x14ac:dyDescent="0.2">
      <c r="C137" s="107"/>
      <c r="D137" s="107"/>
      <c r="E137" s="107"/>
      <c r="F137" s="107"/>
      <c r="G137" s="107"/>
      <c r="H137" s="107"/>
      <c r="I137" s="107"/>
      <c r="J137" s="107"/>
    </row>
    <row r="141" spans="3:18" x14ac:dyDescent="0.2">
      <c r="E141" s="113"/>
    </row>
  </sheetData>
  <sheetProtection algorithmName="SHA-512" hashValue="whWaKSHqLAo7cf3IWPTSIA08YJW/UatX9NaCKAjAVIYwXVvySequkjXuD5OdOfXP8jd2QEKMqRCMSdeQZGlKUQ==" saltValue="aUWy4WBogGVtjOono9Q3xw==" spinCount="100000" sheet="1" objects="1" scenarios="1" selectLockedCells="1"/>
  <dataConsolidate/>
  <customSheetViews>
    <customSheetView guid="{DAA0C1F4-4D8F-4BD8-91F9-40281B589772}" showGridLines="0" topLeftCell="A7">
      <selection activeCell="K19" sqref="K19"/>
      <pageMargins left="3.937007874015748E-2" right="3.937007874015748E-2" top="0.27559055118110237" bottom="0.27559055118110237" header="0.11811023622047245" footer="0.11811023622047245"/>
      <pageSetup paperSize="9" orientation="landscape" r:id="rId1"/>
      <headerFooter>
        <oddFooter>&amp;L&amp;"Arial,Standard"&amp;7&amp;F&amp;C&amp;"Arial,Standard"&amp;7 © DKG  Alle Rechte vorbehalten&amp;R&amp;"Arial,Standard"&amp;7&amp;P</oddFooter>
        <firstHeader>&amp;C&amp;F&amp;RUnabhängiges Zertifizierungsinstitut
der Deutschen Krebsgesellschaft
Gartenstraße 24, D-89231 Neu-Ulm
Tel. +49  (0)7 31 / 70 51 16 - 0
Fax  +49  (0)7 31 / 70 51 16 - 16
www.onkozert.de, info@onkozert.d</firstHeader>
      </headerFooter>
    </customSheetView>
  </customSheetViews>
  <mergeCells count="440">
    <mergeCell ref="E5:F5"/>
    <mergeCell ref="I5:Q5"/>
    <mergeCell ref="T54:T56"/>
    <mergeCell ref="S51:S53"/>
    <mergeCell ref="R51:R53"/>
    <mergeCell ref="G129:L129"/>
    <mergeCell ref="G130:L130"/>
    <mergeCell ref="G131:L131"/>
    <mergeCell ref="M66:N68"/>
    <mergeCell ref="O66:O68"/>
    <mergeCell ref="M45:N47"/>
    <mergeCell ref="J45:K47"/>
    <mergeCell ref="F45:G47"/>
    <mergeCell ref="L45:L47"/>
    <mergeCell ref="M57:N59"/>
    <mergeCell ref="L54:L56"/>
    <mergeCell ref="O54:O56"/>
    <mergeCell ref="O45:O47"/>
    <mergeCell ref="M51:N53"/>
    <mergeCell ref="F66:G68"/>
    <mergeCell ref="H66:I68"/>
    <mergeCell ref="J66:K68"/>
    <mergeCell ref="L66:L68"/>
    <mergeCell ref="M75:N77"/>
    <mergeCell ref="P30:P32"/>
    <mergeCell ref="P33:P35"/>
    <mergeCell ref="Q30:Q32"/>
    <mergeCell ref="S42:S44"/>
    <mergeCell ref="T51:T53"/>
    <mergeCell ref="S48:S50"/>
    <mergeCell ref="R48:R50"/>
    <mergeCell ref="T39:T41"/>
    <mergeCell ref="T36:T38"/>
    <mergeCell ref="T33:T35"/>
    <mergeCell ref="T30:T32"/>
    <mergeCell ref="G128:L128"/>
    <mergeCell ref="T42:T44"/>
    <mergeCell ref="T48:T50"/>
    <mergeCell ref="T60:T62"/>
    <mergeCell ref="T57:T59"/>
    <mergeCell ref="S57:S59"/>
    <mergeCell ref="S45:S47"/>
    <mergeCell ref="R42:R44"/>
    <mergeCell ref="S72:S74"/>
    <mergeCell ref="T72:T74"/>
    <mergeCell ref="R66:R68"/>
    <mergeCell ref="S66:S68"/>
    <mergeCell ref="T66:T68"/>
    <mergeCell ref="R69:R71"/>
    <mergeCell ref="S69:S71"/>
    <mergeCell ref="T69:T71"/>
    <mergeCell ref="T45:T47"/>
    <mergeCell ref="O42:O44"/>
    <mergeCell ref="H42:I44"/>
    <mergeCell ref="M69:N71"/>
    <mergeCell ref="O69:O71"/>
    <mergeCell ref="O75:O77"/>
    <mergeCell ref="M54:N56"/>
    <mergeCell ref="R63:R65"/>
    <mergeCell ref="D39:D41"/>
    <mergeCell ref="D36:D38"/>
    <mergeCell ref="S54:S56"/>
    <mergeCell ref="R54:R56"/>
    <mergeCell ref="S60:S62"/>
    <mergeCell ref="R45:R47"/>
    <mergeCell ref="O51:O53"/>
    <mergeCell ref="O48:O50"/>
    <mergeCell ref="E60:E62"/>
    <mergeCell ref="J51:K53"/>
    <mergeCell ref="F54:G56"/>
    <mergeCell ref="J54:K56"/>
    <mergeCell ref="M48:N50"/>
    <mergeCell ref="J48:K50"/>
    <mergeCell ref="E51:E53"/>
    <mergeCell ref="E30:E32"/>
    <mergeCell ref="E33:E35"/>
    <mergeCell ref="H30:I35"/>
    <mergeCell ref="E39:E41"/>
    <mergeCell ref="J42:K44"/>
    <mergeCell ref="M42:N44"/>
    <mergeCell ref="E36:E38"/>
    <mergeCell ref="F42:G44"/>
    <mergeCell ref="F39:G41"/>
    <mergeCell ref="L39:L41"/>
    <mergeCell ref="F36:G38"/>
    <mergeCell ref="E42:E44"/>
    <mergeCell ref="L42:L44"/>
    <mergeCell ref="O27:O29"/>
    <mergeCell ref="H39:I41"/>
    <mergeCell ref="R27:R29"/>
    <mergeCell ref="R24:R26"/>
    <mergeCell ref="R36:R38"/>
    <mergeCell ref="O24:O26"/>
    <mergeCell ref="S39:S41"/>
    <mergeCell ref="R39:R41"/>
    <mergeCell ref="O39:O41"/>
    <mergeCell ref="M39:N41"/>
    <mergeCell ref="S36:S38"/>
    <mergeCell ref="J36:K38"/>
    <mergeCell ref="J39:K41"/>
    <mergeCell ref="S30:S32"/>
    <mergeCell ref="S33:S35"/>
    <mergeCell ref="O30:O35"/>
    <mergeCell ref="R30:R32"/>
    <mergeCell ref="R33:R35"/>
    <mergeCell ref="Q33:Q35"/>
    <mergeCell ref="L24:L26"/>
    <mergeCell ref="H36:I38"/>
    <mergeCell ref="M36:N38"/>
    <mergeCell ref="M27:N29"/>
    <mergeCell ref="J24:K26"/>
    <mergeCell ref="T24:T26"/>
    <mergeCell ref="S27:S29"/>
    <mergeCell ref="S24:S26"/>
    <mergeCell ref="T27:T29"/>
    <mergeCell ref="S7:T7"/>
    <mergeCell ref="S9:S11"/>
    <mergeCell ref="T9:T11"/>
    <mergeCell ref="S21:S23"/>
    <mergeCell ref="T21:T23"/>
    <mergeCell ref="R7:R8"/>
    <mergeCell ref="R9:R11"/>
    <mergeCell ref="T15:T17"/>
    <mergeCell ref="S15:S17"/>
    <mergeCell ref="R21:R23"/>
    <mergeCell ref="R15:R17"/>
    <mergeCell ref="R12:R14"/>
    <mergeCell ref="S12:S14"/>
    <mergeCell ref="T12:T14"/>
    <mergeCell ref="P9:P11"/>
    <mergeCell ref="P7:Q8"/>
    <mergeCell ref="Q9:Q11"/>
    <mergeCell ref="O9:O11"/>
    <mergeCell ref="O15:O17"/>
    <mergeCell ref="H9:I11"/>
    <mergeCell ref="H15:I17"/>
    <mergeCell ref="H7:I8"/>
    <mergeCell ref="M7:N8"/>
    <mergeCell ref="L9:L11"/>
    <mergeCell ref="L15:L17"/>
    <mergeCell ref="J15:K17"/>
    <mergeCell ref="M15:N17"/>
    <mergeCell ref="P12:P14"/>
    <mergeCell ref="Q12:Q14"/>
    <mergeCell ref="J12:K14"/>
    <mergeCell ref="L12:L14"/>
    <mergeCell ref="M12:N14"/>
    <mergeCell ref="O12:O14"/>
    <mergeCell ref="L7:L8"/>
    <mergeCell ref="O21:O23"/>
    <mergeCell ref="E7:E8"/>
    <mergeCell ref="F7:G8"/>
    <mergeCell ref="O36:O38"/>
    <mergeCell ref="O7:O8"/>
    <mergeCell ref="F24:G26"/>
    <mergeCell ref="B24:C26"/>
    <mergeCell ref="E27:E29"/>
    <mergeCell ref="D15:D17"/>
    <mergeCell ref="F9:G11"/>
    <mergeCell ref="F27:G29"/>
    <mergeCell ref="D21:D23"/>
    <mergeCell ref="B7:C8"/>
    <mergeCell ref="B9:C11"/>
    <mergeCell ref="B15:C17"/>
    <mergeCell ref="E9:E11"/>
    <mergeCell ref="D9:D11"/>
    <mergeCell ref="D24:D26"/>
    <mergeCell ref="E24:E26"/>
    <mergeCell ref="H27:I29"/>
    <mergeCell ref="D7:D8"/>
    <mergeCell ref="B21:C23"/>
    <mergeCell ref="B27:C29"/>
    <mergeCell ref="E15:E17"/>
    <mergeCell ref="J27:K29"/>
    <mergeCell ref="L27:L29"/>
    <mergeCell ref="M24:N26"/>
    <mergeCell ref="L36:L38"/>
    <mergeCell ref="J9:K11"/>
    <mergeCell ref="H21:I23"/>
    <mergeCell ref="L21:L23"/>
    <mergeCell ref="J21:K23"/>
    <mergeCell ref="M21:N23"/>
    <mergeCell ref="H24:I26"/>
    <mergeCell ref="M9:N11"/>
    <mergeCell ref="J30:K35"/>
    <mergeCell ref="L30:L35"/>
    <mergeCell ref="M30:N32"/>
    <mergeCell ref="M33:N35"/>
    <mergeCell ref="F21:G23"/>
    <mergeCell ref="F30:G35"/>
    <mergeCell ref="J7:K8"/>
    <mergeCell ref="C134:E134"/>
    <mergeCell ref="C122:E123"/>
    <mergeCell ref="B119:R119"/>
    <mergeCell ref="L57:L59"/>
    <mergeCell ref="O57:O59"/>
    <mergeCell ref="O60:O62"/>
    <mergeCell ref="L60:L62"/>
    <mergeCell ref="R60:R62"/>
    <mergeCell ref="H57:I59"/>
    <mergeCell ref="D60:D62"/>
    <mergeCell ref="B116:R116"/>
    <mergeCell ref="B117:R117"/>
    <mergeCell ref="B118:R118"/>
    <mergeCell ref="J60:K62"/>
    <mergeCell ref="M60:N62"/>
    <mergeCell ref="J57:K59"/>
    <mergeCell ref="B57:C59"/>
    <mergeCell ref="D57:D59"/>
    <mergeCell ref="R57:R59"/>
    <mergeCell ref="F57:G59"/>
    <mergeCell ref="E57:E59"/>
    <mergeCell ref="C124:E124"/>
    <mergeCell ref="C125:E125"/>
    <mergeCell ref="B69:C71"/>
    <mergeCell ref="D69:D71"/>
    <mergeCell ref="E69:E71"/>
    <mergeCell ref="F69:G71"/>
    <mergeCell ref="H69:I71"/>
    <mergeCell ref="J69:K71"/>
    <mergeCell ref="L69:L71"/>
    <mergeCell ref="D113:E114"/>
    <mergeCell ref="H113:I114"/>
    <mergeCell ref="I110:I111"/>
    <mergeCell ref="B84:C86"/>
    <mergeCell ref="D84:D86"/>
    <mergeCell ref="E84:E86"/>
    <mergeCell ref="F84:G86"/>
    <mergeCell ref="H84:I86"/>
    <mergeCell ref="J84:K86"/>
    <mergeCell ref="L84:L86"/>
    <mergeCell ref="B90:C92"/>
    <mergeCell ref="D90:D92"/>
    <mergeCell ref="E90:E92"/>
    <mergeCell ref="F90:G92"/>
    <mergeCell ref="H90:I92"/>
    <mergeCell ref="D66:D68"/>
    <mergeCell ref="E66:E68"/>
    <mergeCell ref="S75:S77"/>
    <mergeCell ref="T75:T77"/>
    <mergeCell ref="B78:C80"/>
    <mergeCell ref="D78:D80"/>
    <mergeCell ref="E78:E80"/>
    <mergeCell ref="F78:G80"/>
    <mergeCell ref="H78:I80"/>
    <mergeCell ref="J78:K80"/>
    <mergeCell ref="L78:L80"/>
    <mergeCell ref="M78:N80"/>
    <mergeCell ref="O78:O80"/>
    <mergeCell ref="R78:R80"/>
    <mergeCell ref="S78:S80"/>
    <mergeCell ref="T78:T80"/>
    <mergeCell ref="B75:C77"/>
    <mergeCell ref="D75:D77"/>
    <mergeCell ref="E75:E77"/>
    <mergeCell ref="F75:G77"/>
    <mergeCell ref="H75:I77"/>
    <mergeCell ref="J75:K77"/>
    <mergeCell ref="L75:L77"/>
    <mergeCell ref="C130:E130"/>
    <mergeCell ref="C131:E131"/>
    <mergeCell ref="C133:E133"/>
    <mergeCell ref="C132:E132"/>
    <mergeCell ref="R75:R77"/>
    <mergeCell ref="B72:C74"/>
    <mergeCell ref="D72:D74"/>
    <mergeCell ref="E72:E74"/>
    <mergeCell ref="F72:G74"/>
    <mergeCell ref="H72:I74"/>
    <mergeCell ref="J72:K74"/>
    <mergeCell ref="L72:L74"/>
    <mergeCell ref="M72:N74"/>
    <mergeCell ref="O72:O74"/>
    <mergeCell ref="R72:R74"/>
    <mergeCell ref="C128:E128"/>
    <mergeCell ref="C129:E129"/>
    <mergeCell ref="C126:E126"/>
    <mergeCell ref="C127:E127"/>
    <mergeCell ref="B120:R120"/>
    <mergeCell ref="B109:E109"/>
    <mergeCell ref="D110:E111"/>
    <mergeCell ref="H110:H111"/>
    <mergeCell ref="D112:G112"/>
    <mergeCell ref="B60:C62"/>
    <mergeCell ref="L51:L53"/>
    <mergeCell ref="H60:I62"/>
    <mergeCell ref="B48:C50"/>
    <mergeCell ref="D48:D50"/>
    <mergeCell ref="E48:E50"/>
    <mergeCell ref="L48:L50"/>
    <mergeCell ref="H54:I56"/>
    <mergeCell ref="F48:G50"/>
    <mergeCell ref="H48:I50"/>
    <mergeCell ref="B54:C56"/>
    <mergeCell ref="D51:D53"/>
    <mergeCell ref="D54:D56"/>
    <mergeCell ref="E54:E56"/>
    <mergeCell ref="B12:C14"/>
    <mergeCell ref="D12:D14"/>
    <mergeCell ref="E12:E14"/>
    <mergeCell ref="F12:G14"/>
    <mergeCell ref="H12:I14"/>
    <mergeCell ref="B30:C32"/>
    <mergeCell ref="B33:C35"/>
    <mergeCell ref="D30:D35"/>
    <mergeCell ref="F60:G62"/>
    <mergeCell ref="D27:D29"/>
    <mergeCell ref="F51:G53"/>
    <mergeCell ref="H51:I53"/>
    <mergeCell ref="H45:I47"/>
    <mergeCell ref="E45:E47"/>
    <mergeCell ref="B36:C38"/>
    <mergeCell ref="B39:C41"/>
    <mergeCell ref="B42:C44"/>
    <mergeCell ref="E21:E23"/>
    <mergeCell ref="F15:G17"/>
    <mergeCell ref="B45:C47"/>
    <mergeCell ref="D45:D47"/>
    <mergeCell ref="D42:D44"/>
    <mergeCell ref="E18:E20"/>
    <mergeCell ref="B51:C53"/>
    <mergeCell ref="O18:O20"/>
    <mergeCell ref="R18:R20"/>
    <mergeCell ref="S18:S20"/>
    <mergeCell ref="T18:T20"/>
    <mergeCell ref="B18:C20"/>
    <mergeCell ref="D18:D20"/>
    <mergeCell ref="F18:G20"/>
    <mergeCell ref="H18:I20"/>
    <mergeCell ref="J18:K20"/>
    <mergeCell ref="L18:L20"/>
    <mergeCell ref="M18:N20"/>
    <mergeCell ref="S63:S65"/>
    <mergeCell ref="T63:T65"/>
    <mergeCell ref="B81:C83"/>
    <mergeCell ref="D81:D83"/>
    <mergeCell ref="E81:E83"/>
    <mergeCell ref="F81:G83"/>
    <mergeCell ref="H81:I83"/>
    <mergeCell ref="J81:K83"/>
    <mergeCell ref="L81:L83"/>
    <mergeCell ref="M81:N83"/>
    <mergeCell ref="O81:O83"/>
    <mergeCell ref="R81:R83"/>
    <mergeCell ref="S81:S83"/>
    <mergeCell ref="T81:T83"/>
    <mergeCell ref="B63:C65"/>
    <mergeCell ref="D63:D65"/>
    <mergeCell ref="E63:E65"/>
    <mergeCell ref="F63:G65"/>
    <mergeCell ref="H63:I65"/>
    <mergeCell ref="J63:K65"/>
    <mergeCell ref="L63:L65"/>
    <mergeCell ref="M63:N65"/>
    <mergeCell ref="O63:O65"/>
    <mergeCell ref="B66:C68"/>
    <mergeCell ref="M84:N86"/>
    <mergeCell ref="O84:O86"/>
    <mergeCell ref="R84:R86"/>
    <mergeCell ref="S84:S86"/>
    <mergeCell ref="T84:T86"/>
    <mergeCell ref="B87:C89"/>
    <mergeCell ref="D87:D89"/>
    <mergeCell ref="E87:E89"/>
    <mergeCell ref="F87:G89"/>
    <mergeCell ref="H87:I89"/>
    <mergeCell ref="J87:K89"/>
    <mergeCell ref="L87:L89"/>
    <mergeCell ref="M87:N89"/>
    <mergeCell ref="O87:O89"/>
    <mergeCell ref="R87:R89"/>
    <mergeCell ref="S87:S89"/>
    <mergeCell ref="T87:T89"/>
    <mergeCell ref="J90:K92"/>
    <mergeCell ref="L90:L92"/>
    <mergeCell ref="M90:N92"/>
    <mergeCell ref="O90:O92"/>
    <mergeCell ref="R90:R92"/>
    <mergeCell ref="S90:S92"/>
    <mergeCell ref="T90:T92"/>
    <mergeCell ref="B93:C95"/>
    <mergeCell ref="D93:D95"/>
    <mergeCell ref="E93:E95"/>
    <mergeCell ref="F93:G95"/>
    <mergeCell ref="H93:I95"/>
    <mergeCell ref="J93:K95"/>
    <mergeCell ref="L93:L95"/>
    <mergeCell ref="M93:N95"/>
    <mergeCell ref="O93:O95"/>
    <mergeCell ref="R93:R95"/>
    <mergeCell ref="S93:S95"/>
    <mergeCell ref="T93:T95"/>
    <mergeCell ref="R96:R98"/>
    <mergeCell ref="S96:S98"/>
    <mergeCell ref="T96:T98"/>
    <mergeCell ref="B99:C101"/>
    <mergeCell ref="D99:D101"/>
    <mergeCell ref="E99:E101"/>
    <mergeCell ref="F99:G101"/>
    <mergeCell ref="H99:I101"/>
    <mergeCell ref="J99:K101"/>
    <mergeCell ref="L99:L101"/>
    <mergeCell ref="M99:N101"/>
    <mergeCell ref="O99:O101"/>
    <mergeCell ref="R99:R101"/>
    <mergeCell ref="S99:S101"/>
    <mergeCell ref="T99:T101"/>
    <mergeCell ref="B96:C98"/>
    <mergeCell ref="D96:D98"/>
    <mergeCell ref="E96:E98"/>
    <mergeCell ref="F96:G98"/>
    <mergeCell ref="H96:I98"/>
    <mergeCell ref="J96:K98"/>
    <mergeCell ref="L96:L98"/>
    <mergeCell ref="M96:N98"/>
    <mergeCell ref="O96:O98"/>
    <mergeCell ref="R102:R104"/>
    <mergeCell ref="S102:S104"/>
    <mergeCell ref="T102:T104"/>
    <mergeCell ref="B105:C107"/>
    <mergeCell ref="D105:D107"/>
    <mergeCell ref="E105:E107"/>
    <mergeCell ref="F105:G107"/>
    <mergeCell ref="H105:I107"/>
    <mergeCell ref="J105:K107"/>
    <mergeCell ref="L105:L107"/>
    <mergeCell ref="M105:N107"/>
    <mergeCell ref="O105:O107"/>
    <mergeCell ref="R105:R107"/>
    <mergeCell ref="S105:S107"/>
    <mergeCell ref="T105:T107"/>
    <mergeCell ref="B102:C104"/>
    <mergeCell ref="D102:D104"/>
    <mergeCell ref="E102:E104"/>
    <mergeCell ref="F102:G104"/>
    <mergeCell ref="H102:I104"/>
    <mergeCell ref="J102:K104"/>
    <mergeCell ref="L102:L104"/>
    <mergeCell ref="M102:N104"/>
    <mergeCell ref="O102:O104"/>
  </mergeCells>
  <phoneticPr fontId="42" type="noConversion"/>
  <conditionalFormatting sqref="Q12">
    <cfRule type="expression" dxfId="50" priority="47" stopIfTrue="1">
      <formula>LEN(TRIM(Q12))=0</formula>
    </cfRule>
  </conditionalFormatting>
  <conditionalFormatting sqref="Q15">
    <cfRule type="expression" dxfId="49" priority="104" stopIfTrue="1">
      <formula>LEN(TRIM(Q15))=0</formula>
    </cfRule>
  </conditionalFormatting>
  <conditionalFormatting sqref="Q18">
    <cfRule type="expression" dxfId="48" priority="32" stopIfTrue="1">
      <formula>LEN(TRIM(Q18))=0</formula>
    </cfRule>
  </conditionalFormatting>
  <conditionalFormatting sqref="Q21">
    <cfRule type="expression" dxfId="47" priority="103" stopIfTrue="1">
      <formula>LEN(TRIM(Q21))=0</formula>
    </cfRule>
  </conditionalFormatting>
  <conditionalFormatting sqref="Q24">
    <cfRule type="expression" dxfId="46" priority="102" stopIfTrue="1">
      <formula>LEN(TRIM(Q24))=0</formula>
    </cfRule>
  </conditionalFormatting>
  <conditionalFormatting sqref="Q36">
    <cfRule type="expression" dxfId="45" priority="100" stopIfTrue="1">
      <formula>LEN(TRIM(Q36))=0</formula>
    </cfRule>
  </conditionalFormatting>
  <conditionalFormatting sqref="Q39:Q40">
    <cfRule type="expression" dxfId="44" priority="46" stopIfTrue="1">
      <formula>LEN(TRIM(Q39))=0</formula>
    </cfRule>
  </conditionalFormatting>
  <conditionalFormatting sqref="Q42">
    <cfRule type="expression" dxfId="43" priority="98" stopIfTrue="1">
      <formula>LEN(TRIM(Q42))=0</formula>
    </cfRule>
  </conditionalFormatting>
  <conditionalFormatting sqref="Q45">
    <cfRule type="expression" dxfId="42" priority="97" stopIfTrue="1">
      <formula>LEN(TRIM(Q45))=0</formula>
    </cfRule>
  </conditionalFormatting>
  <conditionalFormatting sqref="Q48">
    <cfRule type="expression" dxfId="41" priority="96" stopIfTrue="1">
      <formula>LEN(TRIM(Q48))=0</formula>
    </cfRule>
  </conditionalFormatting>
  <conditionalFormatting sqref="Q51:Q52">
    <cfRule type="expression" dxfId="40" priority="94" stopIfTrue="1">
      <formula>LEN(TRIM(Q51))=0</formula>
    </cfRule>
  </conditionalFormatting>
  <conditionalFormatting sqref="Q54:Q55">
    <cfRule type="expression" dxfId="39" priority="92" stopIfTrue="1">
      <formula>LEN(TRIM(Q54))=0</formula>
    </cfRule>
  </conditionalFormatting>
  <conditionalFormatting sqref="Q57:Q58">
    <cfRule type="expression" dxfId="38" priority="90" stopIfTrue="1">
      <formula>LEN(TRIM(Q57))=0</formula>
    </cfRule>
  </conditionalFormatting>
  <conditionalFormatting sqref="Q60:Q61">
    <cfRule type="expression" dxfId="37" priority="88" stopIfTrue="1">
      <formula>LEN(TRIM(Q60))=0</formula>
    </cfRule>
  </conditionalFormatting>
  <conditionalFormatting sqref="Q63:Q64">
    <cfRule type="expression" dxfId="36" priority="23" stopIfTrue="1">
      <formula>LEN(TRIM(Q63))=0</formula>
    </cfRule>
  </conditionalFormatting>
  <conditionalFormatting sqref="Q66:Q67">
    <cfRule type="expression" dxfId="35" priority="82">
      <formula>LEN(TRIM(Q66))=0</formula>
    </cfRule>
  </conditionalFormatting>
  <conditionalFormatting sqref="Q69">
    <cfRule type="expression" dxfId="34" priority="81">
      <formula>LEN(TRIM(Q69))=0</formula>
    </cfRule>
  </conditionalFormatting>
  <conditionalFormatting sqref="Q72">
    <cfRule type="expression" dxfId="33" priority="80">
      <formula>LEN(TRIM(Q72))=0</formula>
    </cfRule>
  </conditionalFormatting>
  <conditionalFormatting sqref="Q75:Q76">
    <cfRule type="expression" dxfId="32" priority="78">
      <formula>LEN(TRIM(Q75))=0</formula>
    </cfRule>
  </conditionalFormatting>
  <conditionalFormatting sqref="Q78:Q79">
    <cfRule type="expression" dxfId="31" priority="76">
      <formula>LEN(TRIM(Q78))=0</formula>
    </cfRule>
  </conditionalFormatting>
  <conditionalFormatting sqref="Q81:Q82">
    <cfRule type="expression" dxfId="30" priority="21">
      <formula>LEN(TRIM(Q81))=0</formula>
    </cfRule>
  </conditionalFormatting>
  <conditionalFormatting sqref="Q84:Q85">
    <cfRule type="expression" dxfId="29" priority="19">
      <formula>LEN(TRIM(Q84))=0</formula>
    </cfRule>
  </conditionalFormatting>
  <conditionalFormatting sqref="Q87">
    <cfRule type="expression" dxfId="28" priority="17">
      <formula>LEN(TRIM(Q87))=0</formula>
    </cfRule>
  </conditionalFormatting>
  <conditionalFormatting sqref="Q90">
    <cfRule type="expression" dxfId="27" priority="15">
      <formula>LEN(TRIM(Q90))=0</formula>
    </cfRule>
  </conditionalFormatting>
  <conditionalFormatting sqref="Q93">
    <cfRule type="expression" dxfId="26" priority="13">
      <formula>LEN(TRIM(Q93))=0</formula>
    </cfRule>
  </conditionalFormatting>
  <conditionalFormatting sqref="Q96:Q97">
    <cfRule type="expression" dxfId="25" priority="11">
      <formula>LEN(TRIM(Q96))=0</formula>
    </cfRule>
  </conditionalFormatting>
  <conditionalFormatting sqref="Q99:Q100">
    <cfRule type="expression" dxfId="24" priority="9">
      <formula>LEN(TRIM(Q99))=0</formula>
    </cfRule>
  </conditionalFormatting>
  <conditionalFormatting sqref="Q102">
    <cfRule type="expression" dxfId="23" priority="7">
      <formula>LEN(TRIM(Q102))=0</formula>
    </cfRule>
  </conditionalFormatting>
  <conditionalFormatting sqref="Q105:Q106">
    <cfRule type="expression" dxfId="22" priority="5">
      <formula>LEN(TRIM(Q105))=0</formula>
    </cfRule>
  </conditionalFormatting>
  <conditionalFormatting sqref="R9:R23">
    <cfRule type="cellIs" dxfId="21" priority="121" stopIfTrue="1" operator="equal">
      <formula>"OK (Plausibility unclear)"</formula>
    </cfRule>
    <cfRule type="cellIs" dxfId="20" priority="48" stopIfTrue="1" operator="equal">
      <formula>"Target value not met"</formula>
    </cfRule>
    <cfRule type="expression" dxfId="19" priority="120" stopIfTrue="1">
      <formula>OR(R9=$F$113,R9=$F$114)</formula>
    </cfRule>
  </conditionalFormatting>
  <conditionalFormatting sqref="R9:R38">
    <cfRule type="cellIs" dxfId="18" priority="123" stopIfTrue="1" operator="equal">
      <formula>"OK"</formula>
    </cfRule>
  </conditionalFormatting>
  <conditionalFormatting sqref="R12:R14">
    <cfRule type="cellIs" dxfId="17" priority="45" operator="equal">
      <formula>"Exception (Plausibility unclear)"</formula>
    </cfRule>
  </conditionalFormatting>
  <conditionalFormatting sqref="R24:R41">
    <cfRule type="expression" dxfId="16" priority="37" stopIfTrue="1">
      <formula>OR(R24=$F$113,R24=$F$114)</formula>
    </cfRule>
  </conditionalFormatting>
  <conditionalFormatting sqref="R24:R65">
    <cfRule type="cellIs" dxfId="15" priority="38" stopIfTrue="1" operator="equal">
      <formula>"OK (Plausibility unclear)"</formula>
    </cfRule>
  </conditionalFormatting>
  <conditionalFormatting sqref="R24:R107">
    <cfRule type="cellIs" dxfId="14" priority="36" stopIfTrue="1" operator="equal">
      <formula>"Target value not met"</formula>
    </cfRule>
  </conditionalFormatting>
  <conditionalFormatting sqref="R33:R35">
    <cfRule type="cellIs" dxfId="13" priority="122" stopIfTrue="1" operator="equal">
      <formula>"Exception (Plausibility unclear)"</formula>
    </cfRule>
  </conditionalFormatting>
  <conditionalFormatting sqref="R39:R41">
    <cfRule type="cellIs" dxfId="12" priority="39" stopIfTrue="1" operator="equal">
      <formula>"OK"</formula>
    </cfRule>
    <cfRule type="cellIs" dxfId="11" priority="33" stopIfTrue="1" operator="equal">
      <formula>"Exception (Plausibility unclear)"</formula>
    </cfRule>
  </conditionalFormatting>
  <conditionalFormatting sqref="R42:R65">
    <cfRule type="cellIs" dxfId="10" priority="112" stopIfTrue="1" operator="equal">
      <formula>"OK"</formula>
    </cfRule>
  </conditionalFormatting>
  <conditionalFormatting sqref="R42:R107">
    <cfRule type="expression" dxfId="9" priority="3" stopIfTrue="1">
      <formula>OR(R42=$F$113,R42=$F$114)</formula>
    </cfRule>
    <cfRule type="cellIs" dxfId="8" priority="51" stopIfTrue="1" operator="equal">
      <formula>"optional - OK (Plausibility unclear)"</formula>
    </cfRule>
    <cfRule type="cellIs" dxfId="7" priority="116" stopIfTrue="1" operator="equal">
      <formula>"optional - OK"</formula>
    </cfRule>
  </conditionalFormatting>
  <conditionalFormatting sqref="R51:R53">
    <cfRule type="cellIs" dxfId="6" priority="109" operator="equal">
      <formula>"Exception (Plausibility unclear)"</formula>
    </cfRule>
  </conditionalFormatting>
  <conditionalFormatting sqref="R54:R107">
    <cfRule type="cellIs" dxfId="5" priority="1" operator="equal">
      <formula>"Exception (Plausibility unclear)"</formula>
    </cfRule>
    <cfRule type="cellIs" dxfId="4" priority="2" operator="equal">
      <formula>"optional - Exception (Plausibility unclear)"</formula>
    </cfRule>
  </conditionalFormatting>
  <conditionalFormatting sqref="R66:R107">
    <cfRule type="cellIs" dxfId="3" priority="52" stopIfTrue="1" operator="equal">
      <formula>"OK (Plausibility unclear)"</formula>
    </cfRule>
    <cfRule type="cellIs" dxfId="2" priority="53" stopIfTrue="1" operator="equal">
      <formula>"OK"</formula>
    </cfRule>
  </conditionalFormatting>
  <conditionalFormatting sqref="S9:S107">
    <cfRule type="expression" dxfId="1" priority="35">
      <formula>OR($R9="Incomplete",$R9="Target value not met",$R9="OK (Plausibility unclear)",$R9="Exception (Plausibilität unklar)",$R9="optional - incomplete",$R9="optional - Target value not met",$R9="optional - Exception (Plausibility unclear)", $R9="optional - OK (Plausibility unclear)",$R9="Exception (Plausibility unclear)")</formula>
    </cfRule>
    <cfRule type="notContainsBlanks" dxfId="0" priority="34">
      <formula>LEN(TRIM(S9))&gt;0</formula>
    </cfRule>
  </conditionalFormatting>
  <dataValidations count="30">
    <dataValidation type="whole" showInputMessage="1" showErrorMessage="1" errorTitle="Input data error" error="1.Numerator has to be a positive whole number._x000a_2.Numerator cannot be bigger than denominator." sqref="Q21 Q18 Q51 Q60 Q54 Q57" xr:uid="{00000000-0002-0000-0800-000000000000}">
      <formula1>0</formula1>
      <formula2>IF(Q19="",5000,Q19)</formula2>
    </dataValidation>
    <dataValidation operator="equal" showInputMessage="1" showErrorMessage="1" sqref="Q28 Q49 Q16" xr:uid="{00000000-0002-0000-0800-000001000000}"/>
    <dataValidation errorStyle="information" allowBlank="1" showInputMessage="1" showErrorMessage="1" errorTitle="Kennzahl" promptTitle="Kennzahl" sqref="D7 B7" xr:uid="{00000000-0002-0000-0800-000002000000}"/>
    <dataValidation operator="equal" showInputMessage="1" showErrorMessage="1" error="_x000a_" sqref="Q46 Q43" xr:uid="{00000000-0002-0000-0800-000003000000}"/>
    <dataValidation type="whole" showInputMessage="1" showErrorMessage="1" errorTitle="Input data error" error="1.Sheet „Basic data“ has to be filled out completely._x000a_2.Numerator has to be a positive whole number._x000a_3.Numerator cannot be bigger than denominator." sqref="Q48 Q15 Q36 Q39 Q42 Q45" xr:uid="{00000000-0002-0000-0800-000004000000}">
      <formula1>0</formula1>
      <formula2>IF(Q16="",5000,Q16)</formula2>
    </dataValidation>
    <dataValidation showInputMessage="1" showErrorMessage="1" errorTitle="Input data error" error="Whole number between 0 and 5000." sqref="Q9:Q11 Q30:Q35" xr:uid="{00000000-0002-0000-0800-000005000000}"/>
    <dataValidation operator="equal" showInputMessage="1" showErrorMessage="1" errorTitle="Eingabefehler" sqref="Q25" xr:uid="{00000000-0002-0000-0800-000006000000}"/>
    <dataValidation type="whole" showInputMessage="1" showErrorMessage="1" errorTitle="Input data error" error="1.Sheet „Basic data“ has to be filled out completely._x000a_2.Numerator has to be a positive whole number._x000a_" sqref="Q27" xr:uid="{00000000-0002-0000-0800-000007000000}">
      <formula1>0</formula1>
      <formula2>5000</formula2>
    </dataValidation>
    <dataValidation operator="equal" showErrorMessage="1" errorTitle="Eingabefehler" sqref="Q22" xr:uid="{00000000-0002-0000-0800-000008000000}"/>
    <dataValidation type="textLength" allowBlank="1" showInputMessage="1" showErrorMessage="1" errorTitle="Characters" error="Minimum 30 characters and maximum 500 characters." promptTitle="Remark" prompt="If the value in the data quality box is not “OK”, the Indicator must be justified.         " sqref="S9:S14 S18:S23 S27:S32 S36:S41 S45:S50 S54:S59 S63:S68 S72:S77 S81:S86 S90:S95 S99:S104" xr:uid="{00000000-0002-0000-0800-000009000000}">
      <formula1>30</formula1>
      <formula2>500</formula2>
    </dataValidation>
    <dataValidation type="textLength" allowBlank="1" showInputMessage="1" showErrorMessage="1" errorTitle="Zeichenlänge" error="Minimal 30 Zeichen und max. 500 Zeichen." sqref="S108:T115" xr:uid="{00000000-0002-0000-0800-00000A000000}">
      <formula1>30</formula1>
      <formula2>500</formula2>
    </dataValidation>
    <dataValidation type="whole" allowBlank="1" showErrorMessage="1" errorTitle="Input data error" error="1.Sheet „Basic data“ has to be filled out completely._x000a_2.Numerator has to be a positive whole number._x000a_3.Numerator cannot be bigger than denominator." sqref="Q72 Q69" xr:uid="{00000000-0002-0000-0800-00000B000000}">
      <formula1>0</formula1>
      <formula2>IF(Q70="",5000,Q70)</formula2>
    </dataValidation>
    <dataValidation type="whole" showErrorMessage="1" errorTitle="Input data error" error="1.Numerator has to be a positive whole number._x000a_2.Numerator cannot be bigger than denominator." sqref="Q66" xr:uid="{00000000-0002-0000-0800-00000C000000}">
      <formula1>0</formula1>
      <formula2>IF(Q67="",5000,Q67)</formula2>
    </dataValidation>
    <dataValidation showErrorMessage="1" errorTitle="Input data error" sqref="Q73 Q70" xr:uid="{00000000-0002-0000-0800-00000D000000}"/>
    <dataValidation type="whole" showInputMessage="1" showErrorMessage="1" errorTitle="Input data error" error="1.Denominator has to be a positive whole number._x000a_2.Denominator cannot be smaller than numerator._x000a_3.Denominator cannot be bigger than surgical primary cases of oral cavity cancer." sqref="Q40" xr:uid="{00000000-0002-0000-0800-00000E000000}">
      <formula1>IF(Q39="",0,Q39)</formula1>
      <formula2>M124</formula2>
    </dataValidation>
    <dataValidation type="whole" showErrorMessage="1" errorTitle="Input data error" error="1.Denominator has to be a positive whole number._x000a_2.Denominator cannot be smaller than numerator._x000a_3.Denominator cannot be bigger than primary cases of oral cavity cancer." sqref="Q58" xr:uid="{00000000-0002-0000-0800-00000F000000}">
      <formula1>IF(Q57="",0,Q57)</formula1>
      <formula2>M124</formula2>
    </dataValidation>
    <dataValidation type="whole" showErrorMessage="1" errorTitle="Input data error" error="1.Denominator has to be a positive whole number._x000a_2.Denominator cannot be smaller than numerator._x000a_3.Denominator cannot be bigger than primary cases of oral cavity cancer." sqref="Q55" xr:uid="{00000000-0002-0000-0800-000010000000}">
      <formula1>IF(Q54="",0,Q54)</formula1>
      <formula2>SUM(M124,M125)</formula2>
    </dataValidation>
    <dataValidation type="whole" showErrorMessage="1" errorTitle="Input data error" error="1.Denominator has to be a positive whole number._x000a_2.Denominator cannot be smaller than numerator._x000a_3.Denominator cannot be bigger than surgical primary cases of oral cavity cancer." sqref="Q52" xr:uid="{00000000-0002-0000-0800-000011000000}">
      <formula1>IF(Q51="",0,Q51)</formula1>
      <formula2>M124</formula2>
    </dataValidation>
    <dataValidation type="whole" showErrorMessage="1" errorTitle="Input data error" error="1.Denominator has to be a positive whole number._x000a_2.Denominator cannot be smaller than numerator._x000a_3.Denominator cannot be bigger than primary cases of oral cavity cancer." sqref="Q61" xr:uid="{00000000-0002-0000-0800-000012000000}">
      <formula1>IF(Q60="",0,Q60)</formula1>
      <formula2>SUM(M124,M125)</formula2>
    </dataValidation>
    <dataValidation type="whole" showErrorMessage="1" errorTitle="Input data error" error="1.Denominator has to be a positive whole number._x000a_2.Denominator cannot be smaller than numerator._x000a_3.Denominator cannot be bigger than surgical primary cases of laryngeal cancer." sqref="Q67" xr:uid="{00000000-0002-0000-0800-000013000000}">
      <formula1>IF(Q66="",0,Q66)</formula1>
      <formula2>M130</formula2>
    </dataValidation>
    <dataValidation type="whole" showErrorMessage="1" errorTitle="Input data error" error="1.Denominator has to be a positive whole number._x000a_2.Denominator cannot be smaller than numerator._x000a_3.Denominator cannot be bigger than primary cases of laryngeal cancer." sqref="Q76" xr:uid="{00000000-0002-0000-0800-000014000000}">
      <formula1>IF(Q75="",0,Q75)</formula1>
      <formula2>SUM(M130,M131)</formula2>
    </dataValidation>
    <dataValidation type="whole" showErrorMessage="1" errorTitle="Input data error" error="1.Denominator has to be a positive whole number._x000a_2.Denominator cannot be smaller than numerator._x000a_3.Denominator cannot be bigger than primary cases of laryngeal cancer." sqref="Q79" xr:uid="{00000000-0002-0000-0800-000015000000}">
      <formula1>IF(Q78="",0,Q78)</formula1>
      <formula2>SUM(M130,M131)</formula2>
    </dataValidation>
    <dataValidation type="whole" showInputMessage="1" showErrorMessage="1" errorTitle="Input data error" error="Whole number between 0 and 5000." sqref="Q12:Q14" xr:uid="{00000000-0002-0000-0800-000016000000}">
      <formula1>0</formula1>
      <formula2>5000</formula2>
    </dataValidation>
    <dataValidation type="whole" allowBlank="1" showErrorMessage="1" errorTitle="Input data error" error="1.Numerator has to be a positive whole number._x000a_2.Numerator cannot be bigger than denominator." sqref="Q75 Q78" xr:uid="{00000000-0002-0000-0800-000017000000}">
      <formula1>0</formula1>
      <formula2>IF(Q76="",5000,Q76)</formula2>
    </dataValidation>
    <dataValidation type="textLength" allowBlank="1" showInputMessage="1" showErrorMessage="1" errorTitle="Characters" error="Minimum 30 characters and maximum 500 characters." sqref="T9:T107 S15:S17 S24:S26 S33:S35 S42:S44 S51:S53 S60:S62 S69:S71 S78:S80 S87:S89 S96:S98 S105:S107" xr:uid="{00000000-0002-0000-0800-000018000000}">
      <formula1>30</formula1>
      <formula2>500</formula2>
    </dataValidation>
    <dataValidation type="whole" showErrorMessage="1" errorTitle="Input data error" error="1.Sheet „Basic data“ has to be filled out completely._x000a_2.Numerator has to be a positive whole number._x000a_3.Numerator cannot be bigger than denominator." sqref="Q24" xr:uid="{00000000-0002-0000-0800-000019000000}">
      <formula1>0</formula1>
      <formula2>IF(Q25="",5000,Q25)</formula2>
    </dataValidation>
    <dataValidation type="whole" allowBlank="1" showInputMessage="1" showErrorMessage="1" errorTitle="Input data error" error="1.Numerator has to be a positive whole number._x000a_2.Numerator cannot be bigger than denominator." sqref="Q84 Q81 Q105 Q87 Q90 Q93 Q99 Q102 Q96 Q63" xr:uid="{00000000-0002-0000-0800-00001A000000}">
      <formula1>0</formula1>
      <formula2>IF(Q64="",5000,Q64)</formula2>
    </dataValidation>
    <dataValidation type="whole" allowBlank="1" showInputMessage="1" showErrorMessage="1" errorTitle="Input data error" error="1.Denominator has to be a positive whole number._x000a_2.Denominator cannot be smaller than numerator._x000a_3.Denominator cannot be bigger than primary cases of oral cavity cancer." sqref="Q64" xr:uid="{00000000-0002-0000-0800-00001C000000}">
      <formula1>IF(Q63="",0,Q63)</formula1>
      <formula2>SUM(M124,M125)</formula2>
    </dataValidation>
    <dataValidation type="whole" allowBlank="1" showInputMessage="1" showErrorMessage="1" errorTitle="Input data error" error="1.Denominator has to be a positive whole number._x000a_2.Denominator cannot be smaller than numerator." sqref="Q85 Q106 Q82 Q100 Q97" xr:uid="{00000000-0002-0000-0800-000020000000}">
      <formula1>IF(Q81="",0,Q81)</formula1>
      <formula2>5000</formula2>
    </dataValidation>
    <dataValidation type="whole" showErrorMessage="1" errorTitle="Eingabefehler" error="1. Nenner muss eine positive ganze Zahl sein. _x000a_2. Nenner kann nicht kleiner als Zähler sein." sqref="Q88 Q91 Q94 Q103" xr:uid="{37285D4B-091B-4E14-B623-675CA0EDE68E}">
      <formula1>IF(Q87="",0,Q87)</formula1>
      <formula2>5000</formula2>
    </dataValidation>
  </dataValidations>
  <pageMargins left="0.53" right="3.937007874015748E-2" top="0.25" bottom="0.27559055118110237" header="0.11811023622047245" footer="0.11811023622047245"/>
  <pageSetup paperSize="9" scale="92" fitToHeight="0" orientation="landscape" r:id="rId2"/>
  <headerFooter>
    <oddFooter>&amp;L&amp;"Arial,Regular"&amp;7&amp;F&amp;C&amp;"Arial,Regular"&amp;7© DKG  All rights reserved&amp;R&amp;"Arial,Regular"&amp;7&amp;P</oddFooter>
    <firstHeader>&amp;C&amp;F&amp;RUnabhängiges Zertifizierungsinstitut
der Deutschen Krebsgesellschaft
Gartenstraße 24, D-89231 Neu-Ulm
Tel. +49  (0)7 31 / 70 51 16 - 0
Fax  +49  (0)7 31 / 70 51 16 - 16
www.onkozert.de, info@onkozert.d</firstHeader>
  </headerFooter>
  <rowBreaks count="7" manualBreakCount="7">
    <brk id="26" max="17" man="1"/>
    <brk id="47" max="17" man="1"/>
    <brk id="59" max="17" man="1"/>
    <brk id="68" max="17" man="1"/>
    <brk id="80" max="17" man="1"/>
    <brk id="86" max="17" man="1"/>
    <brk id="101" max="17" man="1"/>
  </rowBreaks>
  <drawing r:id="rId3"/>
  <legacyDrawing r:id="rId4"/>
  <legacyDrawingHF r:id="rId5"/>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19</vt:i4>
      </vt:variant>
      <vt:variant>
        <vt:lpstr>Named Ranges</vt:lpstr>
      </vt:variant>
      <vt:variant>
        <vt:i4>15</vt:i4>
      </vt:variant>
    </vt:vector>
  </HeadingPairs>
  <TitlesOfParts>
    <vt:vector size="34" baseType="lpstr">
      <vt:lpstr>Basic data</vt:lpstr>
      <vt:lpstr>HilfstabelleSD</vt:lpstr>
      <vt:lpstr>HilfstabelleB</vt:lpstr>
      <vt:lpstr>Datenquelle</vt:lpstr>
      <vt:lpstr>ICD-Liste</vt:lpstr>
      <vt:lpstr>Studies</vt:lpstr>
      <vt:lpstr>HilfstabelleStudien</vt:lpstr>
      <vt:lpstr>Surgeons</vt:lpstr>
      <vt:lpstr>Indicator sheet</vt:lpstr>
      <vt:lpstr>Berechnung1</vt:lpstr>
      <vt:lpstr>HilfstabelleKB</vt:lpstr>
      <vt:lpstr>Datendefizite_KB</vt:lpstr>
      <vt:lpstr>Hilfstabelle Datendef_KB</vt:lpstr>
      <vt:lpstr>Matrix</vt:lpstr>
      <vt:lpstr>HilfstabelleM</vt:lpstr>
      <vt:lpstr>Berechnung2</vt:lpstr>
      <vt:lpstr>Berechnung3</vt:lpstr>
      <vt:lpstr>Datendefizite_Matrix</vt:lpstr>
      <vt:lpstr>HilfstabelleDM</vt:lpstr>
      <vt:lpstr>KrebsregisterZusammenarbeit</vt:lpstr>
      <vt:lpstr>myCategory</vt:lpstr>
      <vt:lpstr>'Basic data'!Print_Area</vt:lpstr>
      <vt:lpstr>Datendefizite_Matrix!Print_Area</vt:lpstr>
      <vt:lpstr>'ICD-Liste'!Print_Area</vt:lpstr>
      <vt:lpstr>'Indicator sheet'!Print_Area</vt:lpstr>
      <vt:lpstr>Matrix!Print_Area</vt:lpstr>
      <vt:lpstr>Studies!Print_Area</vt:lpstr>
      <vt:lpstr>Surgeons!Print_Area</vt:lpstr>
      <vt:lpstr>Datendefizite_KB!Print_Titles</vt:lpstr>
      <vt:lpstr>Datendefizite_Matrix!Print_Titles</vt:lpstr>
      <vt:lpstr>'ICD-Liste'!Print_Titles</vt:lpstr>
      <vt:lpstr>'Indicator sheet'!Print_Titles</vt:lpstr>
      <vt:lpstr>Tumordokumentation</vt:lpstr>
      <vt:lpstr>Zentrum1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DKG</dc:creator>
  <cp:lastModifiedBy>OnkoZert - Roxana Rentea</cp:lastModifiedBy>
  <cp:lastPrinted>2025-12-16T07:46:36Z</cp:lastPrinted>
  <dcterms:created xsi:type="dcterms:W3CDTF">2012-04-12T09:13:43Z</dcterms:created>
  <dcterms:modified xsi:type="dcterms:W3CDTF">2025-12-16T07:46:56Z</dcterms:modified>
</cp:coreProperties>
</file>