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updateLinks="never" codeName="ThisWorkbook" defaultThemeVersion="124226"/>
  <mc:AlternateContent xmlns:mc="http://schemas.openxmlformats.org/markup-compatibility/2006">
    <mc:Choice Requires="x15">
      <x15ac:absPath xmlns:x15ac="http://schemas.microsoft.com/office/spreadsheetml/2010/11/ac" url="L:\06_daten\09_excel-kennzahlenbögen\15_excel-kb auditjahr 2026\organe\oz\"/>
    </mc:Choice>
  </mc:AlternateContent>
  <xr:revisionPtr revIDLastSave="0" documentId="13_ncr:1_{AC6FA4EF-EC52-49DD-BA4C-E4C32D436212}" xr6:coauthVersionLast="47" xr6:coauthVersionMax="47" xr10:uidLastSave="{00000000-0000-0000-0000-000000000000}"/>
  <workbookProtection workbookAlgorithmName="SHA-512" workbookHashValue="vLiLWl4FGqyygxbtB9W5CA2rXkkkqNeSOQRRaEtRtEV7oCxwlo2FR6smHXO/xUUG5N6suF0kmbMX563A71Qzhg==" workbookSaltValue="g84euketlnN5/lprFQdOXQ==" workbookSpinCount="100000" lockStructure="1"/>
  <bookViews>
    <workbookView xWindow="-120" yWindow="-120" windowWidth="29040" windowHeight="15840" tabRatio="776" xr2:uid="{00000000-000D-0000-FFFF-FFFF00000000}"/>
  </bookViews>
  <sheets>
    <sheet name="Certcalculator" sheetId="1" r:id="rId1"/>
    <sheet name="HilfstabelleB" sheetId="17" state="hidden" r:id="rId2"/>
    <sheet name="HilfstabelleSD" sheetId="20" state="hidden" r:id="rId3"/>
    <sheet name="HilfstabelleB3" sheetId="18" state="hidden" r:id="rId4"/>
    <sheet name="Palliative indicators" sheetId="21" r:id="rId5"/>
    <sheet name="Datenquelle" sheetId="16" state="hidden" r:id="rId6"/>
    <sheet name="Berechnung1" sheetId="22" state="hidden" r:id="rId7"/>
    <sheet name="HilfstabelleKB" sheetId="19" state="hidden" r:id="rId8"/>
  </sheets>
  <externalReferences>
    <externalReference r:id="rId9"/>
  </externalReferences>
  <definedNames>
    <definedName name="_xlnm._FilterDatabase" localSheetId="5" hidden="1">Datenquelle!#REF!</definedName>
    <definedName name="AngabeKKR">[1]Datenquelle!$B$87:$B$91</definedName>
    <definedName name="myItem">OFFSET(myItemList,0,0,COUNTA(myItemList),1)</definedName>
    <definedName name="myItemList">INDEX([1]Datenquelle!$A$59:$S$79,0,MATCH([1]Datenquelle!$F$95,[1]Datenquelle!$A$58:$S$58,0))</definedName>
    <definedName name="NachweisstufeAlle">Datenquelle!$E$2:$E$7</definedName>
    <definedName name="NachweisstufeMT">Datenquelle!$E$15:$E$18</definedName>
    <definedName name="NachweisstufeMTS">Datenquelle!$E$24:$E$28</definedName>
    <definedName name="NachweisstufeS">Datenquelle!$E$20:$E$22</definedName>
    <definedName name="NachweisstufeZT">Datenquelle!$E$9:$E$12</definedName>
    <definedName name="NachweisstufeZTS">Datenquelle!$E$30:$E$34</definedName>
    <definedName name="neu_ges">Certcalculator!$E$42</definedName>
    <definedName name="_xlnm.Print_Area" localSheetId="0">Certcalculator!$A$1:$O$62</definedName>
    <definedName name="_xlnm.Print_Area" localSheetId="4">'Palliative indicators'!$A$1:$S$45</definedName>
    <definedName name="_xlnm.Print_Area">Certcalculator!$A$1:$O$60</definedName>
    <definedName name="RedZyk">Datenquelle!$B$2:$B$3</definedName>
    <definedName name="Tumordokumentation">[1]Datenquelle!$B$1:$B$44</definedName>
    <definedName name="Z_AD479C9E_06F7_4C03_8179_295428B49475_.wvu.PrintArea" localSheetId="0" hidden="1">Certcalculator!$A$1:$J$18</definedName>
    <definedName name="Z_AD479C9E_06F7_4C03_8179_295428B49475_.wvu.PrintTitles" localSheetId="4" hidden="1">'Palliative indicators'!$14:$15</definedName>
    <definedName name="Z_DAA0C1F4_4D8F_4BD8_91F9_40281B589772_.wvu.PrintArea" localSheetId="0" hidden="1">Certcalculator!$A$1:$J$18</definedName>
    <definedName name="Z_DAA0C1F4_4D8F_4BD8_91F9_40281B589772_.wvu.PrintTitles" localSheetId="4" hidden="1">'Palliative indicators'!$14:$15</definedName>
    <definedName name="ZentrumRegNr" localSheetId="4">[1]Datenquelle!$A$98:$A$194</definedName>
    <definedName name="ZentrumRegNr">Datenquelle!#REF!</definedName>
  </definedNames>
  <calcPr calcId="191029"/>
  <customWorkbookViews>
    <customWorkbookView name="OnkoZert - Persönliche Ansicht" guid="{DAA0C1F4-4D8F-4BD8-91F9-40281B589772}" mergeInterval="0" personalView="1" maximized="1" windowWidth="1280" windowHeight="778" activeSheetId="1"/>
    <customWorkbookView name="New Name - Persönliche Ansicht" guid="{AD479C9E-06F7-4C03-8179-295428B49475}" mergeInterval="0" personalView="1" maximized="1" windowWidth="1280" windowHeight="798"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5" i="1" l="1" a="1"/>
  <c r="O35" i="1" s="1"/>
  <c r="O22" i="1" a="1"/>
  <c r="O22" i="1" s="1"/>
  <c r="M14" i="1"/>
  <c r="A37" i="16"/>
  <c r="H37" i="16"/>
  <c r="C75" i="1"/>
  <c r="B18" i="17"/>
  <c r="C18" i="17"/>
  <c r="F18" i="17"/>
  <c r="A18" i="17"/>
  <c r="A17" i="17"/>
  <c r="O34" i="1" a="1"/>
  <c r="O34" i="1" s="1"/>
  <c r="Q34" i="1"/>
  <c r="F45" i="1"/>
  <c r="F46" i="1"/>
  <c r="F47" i="1"/>
  <c r="E37" i="16" l="1"/>
  <c r="F37" i="16"/>
  <c r="C37" i="16"/>
  <c r="G37" i="16"/>
  <c r="B37" i="16"/>
  <c r="D37" i="16"/>
  <c r="E47" i="1"/>
  <c r="F34" i="1"/>
  <c r="F22" i="1"/>
  <c r="T34" i="1"/>
  <c r="C7" i="20" l="1"/>
  <c r="B7" i="20"/>
  <c r="B1" i="20"/>
  <c r="E28" i="17"/>
  <c r="D19" i="17"/>
  <c r="AA35" i="1" a="1"/>
  <c r="AA35" i="1" s="1"/>
  <c r="R35" i="1" l="1"/>
  <c r="D20" i="17" l="1"/>
  <c r="A20" i="17"/>
  <c r="B20" i="17"/>
  <c r="C20" i="17"/>
  <c r="A6" i="17"/>
  <c r="B6" i="17"/>
  <c r="C6" i="17"/>
  <c r="D6" i="17"/>
  <c r="AA36" i="1" a="1"/>
  <c r="AA36" i="1" s="1"/>
  <c r="R36" i="1"/>
  <c r="Q36" i="1"/>
  <c r="T22" i="1"/>
  <c r="O21" i="1" a="1"/>
  <c r="O21" i="1" s="1"/>
  <c r="AA22" i="1" a="1"/>
  <c r="AA22" i="1" s="1"/>
  <c r="R22" i="1"/>
  <c r="Q22" i="1"/>
  <c r="N36" i="1" l="1"/>
  <c r="S36" i="1" s="1"/>
  <c r="N22" i="1"/>
  <c r="E6" i="17" s="1"/>
  <c r="F6" i="17"/>
  <c r="O56" i="1"/>
  <c r="S22" i="1" l="1"/>
  <c r="AB22" i="1" a="1"/>
  <c r="AB22" i="1" s="1"/>
  <c r="AB36" i="1" a="1"/>
  <c r="AB36" i="1" s="1"/>
  <c r="E20" i="17"/>
  <c r="AB46" i="1" a="1"/>
  <c r="AB46" i="1" s="1"/>
  <c r="AA44" i="1" a="1"/>
  <c r="AA44" i="1" s="1"/>
  <c r="AA41" i="1" a="1"/>
  <c r="AA41" i="1" s="1"/>
  <c r="AA40" i="1" a="1"/>
  <c r="AA40" i="1" s="1"/>
  <c r="AA39" i="1" a="1"/>
  <c r="AA39" i="1" s="1"/>
  <c r="AA38" i="1" a="1"/>
  <c r="AA38" i="1" s="1"/>
  <c r="AA37" i="1" a="1"/>
  <c r="AA37" i="1" s="1"/>
  <c r="AA33" i="1" a="1"/>
  <c r="AA33" i="1" s="1"/>
  <c r="AA32" i="1" a="1"/>
  <c r="AA32" i="1" s="1"/>
  <c r="AA31" i="1" a="1"/>
  <c r="AA31" i="1" s="1"/>
  <c r="AA30" i="1" a="1"/>
  <c r="AA30" i="1" s="1"/>
  <c r="AB29" i="1" a="1"/>
  <c r="AB29" i="1" s="1"/>
  <c r="AA26" i="1" a="1"/>
  <c r="AA26" i="1" s="1"/>
  <c r="AA25" i="1" a="1"/>
  <c r="AA25" i="1" s="1"/>
  <c r="AA24" i="1" a="1"/>
  <c r="AA24" i="1" s="1"/>
  <c r="AA23" i="1" a="1"/>
  <c r="AA23" i="1" s="1"/>
  <c r="AB21" i="1" a="1"/>
  <c r="AB21" i="1" s="1"/>
  <c r="AA21" i="1" a="1"/>
  <c r="AA21" i="1" s="1"/>
  <c r="C79" i="1" l="1" a="1"/>
  <c r="C79" i="1" s="1"/>
  <c r="C77" i="1" a="1"/>
  <c r="C77" i="1" s="1"/>
  <c r="Q29" i="1" l="1"/>
  <c r="S29" i="1"/>
  <c r="O45" i="1" l="1" a="1"/>
  <c r="O45" i="1" s="1"/>
  <c r="T45" i="1" s="1"/>
  <c r="Q45" i="1"/>
  <c r="O57" i="1"/>
  <c r="B27" i="17" l="1"/>
  <c r="C27" i="17"/>
  <c r="D27" i="17"/>
  <c r="E27" i="17"/>
  <c r="A27" i="17"/>
  <c r="C73" i="1" l="1"/>
  <c r="K9" i="19" l="1"/>
  <c r="K8" i="19"/>
  <c r="K7" i="19"/>
  <c r="F27" i="17" l="1"/>
  <c r="N17" i="22"/>
  <c r="N14" i="22"/>
  <c r="N11" i="22" l="1"/>
  <c r="E5" i="17"/>
  <c r="R44" i="1"/>
  <c r="R41" i="1"/>
  <c r="R40" i="1"/>
  <c r="R39" i="1" l="1"/>
  <c r="R38" i="1"/>
  <c r="R37" i="1"/>
  <c r="R33" i="1" l="1"/>
  <c r="R32" i="1"/>
  <c r="R31" i="1"/>
  <c r="R30" i="1" l="1"/>
  <c r="R26" i="1" l="1"/>
  <c r="R25" i="1"/>
  <c r="R24" i="1"/>
  <c r="S21" i="1"/>
  <c r="R23" i="1"/>
  <c r="R21" i="1" l="1"/>
  <c r="M42" i="1" s="1"/>
  <c r="M47" i="1" s="1"/>
  <c r="Q21" i="1"/>
  <c r="D21" i="17"/>
  <c r="D22" i="17"/>
  <c r="D23" i="17"/>
  <c r="D24" i="17"/>
  <c r="D25" i="17"/>
  <c r="D26" i="17"/>
  <c r="D14" i="17"/>
  <c r="D15" i="17"/>
  <c r="D16" i="17"/>
  <c r="D17" i="17"/>
  <c r="D7" i="17"/>
  <c r="D8" i="17"/>
  <c r="D9" i="17"/>
  <c r="D10" i="17"/>
  <c r="D5" i="17"/>
  <c r="D4" i="17"/>
  <c r="U21" i="1" l="1"/>
  <c r="D30" i="17"/>
  <c r="D29" i="17"/>
  <c r="E13" i="17" l="1"/>
  <c r="O26" i="1" a="1"/>
  <c r="O26" i="1" s="1"/>
  <c r="O29" i="1" a="1"/>
  <c r="O29" i="1" s="1"/>
  <c r="I8" i="19" l="1"/>
  <c r="J9" i="19"/>
  <c r="J8" i="19"/>
  <c r="J7" i="19"/>
  <c r="I9" i="19"/>
  <c r="I7" i="19"/>
  <c r="G9" i="19"/>
  <c r="H9" i="19" s="1"/>
  <c r="G8" i="19"/>
  <c r="H8" i="19" s="1"/>
  <c r="F9" i="19"/>
  <c r="F8" i="19"/>
  <c r="C9" i="19"/>
  <c r="B9" i="19"/>
  <c r="B8" i="19"/>
  <c r="C8" i="19"/>
  <c r="R40" i="21"/>
  <c r="R29" i="21"/>
  <c r="S38" i="21" l="1"/>
  <c r="L17" i="22" s="1"/>
  <c r="M17" i="22" s="1"/>
  <c r="E9" i="19" s="1"/>
  <c r="D9" i="19"/>
  <c r="S27" i="21"/>
  <c r="L14" i="22" s="1"/>
  <c r="M14" i="22" s="1"/>
  <c r="E8" i="19" s="1"/>
  <c r="D8" i="19"/>
  <c r="K17" i="22"/>
  <c r="K14" i="22"/>
  <c r="E42" i="1"/>
  <c r="S46" i="1"/>
  <c r="F36" i="1" l="1"/>
  <c r="O36" i="1" s="1" a="1"/>
  <c r="O36" i="1" s="1"/>
  <c r="F35" i="1"/>
  <c r="E4" i="17"/>
  <c r="O25" i="1" a="1"/>
  <c r="O25" i="1" s="1"/>
  <c r="O24" i="1" a="1"/>
  <c r="O24" i="1" s="1"/>
  <c r="F8" i="17" s="1"/>
  <c r="O23" i="1" a="1"/>
  <c r="O23" i="1" s="1"/>
  <c r="O40" i="1" a="1"/>
  <c r="O40" i="1" s="1"/>
  <c r="T35" i="1"/>
  <c r="F21" i="1"/>
  <c r="F24" i="1"/>
  <c r="F25" i="1"/>
  <c r="F26" i="1"/>
  <c r="F28" i="1"/>
  <c r="O28" i="1" s="1" a="1"/>
  <c r="O28" i="1" s="1"/>
  <c r="F30" i="1"/>
  <c r="O30" i="1" s="1" a="1"/>
  <c r="O30" i="1" s="1"/>
  <c r="F31" i="1"/>
  <c r="F32" i="1"/>
  <c r="O32" i="1" s="1" a="1"/>
  <c r="O32" i="1" s="1"/>
  <c r="F16" i="17" s="1"/>
  <c r="F37" i="1"/>
  <c r="F38" i="1"/>
  <c r="O38" i="1" s="1" a="1"/>
  <c r="O38" i="1" s="1"/>
  <c r="F40" i="1"/>
  <c r="F41" i="1"/>
  <c r="O41" i="1" s="1" a="1"/>
  <c r="O41" i="1" s="1"/>
  <c r="T41" i="1" s="1"/>
  <c r="F23" i="1"/>
  <c r="B2" i="21"/>
  <c r="G7" i="19"/>
  <c r="H7" i="19" s="1"/>
  <c r="F7" i="19"/>
  <c r="C7" i="19"/>
  <c r="B7" i="19"/>
  <c r="Q46" i="1"/>
  <c r="Q44" i="1"/>
  <c r="Q41" i="1"/>
  <c r="N41" i="1" s="1"/>
  <c r="AB41" i="1" s="1" a="1"/>
  <c r="AB41" i="1" s="1"/>
  <c r="Q40" i="1"/>
  <c r="N40" i="1" s="1"/>
  <c r="Q39" i="1"/>
  <c r="N39" i="1" s="1"/>
  <c r="Q38" i="1"/>
  <c r="N38" i="1" s="1"/>
  <c r="AB38" i="1" s="1" a="1"/>
  <c r="AB38" i="1" s="1"/>
  <c r="Q37" i="1"/>
  <c r="N37" i="1" s="1"/>
  <c r="Q35" i="1"/>
  <c r="N35" i="1" s="1"/>
  <c r="Q33" i="1"/>
  <c r="N33" i="1" s="1"/>
  <c r="Q32" i="1"/>
  <c r="N32" i="1" s="1"/>
  <c r="Q31" i="1"/>
  <c r="N31" i="1" s="1"/>
  <c r="Q30" i="1"/>
  <c r="N30" i="1" s="1"/>
  <c r="AB30" i="1" s="1" a="1"/>
  <c r="AB30" i="1" s="1"/>
  <c r="Q28" i="1"/>
  <c r="Q27" i="1"/>
  <c r="Q26" i="1"/>
  <c r="N26" i="1" s="1"/>
  <c r="AB26" i="1" s="1" a="1"/>
  <c r="AB26" i="1" s="1"/>
  <c r="Q25" i="1"/>
  <c r="Q24" i="1"/>
  <c r="N24" i="1" s="1"/>
  <c r="Q23" i="1"/>
  <c r="N23" i="1" s="1"/>
  <c r="AB23" i="1" s="1" a="1"/>
  <c r="AB23" i="1" s="1"/>
  <c r="C7" i="17"/>
  <c r="C8" i="17"/>
  <c r="C9" i="17"/>
  <c r="C10" i="17"/>
  <c r="C11" i="17"/>
  <c r="C12" i="17"/>
  <c r="C13" i="17"/>
  <c r="C14" i="17"/>
  <c r="C15" i="17"/>
  <c r="C16" i="17"/>
  <c r="C17" i="17"/>
  <c r="C19" i="17"/>
  <c r="C21" i="17"/>
  <c r="C22" i="17"/>
  <c r="C23" i="17"/>
  <c r="C24" i="17"/>
  <c r="C25" i="17"/>
  <c r="C26" i="17"/>
  <c r="C28" i="17"/>
  <c r="B7" i="17"/>
  <c r="B8" i="17"/>
  <c r="B9" i="17"/>
  <c r="B10" i="17"/>
  <c r="B11" i="17"/>
  <c r="B12" i="17"/>
  <c r="B13" i="17"/>
  <c r="B14" i="17"/>
  <c r="B15" i="17"/>
  <c r="B16" i="17"/>
  <c r="B17" i="17"/>
  <c r="B19" i="17"/>
  <c r="B21" i="17"/>
  <c r="B22" i="17"/>
  <c r="B23" i="17"/>
  <c r="B24" i="17"/>
  <c r="B25" i="17"/>
  <c r="B26" i="17"/>
  <c r="B28" i="17"/>
  <c r="A7" i="17"/>
  <c r="A8" i="17"/>
  <c r="A9" i="17"/>
  <c r="A10" i="17"/>
  <c r="A11" i="17"/>
  <c r="A12" i="17"/>
  <c r="A13" i="17"/>
  <c r="A14" i="17"/>
  <c r="A15" i="17"/>
  <c r="A16" i="17"/>
  <c r="A19" i="17"/>
  <c r="A21" i="17"/>
  <c r="A22" i="17"/>
  <c r="A23" i="17"/>
  <c r="A24" i="17"/>
  <c r="A25" i="17"/>
  <c r="A26" i="17"/>
  <c r="A28" i="17"/>
  <c r="L8" i="21"/>
  <c r="F8" i="21"/>
  <c r="R18" i="21"/>
  <c r="B2" i="19"/>
  <c r="B1" i="17"/>
  <c r="A5" i="17"/>
  <c r="B2" i="20"/>
  <c r="B3" i="19"/>
  <c r="A6" i="18"/>
  <c r="A5" i="18"/>
  <c r="A4" i="18"/>
  <c r="A3" i="18"/>
  <c r="A2" i="18"/>
  <c r="C5" i="17"/>
  <c r="B5" i="17"/>
  <c r="A4" i="17"/>
  <c r="B4" i="17"/>
  <c r="C4" i="17"/>
  <c r="F4" i="17"/>
  <c r="F44" i="1"/>
  <c r="O44" i="1" s="1" a="1"/>
  <c r="O44" i="1" s="1"/>
  <c r="T44" i="1" s="1" a="1"/>
  <c r="T44" i="1" s="1"/>
  <c r="O46" i="1" a="1"/>
  <c r="O46" i="1" s="1"/>
  <c r="T46" i="1" s="1"/>
  <c r="S35" i="1" l="1"/>
  <c r="E19" i="17"/>
  <c r="AB35" i="1" a="1"/>
  <c r="AB35" i="1" s="1"/>
  <c r="T36" i="1"/>
  <c r="F20" i="17"/>
  <c r="N25" i="1"/>
  <c r="AB25" i="1" s="1" a="1"/>
  <c r="AB25" i="1" s="1"/>
  <c r="S16" i="21"/>
  <c r="L11" i="22" s="1"/>
  <c r="M11" i="22" s="1"/>
  <c r="E7" i="19" s="1"/>
  <c r="D7" i="19"/>
  <c r="E21" i="17"/>
  <c r="AB37" i="1" a="1"/>
  <c r="AB37" i="1" s="1"/>
  <c r="S33" i="1"/>
  <c r="AB33" i="1" a="1"/>
  <c r="AB33" i="1" s="1"/>
  <c r="S32" i="1"/>
  <c r="AB32" i="1" a="1"/>
  <c r="AB32" i="1" s="1"/>
  <c r="O31" i="1" a="1"/>
  <c r="O31" i="1" s="1"/>
  <c r="F15" i="17" s="1"/>
  <c r="AB31" i="1" a="1"/>
  <c r="AB31" i="1" s="1"/>
  <c r="S39" i="1"/>
  <c r="AB39" i="1" a="1"/>
  <c r="AB39" i="1" s="1"/>
  <c r="S40" i="1"/>
  <c r="AB40" i="1" a="1"/>
  <c r="AB40" i="1" s="1"/>
  <c r="S24" i="1"/>
  <c r="AB24" i="1" a="1"/>
  <c r="AB24" i="1" s="1"/>
  <c r="T21" i="1"/>
  <c r="A7" i="20"/>
  <c r="F6" i="21"/>
  <c r="B6" i="18"/>
  <c r="B5" i="18"/>
  <c r="N44" i="1"/>
  <c r="AB44" i="1" s="1" a="1"/>
  <c r="AB44" i="1" s="1"/>
  <c r="S41" i="1"/>
  <c r="E25" i="17"/>
  <c r="E24" i="17"/>
  <c r="E23" i="17"/>
  <c r="O39" i="1" a="1"/>
  <c r="O39" i="1" s="1"/>
  <c r="S38" i="1"/>
  <c r="E22" i="17"/>
  <c r="O37" i="1" a="1"/>
  <c r="O37" i="1" s="1"/>
  <c r="T37" i="1" s="1"/>
  <c r="S37" i="1"/>
  <c r="E17" i="17"/>
  <c r="E16" i="17"/>
  <c r="S31" i="1"/>
  <c r="E15" i="17"/>
  <c r="S30" i="1"/>
  <c r="E14" i="17"/>
  <c r="E10" i="17"/>
  <c r="S26" i="1"/>
  <c r="S25" i="1"/>
  <c r="E8" i="17"/>
  <c r="E7" i="17"/>
  <c r="S23" i="1"/>
  <c r="K11" i="22"/>
  <c r="T30" i="1"/>
  <c r="F14" i="17"/>
  <c r="T28" i="1"/>
  <c r="F12" i="17"/>
  <c r="F25" i="17"/>
  <c r="T40" i="1"/>
  <c r="F24" i="17"/>
  <c r="F26" i="17"/>
  <c r="T29" i="1"/>
  <c r="F13" i="17"/>
  <c r="T25" i="1"/>
  <c r="F9" i="17"/>
  <c r="T23" i="1"/>
  <c r="F7" i="17"/>
  <c r="F22" i="17"/>
  <c r="T38" i="1"/>
  <c r="F5" i="17"/>
  <c r="F28" i="17"/>
  <c r="T32" i="1"/>
  <c r="T24" i="1"/>
  <c r="F39" i="1"/>
  <c r="F33" i="1"/>
  <c r="O33" i="1" s="1" a="1"/>
  <c r="O33" i="1" s="1"/>
  <c r="F17" i="17" s="1"/>
  <c r="F29" i="1"/>
  <c r="F27" i="1"/>
  <c r="O27" i="1" s="1" a="1"/>
  <c r="O27" i="1" s="1"/>
  <c r="T27" i="1" s="1"/>
  <c r="L42" i="1"/>
  <c r="L47" i="1" s="1"/>
  <c r="F19" i="17"/>
  <c r="T26" i="1"/>
  <c r="F10" i="17"/>
  <c r="E9" i="17" l="1"/>
  <c r="C81" i="1"/>
  <c r="T33" i="1"/>
  <c r="T31" i="1"/>
  <c r="O52" i="1"/>
  <c r="O53" i="1" s="1"/>
  <c r="O54" i="1" s="1"/>
  <c r="C67" i="1"/>
  <c r="C71" i="1" s="1"/>
  <c r="S44" i="1"/>
  <c r="E26" i="17"/>
  <c r="F21" i="17"/>
  <c r="N42" i="1"/>
  <c r="F23" i="17"/>
  <c r="C30" i="17"/>
  <c r="C29" i="17"/>
  <c r="F42" i="1"/>
  <c r="F11" i="17"/>
  <c r="T39" i="1"/>
  <c r="C69" i="1" l="1"/>
  <c r="O59" i="1" s="1"/>
  <c r="O42" i="1"/>
  <c r="F29" i="17" s="1"/>
  <c r="B3" i="20"/>
  <c r="N47" i="1"/>
  <c r="E30" i="17" s="1"/>
  <c r="E29" i="17"/>
  <c r="B3" i="18"/>
  <c r="B2" i="18"/>
  <c r="O47" i="1" l="1"/>
  <c r="F30" i="17" s="1"/>
  <c r="B4"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OnkoZert</author>
    <author>o.penzes</author>
    <author>OnkoZert - Orsolya Penzes</author>
    <author>OnkoZert - Roxana Rentea</author>
    <author>OnkoZert - Florina Dudu</author>
  </authors>
  <commentList>
    <comment ref="D6" authorId="0" shapeId="0" xr:uid="{00000000-0006-0000-0000-000001000000}">
      <text>
        <r>
          <rPr>
            <sz val="8"/>
            <color indexed="81"/>
            <rFont val="Arial"/>
            <family val="2"/>
          </rPr>
          <t>Please select reg. no.
The system of Reg. numbers was fundamentally revised for the 2025 audit year, although the 3-digit number for the unique identification of each centre has remained unchanged. The current Reg. numbers of the respective centres can be viewed at www.oncomap.de.
To receive a registration number, please contact OnkoZert under: info@onkozert.de</t>
        </r>
      </text>
    </comment>
    <comment ref="D12" authorId="0" shapeId="0" xr:uid="{00000000-0006-0000-0000-000003000000}">
      <text>
        <r>
          <rPr>
            <sz val="9"/>
            <color indexed="81"/>
            <rFont val="Arial"/>
            <family val="2"/>
          </rPr>
          <t>Institute code for settlement with the social insurance institutions (9-digit number sequence: 26XXXXXXX).
Processing is only required for centers located in Germany.</t>
        </r>
      </text>
    </comment>
    <comment ref="M12" authorId="1" shapeId="0" xr:uid="{8AC27F45-C04A-4FB0-B9AD-5C6B0BAB3059}">
      <text>
        <r>
          <rPr>
            <sz val="9"/>
            <color indexed="81"/>
            <rFont val="Arial"/>
            <family val="2"/>
          </rPr>
          <t>dd.mm.yyyy
Data are automatically transfered to other spreadsheets</t>
        </r>
      </text>
    </comment>
    <comment ref="D14" authorId="0" shapeId="0" xr:uid="{927E12B1-6A30-4B9B-A9B6-EC3C604C69C2}">
      <text>
        <r>
          <rPr>
            <sz val="9"/>
            <color indexed="81"/>
            <rFont val="Arial"/>
            <family val="2"/>
          </rPr>
          <t>Identifier assigned by the Institute for the Hospital Remuneration System (InEK) (9-digit number sequence: 77XXXXXXX).
Processing is only required for centers located in Germany.</t>
        </r>
      </text>
    </comment>
    <comment ref="M14" authorId="0" shapeId="0" xr:uid="{00000000-0006-0000-0000-000004000000}">
      <text>
        <r>
          <rPr>
            <sz val="9"/>
            <color indexed="81"/>
            <rFont val="Arial"/>
            <family val="2"/>
          </rPr>
          <t>Selection by Reg. No.</t>
        </r>
      </text>
    </comment>
    <comment ref="D16" authorId="0" shapeId="0" xr:uid="{BADA5422-3ECF-4FD0-BE76-29EB38EF18CE}">
      <text>
        <r>
          <rPr>
            <sz val="9"/>
            <color indexed="81"/>
            <rFont val="Arial"/>
            <family val="2"/>
          </rPr>
          <t>Name, First name</t>
        </r>
      </text>
    </comment>
    <comment ref="K20" authorId="0" shapeId="0" xr:uid="{859E570E-29F5-4A16-B200-CD2AEFD8E106}">
      <text>
        <r>
          <rPr>
            <b/>
            <sz val="9"/>
            <color indexed="81"/>
            <rFont val="Arial"/>
            <family val="2"/>
          </rPr>
          <t xml:space="preserve">C - </t>
        </r>
        <r>
          <rPr>
            <sz val="9"/>
            <color indexed="81"/>
            <rFont val="Arial"/>
            <family val="2"/>
          </rPr>
          <t>Organ Cancer Centre</t>
        </r>
        <r>
          <rPr>
            <b/>
            <sz val="9"/>
            <color indexed="81"/>
            <rFont val="Arial"/>
            <family val="2"/>
          </rPr>
          <t xml:space="preserve">
M - </t>
        </r>
        <r>
          <rPr>
            <sz val="9"/>
            <color indexed="81"/>
            <rFont val="Arial"/>
            <family val="2"/>
          </rPr>
          <t>Module</t>
        </r>
        <r>
          <rPr>
            <b/>
            <sz val="9"/>
            <color indexed="81"/>
            <rFont val="Arial"/>
            <family val="2"/>
          </rPr>
          <t xml:space="preserve">
F - </t>
        </r>
        <r>
          <rPr>
            <sz val="9"/>
            <color indexed="81"/>
            <rFont val="Arial"/>
            <family val="2"/>
          </rPr>
          <t>Focus</t>
        </r>
        <r>
          <rPr>
            <b/>
            <sz val="9"/>
            <color indexed="81"/>
            <rFont val="Arial"/>
            <family val="2"/>
          </rPr>
          <t xml:space="preserve">
T - </t>
        </r>
        <r>
          <rPr>
            <sz val="9"/>
            <color indexed="81"/>
            <rFont val="Arial"/>
            <family val="2"/>
          </rPr>
          <t xml:space="preserve">Transit Centre
</t>
        </r>
        <r>
          <rPr>
            <b/>
            <sz val="9"/>
            <color indexed="81"/>
            <rFont val="Arial"/>
            <family val="2"/>
          </rPr>
          <t>A</t>
        </r>
        <r>
          <rPr>
            <sz val="9"/>
            <color indexed="81"/>
            <rFont val="Arial"/>
            <family val="2"/>
          </rPr>
          <t xml:space="preserve"> - Addendum</t>
        </r>
        <r>
          <rPr>
            <b/>
            <sz val="9"/>
            <color indexed="81"/>
            <rFont val="Arial"/>
            <family val="2"/>
          </rPr>
          <t xml:space="preserve">
V - </t>
        </r>
        <r>
          <rPr>
            <sz val="9"/>
            <color indexed="81"/>
            <rFont val="Arial"/>
            <family val="2"/>
          </rPr>
          <t>Active treatment, but not in the scope of certification and not taken into account</t>
        </r>
        <r>
          <rPr>
            <b/>
            <sz val="9"/>
            <color indexed="81"/>
            <rFont val="Arial"/>
            <family val="2"/>
          </rPr>
          <t xml:space="preserve">
n</t>
        </r>
        <r>
          <rPr>
            <sz val="9"/>
            <color indexed="81"/>
            <rFont val="Arial"/>
            <family val="2"/>
          </rPr>
          <t xml:space="preserve"> - No treatment of the tumour entity</t>
        </r>
      </text>
    </comment>
    <comment ref="L21" authorId="2" shapeId="0" xr:uid="{00000000-0006-0000-0000-000006000000}">
      <text>
        <r>
          <rPr>
            <sz val="9"/>
            <color indexed="81"/>
            <rFont val="Arial"/>
            <family val="2"/>
          </rPr>
          <t>Surgical primary cases 
Data sheet colorectal
Basic data B29+D29+B30+C30+D30</t>
        </r>
      </text>
    </comment>
    <comment ref="M21" authorId="2" shapeId="0" xr:uid="{00000000-0006-0000-0000-000007000000}">
      <text>
        <r>
          <rPr>
            <sz val="9"/>
            <color indexed="81"/>
            <rFont val="Arial"/>
            <family val="2"/>
          </rPr>
          <t>Patients with new recurrence and/or distant metastases
Data sheet colorectal IN 1</t>
        </r>
      </text>
    </comment>
    <comment ref="N21" authorId="2" shapeId="0" xr:uid="{00000000-0006-0000-0000-000008000000}">
      <text>
        <r>
          <rPr>
            <sz val="9"/>
            <color indexed="81"/>
            <rFont val="Arial"/>
            <family val="2"/>
          </rPr>
          <t>Total cases and patients with new recurrence and/or distant metastases
Data sheet Colorectal
Basic data H28 + IN 1</t>
        </r>
      </text>
    </comment>
    <comment ref="L22" authorId="1" shapeId="0" xr:uid="{F98DE021-90C1-4324-B943-83D0C6108F60}">
      <text>
        <r>
          <rPr>
            <sz val="9"/>
            <color indexed="81"/>
            <rFont val="Arial"/>
            <family val="2"/>
          </rPr>
          <t>Primary cases total
Data sheet anal cancer Basic data K28</t>
        </r>
      </text>
    </comment>
    <comment ref="M22" authorId="1" shapeId="0" xr:uid="{C1AB4496-5437-4DA1-8AC5-580CF3565024}">
      <text>
        <r>
          <rPr>
            <sz val="9"/>
            <color indexed="81"/>
            <rFont val="Arial"/>
            <family val="2"/>
          </rPr>
          <t>Patients with new recurrence and/or distant metastases
Data sheet anal cancer IN 1b</t>
        </r>
      </text>
    </comment>
    <comment ref="N22" authorId="1" shapeId="0" xr:uid="{E3A9FDAE-6D14-4328-A6EC-9FD35E89FD9D}">
      <text>
        <r>
          <rPr>
            <sz val="9"/>
            <color indexed="81"/>
            <rFont val="Arial"/>
            <family val="2"/>
          </rPr>
          <t>Total primary cases + recurrences/remote metastases</t>
        </r>
      </text>
    </comment>
    <comment ref="L23" authorId="2" shapeId="0" xr:uid="{00000000-0006-0000-0000-000009000000}">
      <text>
        <r>
          <rPr>
            <sz val="9"/>
            <color indexed="81"/>
            <rFont val="Arial"/>
            <family val="2"/>
          </rPr>
          <t>Primary cases total
Data sheet pancreas  
Basic data J37</t>
        </r>
      </text>
    </comment>
    <comment ref="M23" authorId="2" shapeId="0" xr:uid="{00000000-0006-0000-0000-00000A000000}">
      <text>
        <r>
          <rPr>
            <sz val="9"/>
            <color indexed="81"/>
            <rFont val="Arial"/>
            <family val="2"/>
          </rPr>
          <t>Patients with new recurrence and/or distant metastases
Data sheet Pancreas IN 1b</t>
        </r>
      </text>
    </comment>
    <comment ref="N23" authorId="2" shapeId="0" xr:uid="{00000000-0006-0000-0000-00000B000000}">
      <text>
        <r>
          <rPr>
            <sz val="9"/>
            <color indexed="81"/>
            <rFont val="Arial"/>
            <family val="2"/>
          </rPr>
          <t>Total primary cases + recurrences/remote metastases</t>
        </r>
      </text>
    </comment>
    <comment ref="L24" authorId="2" shapeId="0" xr:uid="{00000000-0006-0000-0000-00000C000000}">
      <text>
        <r>
          <rPr>
            <sz val="9"/>
            <color indexed="81"/>
            <rFont val="Arial"/>
            <family val="2"/>
          </rPr>
          <t>Primary cases stomach + primary cases oesophagus
Data sheet stomach 
Basic data A31+A39</t>
        </r>
      </text>
    </comment>
    <comment ref="M24" authorId="2" shapeId="0" xr:uid="{00000000-0006-0000-0000-00000D000000}">
      <text>
        <r>
          <rPr>
            <sz val="9"/>
            <color indexed="81"/>
            <rFont val="Arial"/>
            <family val="2"/>
          </rPr>
          <t>Patients with new recurrence and/or distant metastases
Data sheet stomach IN 1b</t>
        </r>
      </text>
    </comment>
    <comment ref="N24" authorId="2" shapeId="0" xr:uid="{00000000-0006-0000-0000-00000E000000}">
      <text>
        <r>
          <rPr>
            <sz val="9"/>
            <color indexed="81"/>
            <rFont val="Arial"/>
            <family val="2"/>
          </rPr>
          <t>Total primary cases + recurrences/remote metastases</t>
        </r>
      </text>
    </comment>
    <comment ref="L25" authorId="2" shapeId="0" xr:uid="{00000000-0006-0000-0000-00000F000000}">
      <text>
        <r>
          <rPr>
            <sz val="9"/>
            <color indexed="81"/>
            <rFont val="Arial"/>
            <family val="2"/>
          </rPr>
          <t>Primary cases of HCC + primary cases of biliary carcinoma 
Data sheet liver Basic data C30+C34</t>
        </r>
      </text>
    </comment>
    <comment ref="M25" authorId="2" shapeId="0" xr:uid="{00000000-0006-0000-0000-000010000000}">
      <text>
        <r>
          <rPr>
            <sz val="9"/>
            <color indexed="81"/>
            <rFont val="Arial"/>
            <family val="2"/>
          </rPr>
          <t>Patients with new recurrence and/or distant metastases
Data sheet liver IN 1b</t>
        </r>
      </text>
    </comment>
    <comment ref="N25" authorId="2" shapeId="0" xr:uid="{00000000-0006-0000-0000-000011000000}">
      <text>
        <r>
          <rPr>
            <sz val="9"/>
            <color indexed="81"/>
            <rFont val="Arial"/>
            <family val="2"/>
          </rPr>
          <t>Total primary cases + recurrences/remote metastases</t>
        </r>
      </text>
    </comment>
    <comment ref="L26" authorId="2" shapeId="0" xr:uid="{00000000-0006-0000-0000-000012000000}">
      <text>
        <r>
          <rPr>
            <sz val="9"/>
            <color indexed="81"/>
            <rFont val="Arial"/>
            <family val="2"/>
          </rPr>
          <t>Primary cases
Data sheet oesophagus 
Basic data K27</t>
        </r>
      </text>
    </comment>
    <comment ref="M26" authorId="2" shapeId="0" xr:uid="{00000000-0006-0000-0000-000013000000}">
      <text>
        <r>
          <rPr>
            <sz val="9"/>
            <color indexed="81"/>
            <rFont val="Arial"/>
            <family val="2"/>
          </rPr>
          <t>Recurrences/metastases
Data sheet oesophagus
Basic data K33</t>
        </r>
      </text>
    </comment>
    <comment ref="N26" authorId="2" shapeId="0" xr:uid="{00000000-0006-0000-0000-000014000000}">
      <text>
        <r>
          <rPr>
            <sz val="9"/>
            <color indexed="81"/>
            <rFont val="Arial"/>
            <family val="2"/>
          </rPr>
          <t>Total primary cases + recurrences/remote metastases</t>
        </r>
      </text>
    </comment>
    <comment ref="L29" authorId="2" shapeId="0" xr:uid="{00000000-0006-0000-0000-000015000000}">
      <text>
        <r>
          <rPr>
            <sz val="9"/>
            <color indexed="81"/>
            <rFont val="Arial"/>
            <family val="2"/>
          </rPr>
          <t>Primary cases Data sheet haematological neoplasms
Basic data D41</t>
        </r>
      </text>
    </comment>
    <comment ref="N29" authorId="1" shapeId="0" xr:uid="{00000000-0006-0000-0000-000016000000}">
      <text>
        <r>
          <rPr>
            <sz val="9"/>
            <color indexed="81"/>
            <rFont val="Arial"/>
            <family val="2"/>
          </rPr>
          <t>Patient cases Data sheet Haematological Neoplasms
Basic data F41</t>
        </r>
      </text>
    </comment>
    <comment ref="L30" authorId="2" shapeId="0" xr:uid="{00000000-0006-0000-0000-000017000000}">
      <text>
        <r>
          <rPr>
            <sz val="9"/>
            <color indexed="81"/>
            <rFont val="Arial"/>
            <family val="2"/>
          </rPr>
          <t>Primary cases
Indicator sheet breast
Basic data L30</t>
        </r>
      </text>
    </comment>
    <comment ref="M30" authorId="2" shapeId="0" xr:uid="{00000000-0006-0000-0000-000018000000}">
      <text>
        <r>
          <rPr>
            <sz val="9"/>
            <color indexed="81"/>
            <rFont val="Arial"/>
            <family val="2"/>
          </rPr>
          <t>Patients with new (local) recurrence and/or distant metastases (without primary M1 patients)
Data sheet breast IN 14b</t>
        </r>
      </text>
    </comment>
    <comment ref="N30" authorId="2" shapeId="0" xr:uid="{00000000-0006-0000-0000-000019000000}">
      <text>
        <r>
          <rPr>
            <sz val="9"/>
            <color indexed="81"/>
            <rFont val="Arial"/>
            <family val="2"/>
          </rPr>
          <t>Total primary cases + recurrences/remote metastases</t>
        </r>
      </text>
    </comment>
    <comment ref="L31" authorId="2" shapeId="0" xr:uid="{00000000-0006-0000-0000-00001A000000}">
      <text>
        <r>
          <rPr>
            <sz val="9"/>
            <color indexed="81"/>
            <rFont val="Arial"/>
            <family val="2"/>
          </rPr>
          <t>Primary cases
Data sheet gynaecology
Basic data D55</t>
        </r>
      </text>
    </comment>
    <comment ref="M31" authorId="2" shapeId="0" xr:uid="{00000000-0006-0000-0000-00001B000000}">
      <text>
        <r>
          <rPr>
            <sz val="9"/>
            <color indexed="81"/>
            <rFont val="Arial"/>
            <family val="2"/>
          </rPr>
          <t>Non-primary cases
Data sheet gynaecology
Basic data K55</t>
        </r>
      </text>
    </comment>
    <comment ref="N31" authorId="2" shapeId="0" xr:uid="{00000000-0006-0000-0000-00001C000000}">
      <text>
        <r>
          <rPr>
            <sz val="9"/>
            <color indexed="81"/>
            <rFont val="Arial"/>
            <family val="2"/>
          </rPr>
          <t>Total primary cases + non-primary cases</t>
        </r>
      </text>
    </comment>
    <comment ref="L32" authorId="2" shapeId="0" xr:uid="{00000000-0006-0000-0000-00001D000000}">
      <text>
        <r>
          <rPr>
            <sz val="9"/>
            <color indexed="81"/>
            <rFont val="Arial"/>
            <family val="2"/>
          </rPr>
          <t>Primary case patients MM
Data sheet skin
Basic data R37</t>
        </r>
      </text>
    </comment>
    <comment ref="M32" authorId="2" shapeId="0" xr:uid="{00000000-0006-0000-0000-00001E000000}">
      <text>
        <r>
          <rPr>
            <sz val="9"/>
            <color indexed="81"/>
            <rFont val="Arial"/>
            <family val="2"/>
          </rPr>
          <t>Patients with stage shift/recurrence
Data Sheet Skin Basic Data R34</t>
        </r>
      </text>
    </comment>
    <comment ref="N32" authorId="2" shapeId="0" xr:uid="{00000000-0006-0000-0000-00001F000000}">
      <text>
        <r>
          <rPr>
            <sz val="9"/>
            <color indexed="81"/>
            <rFont val="Arial"/>
            <family val="2"/>
          </rPr>
          <t>Total primary cases + stage shift/recurrence</t>
        </r>
      </text>
    </comment>
    <comment ref="L33" authorId="2" shapeId="0" xr:uid="{00000000-0006-0000-0000-000020000000}">
      <text>
        <r>
          <rPr>
            <sz val="9"/>
            <color indexed="81"/>
            <rFont val="Arial"/>
            <family val="2"/>
          </rPr>
          <t>Total primary case patients
Data sheet prostate
Basic data O40</t>
        </r>
      </text>
    </comment>
    <comment ref="M33" authorId="2" shapeId="0" xr:uid="{00000000-0006-0000-0000-000021000000}">
      <text>
        <r>
          <rPr>
            <sz val="9"/>
            <color indexed="81"/>
            <rFont val="Arial"/>
            <family val="2"/>
          </rPr>
          <t>Patients with new recurrence and/or distant metastases
Data sheet prostate
Basic data O45+O46</t>
        </r>
      </text>
    </comment>
    <comment ref="N33" authorId="2" shapeId="0" xr:uid="{00000000-0006-0000-0000-000022000000}">
      <text>
        <r>
          <rPr>
            <sz val="9"/>
            <color indexed="81"/>
            <rFont val="Arial"/>
            <family val="2"/>
          </rPr>
          <t>Total primary cases + recurrences/remote metastases</t>
        </r>
      </text>
    </comment>
    <comment ref="L35" authorId="3" shapeId="0" xr:uid="{F3842612-2E88-4826-811C-275C2BF13DB5}">
      <text>
        <r>
          <rPr>
            <sz val="9"/>
            <color indexed="81"/>
            <rFont val="Arial"/>
            <family val="2"/>
          </rPr>
          <t>Total primary case patients
Data sheet prostate
Basic data K28</t>
        </r>
      </text>
    </comment>
    <comment ref="M35" authorId="3" shapeId="0" xr:uid="{F01981A0-73E4-4A73-B623-1B523702B7C2}">
      <text>
        <r>
          <rPr>
            <sz val="9"/>
            <color indexed="81"/>
            <rFont val="Arial"/>
            <family val="2"/>
          </rPr>
          <t>Patients with new recurrence and/or distant metastases
Data sheet prostate
Basic data K29</t>
        </r>
        <r>
          <rPr>
            <sz val="9"/>
            <color indexed="81"/>
            <rFont val="Tahoma"/>
            <family val="2"/>
          </rPr>
          <t xml:space="preserve">
</t>
        </r>
      </text>
    </comment>
    <comment ref="N35" authorId="3" shapeId="0" xr:uid="{A67607A6-9977-4771-A531-7D94B887D299}">
      <text>
        <r>
          <rPr>
            <sz val="9"/>
            <color indexed="81"/>
            <rFont val="Tahoma"/>
            <family val="2"/>
          </rPr>
          <t xml:space="preserve">Total primary cases + recurrences/remote metastases
</t>
        </r>
      </text>
    </comment>
    <comment ref="L36" authorId="1" shapeId="0" xr:uid="{B3619790-CD01-450E-96D8-858969608CAA}">
      <text>
        <r>
          <rPr>
            <sz val="9"/>
            <color indexed="81"/>
            <rFont val="Arial"/>
            <family val="2"/>
          </rPr>
          <t>Total primary cases (germ cell tumours, germline/ stromal tumours)
Data sheet testicles Basic data M46</t>
        </r>
      </text>
    </comment>
    <comment ref="M36" authorId="1" shapeId="0" xr:uid="{EF746D90-EF9D-4C03-AAFB-D8D4D7251FFB}">
      <text>
        <r>
          <rPr>
            <sz val="9"/>
            <color indexed="81"/>
            <rFont val="Arial"/>
            <family val="2"/>
          </rPr>
          <t>(Local) recurrence and/or secondary 
distant metastases of germ cell tumours
Data sheet testicles Basic data M48</t>
        </r>
      </text>
    </comment>
    <comment ref="N36" authorId="1" shapeId="0" xr:uid="{4FF5F0FA-9B2E-40F8-954F-0E7C594DDF12}">
      <text>
        <r>
          <rPr>
            <sz val="9"/>
            <color indexed="81"/>
            <rFont val="Arial"/>
            <family val="2"/>
          </rPr>
          <t>Total primary cases + recurrences/remote metastases</t>
        </r>
      </text>
    </comment>
    <comment ref="L37" authorId="2" shapeId="0" xr:uid="{00000000-0006-0000-0000-000023000000}">
      <text>
        <r>
          <rPr>
            <sz val="9"/>
            <color indexed="81"/>
            <rFont val="Arial"/>
            <family val="2"/>
          </rPr>
          <t>Total primary case patients
Data sheet kidney
Basic data J35</t>
        </r>
      </text>
    </comment>
    <comment ref="M37" authorId="2" shapeId="0" xr:uid="{00000000-0006-0000-0000-000024000000}">
      <text>
        <r>
          <rPr>
            <sz val="9"/>
            <color indexed="81"/>
            <rFont val="Arial"/>
            <family val="2"/>
          </rPr>
          <t>Patients with new recurrence and/or distant metastases
Data sheet kidney
Basic data J37</t>
        </r>
      </text>
    </comment>
    <comment ref="N37" authorId="2" shapeId="0" xr:uid="{00000000-0006-0000-0000-000025000000}">
      <text>
        <r>
          <rPr>
            <sz val="9"/>
            <color indexed="81"/>
            <rFont val="Arial"/>
            <family val="2"/>
          </rPr>
          <t>Total primary cases + recurrences/remote metastases</t>
        </r>
      </text>
    </comment>
    <comment ref="L38" authorId="2" shapeId="0" xr:uid="{00000000-0006-0000-0000-000026000000}">
      <text>
        <r>
          <rPr>
            <sz val="9"/>
            <color indexed="81"/>
            <rFont val="Arial"/>
            <family val="2"/>
          </rPr>
          <t>Total primary case patients
Data sheet urinary bladder
Basic data I34</t>
        </r>
      </text>
    </comment>
    <comment ref="M38" authorId="2" shapeId="0" xr:uid="{00000000-0006-0000-0000-000027000000}">
      <text>
        <r>
          <rPr>
            <sz val="9"/>
            <color indexed="81"/>
            <rFont val="Arial"/>
            <family val="2"/>
          </rPr>
          <t>Patients with new recurrence and/or distant metastases
Data sheet urinary bladder
Basic data I36</t>
        </r>
      </text>
    </comment>
    <comment ref="N38" authorId="2" shapeId="0" xr:uid="{00000000-0006-0000-0000-000028000000}">
      <text>
        <r>
          <rPr>
            <sz val="9"/>
            <color indexed="81"/>
            <rFont val="Arial"/>
            <family val="2"/>
          </rPr>
          <t>Total primary cases + recurrences/remote metastases</t>
        </r>
      </text>
    </comment>
    <comment ref="L39" authorId="2" shapeId="0" xr:uid="{00000000-0006-0000-0000-000029000000}">
      <text>
        <r>
          <rPr>
            <sz val="9"/>
            <color indexed="81"/>
            <rFont val="Arial"/>
            <family val="2"/>
          </rPr>
          <t>Total primary cases WGT and GIST and bone tumours
Data sheet Sarcoma
Basic data K43+K49</t>
        </r>
      </text>
    </comment>
    <comment ref="M39" authorId="2" shapeId="0" xr:uid="{00000000-0006-0000-0000-00002A000000}">
      <text>
        <r>
          <rPr>
            <sz val="9"/>
            <color indexed="81"/>
            <rFont val="Arial"/>
            <family val="2"/>
          </rPr>
          <t>Centre patients with new (local) recurrence and/or distant metastases
Data sheet Sarcoma
Basic data K53+K54+K55+K56+K57+K58</t>
        </r>
      </text>
    </comment>
    <comment ref="N39" authorId="2" shapeId="0" xr:uid="{00000000-0006-0000-0000-00002B000000}">
      <text>
        <r>
          <rPr>
            <sz val="9"/>
            <color indexed="81"/>
            <rFont val="Arial"/>
            <family val="2"/>
          </rPr>
          <t>Total primary cases + recurrences/remote metastases</t>
        </r>
      </text>
    </comment>
    <comment ref="L40" authorId="2" shapeId="0" xr:uid="{00000000-0006-0000-0000-00002C000000}">
      <text>
        <r>
          <rPr>
            <sz val="9"/>
            <color indexed="81"/>
            <rFont val="Arial"/>
            <family val="2"/>
          </rPr>
          <t>Total primary cases
Data sheet head and neck
Basic data L43</t>
        </r>
      </text>
    </comment>
    <comment ref="M40" authorId="2" shapeId="0" xr:uid="{00000000-0006-0000-0000-00002D000000}">
      <text>
        <r>
          <rPr>
            <sz val="9"/>
            <color indexed="81"/>
            <rFont val="Arial"/>
            <family val="2"/>
          </rPr>
          <t>Patients with new recurrence (local, regional LK metastases) and/or distant metastases
Data sheet head and neck 
Basic data IN 1b</t>
        </r>
      </text>
    </comment>
    <comment ref="N40" authorId="2" shapeId="0" xr:uid="{00000000-0006-0000-0000-00002E000000}">
      <text>
        <r>
          <rPr>
            <sz val="9"/>
            <color indexed="81"/>
            <rFont val="Arial"/>
            <family val="2"/>
          </rPr>
          <t>Total primary cases + recurrences/remote metastases</t>
        </r>
      </text>
    </comment>
    <comment ref="L41" authorId="2" shapeId="0" xr:uid="{00000000-0006-0000-0000-00002F000000}">
      <text>
        <r>
          <rPr>
            <sz val="9"/>
            <color indexed="81"/>
            <rFont val="Arial"/>
            <family val="2"/>
          </rPr>
          <t>Primary cases total
Data sheet Neuro
Basic data L32</t>
        </r>
      </text>
    </comment>
    <comment ref="M41" authorId="2" shapeId="0" xr:uid="{00000000-0006-0000-0000-000030000000}">
      <text>
        <r>
          <rPr>
            <sz val="9"/>
            <color indexed="81"/>
            <rFont val="Arial"/>
            <family val="2"/>
          </rPr>
          <t>Patients with relapse/progress
Data sheet Neuro 
Basic data IN 1b</t>
        </r>
      </text>
    </comment>
    <comment ref="N41" authorId="2" shapeId="0" xr:uid="{00000000-0006-0000-0000-000031000000}">
      <text>
        <r>
          <rPr>
            <sz val="9"/>
            <color indexed="81"/>
            <rFont val="Arial"/>
            <family val="2"/>
          </rPr>
          <t>Total primary cases + recurrence/progression</t>
        </r>
      </text>
    </comment>
    <comment ref="L44" authorId="2" shapeId="0" xr:uid="{00000000-0006-0000-0000-000032000000}">
      <text>
        <r>
          <rPr>
            <sz val="9"/>
            <color indexed="81"/>
            <rFont val="Arial"/>
            <family val="2"/>
          </rPr>
          <t>Primary cases total
Data sheet lung
Basic data K33</t>
        </r>
      </text>
    </comment>
    <comment ref="M44" authorId="2" shapeId="0" xr:uid="{00000000-0006-0000-0000-000033000000}">
      <text>
        <r>
          <rPr>
            <sz val="9"/>
            <color indexed="81"/>
            <rFont val="Arial"/>
            <family val="2"/>
          </rPr>
          <t>Patients with new recurrence and/or distant metastases
Data sheet lung 
Basic data IN 1b</t>
        </r>
      </text>
    </comment>
    <comment ref="N44" authorId="2" shapeId="0" xr:uid="{00000000-0006-0000-0000-000034000000}">
      <text>
        <r>
          <rPr>
            <sz val="9"/>
            <color indexed="81"/>
            <rFont val="Arial"/>
            <family val="2"/>
          </rPr>
          <t>Total primary cases + recurrences/remote metastases</t>
        </r>
      </text>
    </comment>
    <comment ref="L45" authorId="4" shapeId="0" xr:uid="{00000000-0006-0000-0000-000035000000}">
      <text>
        <r>
          <rPr>
            <sz val="9"/>
            <color indexed="81"/>
            <rFont val="Arial"/>
            <family val="2"/>
          </rPr>
          <t>Primary cases 
Data sheet (DS)_Mesothelioma
Number IN 1c</t>
        </r>
      </text>
    </comment>
    <comment ref="L46" authorId="2" shapeId="0" xr:uid="{00000000-0006-0000-0000-000036000000}">
      <text>
        <r>
          <rPr>
            <sz val="9"/>
            <color indexed="81"/>
            <rFont val="Arial"/>
            <family val="2"/>
          </rPr>
          <t>Primary cases Data sheet 
paediatric oncology
Basic data D34</t>
        </r>
      </text>
    </comment>
    <comment ref="N46" authorId="2" shapeId="0" xr:uid="{00000000-0006-0000-0000-000037000000}">
      <text>
        <r>
          <rPr>
            <sz val="9"/>
            <color indexed="81"/>
            <rFont val="Arial"/>
            <family val="2"/>
          </rPr>
          <t>Centre cases
Data sheet paediatric oncology
Basic data D38</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OnkoZert</author>
    <author>OnkoZert - Roxana Rentea</author>
  </authors>
  <commentList>
    <comment ref="F6" authorId="0" shapeId="0" xr:uid="{00000000-0006-0000-0400-000001000000}">
      <text>
        <r>
          <rPr>
            <sz val="9"/>
            <color indexed="81"/>
            <rFont val="Arial"/>
            <family val="2"/>
          </rPr>
          <t>Carry-over from spreadsheet Certcalculator</t>
        </r>
      </text>
    </comment>
    <comment ref="F8" authorId="0" shapeId="0" xr:uid="{00000000-0006-0000-0400-000002000000}">
      <text>
        <r>
          <rPr>
            <sz val="9"/>
            <color indexed="81"/>
            <rFont val="Arial"/>
            <family val="2"/>
          </rPr>
          <t>Carry-over from spreadsheet Certcalculator</t>
        </r>
      </text>
    </comment>
    <comment ref="L8" authorId="0" shapeId="0" xr:uid="{00000000-0006-0000-0400-000003000000}">
      <text>
        <r>
          <rPr>
            <sz val="9"/>
            <color indexed="81"/>
            <rFont val="Arial"/>
            <family val="2"/>
          </rPr>
          <t>Carry-over from spreadsheet Certcalculator</t>
        </r>
      </text>
    </comment>
    <comment ref="B14" authorId="0" shapeId="0" xr:uid="{ECA474BF-C258-4ACA-9ACC-CE7DF9B4E376}">
      <text>
        <r>
          <rPr>
            <sz val="9"/>
            <color indexed="81"/>
            <rFont val="Arial"/>
            <family val="2"/>
          </rPr>
          <t>IN = Indicator</t>
        </r>
      </text>
    </comment>
    <comment ref="D14" authorId="0" shapeId="0" xr:uid="{CF634514-87E3-432C-8CCE-4A30A99820FB}">
      <text>
        <r>
          <rPr>
            <sz val="9"/>
            <color indexed="81"/>
            <rFont val="Arial"/>
            <family val="2"/>
          </rPr>
          <t>CR = Catalogue of Requirements
GL QI = Guideline derived quality indicator</t>
        </r>
      </text>
    </comment>
    <comment ref="E14" authorId="1" shapeId="0" xr:uid="{20ED8E26-C303-42B5-BBA5-BDD4C79DB1F1}">
      <text>
        <r>
          <rPr>
            <sz val="9"/>
            <color indexed="81"/>
            <rFont val="Arial"/>
            <family val="2"/>
          </rPr>
          <t>For further explanations see FAQ.</t>
        </r>
      </text>
    </comment>
    <comment ref="T15" authorId="0" shapeId="0" xr:uid="{0B5C4C08-B4EF-4993-9EF6-3636F35E4722}">
      <text>
        <r>
          <rPr>
            <sz val="9"/>
            <color indexed="81"/>
            <rFont val="Arial"/>
            <family val="2"/>
          </rPr>
          <t>If cell is grey, please give reasons.</t>
        </r>
      </text>
    </comment>
    <comment ref="B25" authorId="0" shapeId="0" xr:uid="{6962A4A4-50E1-46CA-9994-E903CF6736F0}">
      <text>
        <r>
          <rPr>
            <sz val="9"/>
            <color indexed="81"/>
            <rFont val="Arial"/>
            <family val="2"/>
          </rPr>
          <t>IN = Indicator</t>
        </r>
      </text>
    </comment>
    <comment ref="D25" authorId="0" shapeId="0" xr:uid="{6A28B734-8A5B-48B1-BF3E-4B7E85DEBD78}">
      <text>
        <r>
          <rPr>
            <sz val="9"/>
            <color indexed="81"/>
            <rFont val="Arial"/>
            <family val="2"/>
          </rPr>
          <t>CR = Catalogue of Requirements
GL QI = Guideline derived quality indicator</t>
        </r>
      </text>
    </comment>
    <comment ref="E25" authorId="1" shapeId="0" xr:uid="{316F913C-2EF7-4F56-9796-6A19259FC1B0}">
      <text>
        <r>
          <rPr>
            <sz val="9"/>
            <color indexed="81"/>
            <rFont val="Arial"/>
            <family val="2"/>
          </rPr>
          <t>For further explanations see FAQ.</t>
        </r>
      </text>
    </comment>
    <comment ref="T26" authorId="0" shapeId="0" xr:uid="{2B567B5A-648B-427B-9CAA-F07D323682CC}">
      <text>
        <r>
          <rPr>
            <sz val="9"/>
            <color indexed="81"/>
            <rFont val="Arial"/>
            <family val="2"/>
          </rPr>
          <t>If cell is grey, please give reasons.</t>
        </r>
      </text>
    </comment>
    <comment ref="B36" authorId="0" shapeId="0" xr:uid="{A6FEF495-EFEC-4A29-91DB-DA3023E346EE}">
      <text>
        <r>
          <rPr>
            <sz val="9"/>
            <color indexed="81"/>
            <rFont val="Arial"/>
            <family val="2"/>
          </rPr>
          <t>IN = Indicator</t>
        </r>
      </text>
    </comment>
    <comment ref="D36" authorId="0" shapeId="0" xr:uid="{E7B32F6A-F473-4874-A0C5-FC122C4CC5C5}">
      <text>
        <r>
          <rPr>
            <sz val="9"/>
            <color indexed="81"/>
            <rFont val="Arial"/>
            <family val="2"/>
          </rPr>
          <t>CR = Catalogue of Requirements
GL QI = Guideline derived quality indicator</t>
        </r>
      </text>
    </comment>
    <comment ref="E36" authorId="1" shapeId="0" xr:uid="{6A4B2D2E-83F0-4AFD-B184-A9426A49B6E2}">
      <text>
        <r>
          <rPr>
            <sz val="9"/>
            <color indexed="81"/>
            <rFont val="Arial"/>
            <family val="2"/>
          </rPr>
          <t>For further explanations see FAQ.</t>
        </r>
      </text>
    </comment>
    <comment ref="T37" authorId="0" shapeId="0" xr:uid="{9A57A14E-5C22-436D-AE38-31A52414BA7E}">
      <text>
        <r>
          <rPr>
            <sz val="9"/>
            <color indexed="81"/>
            <rFont val="Arial"/>
            <family val="2"/>
          </rPr>
          <t>If cell is grey, please give reasons.</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<sst xmlns="http://schemas.openxmlformats.org/spreadsheetml/2006/main" count="1313" uniqueCount="738">
  <si>
    <t>Reg.-Nr.</t>
  </si>
  <si>
    <t>Bundesland</t>
  </si>
  <si>
    <t>Gesamtergebnis</t>
  </si>
  <si>
    <t>Erstzertifizierung</t>
  </si>
  <si>
    <t>Datum Erstzertifizierung</t>
  </si>
  <si>
    <t>Zentrum</t>
  </si>
  <si>
    <t>Einrichtung 1</t>
  </si>
  <si>
    <t>Status</t>
  </si>
  <si>
    <t>Land</t>
  </si>
  <si>
    <t>Nebenstandort</t>
  </si>
  <si>
    <t>Ja</t>
  </si>
  <si>
    <t>Nein</t>
  </si>
  <si>
    <t>-----</t>
  </si>
  <si>
    <t>RedZyk</t>
  </si>
  <si>
    <t>in %</t>
  </si>
  <si>
    <t>M</t>
  </si>
  <si>
    <t>S</t>
  </si>
  <si>
    <t>T</t>
  </si>
  <si>
    <t>X</t>
  </si>
  <si>
    <t>V</t>
  </si>
  <si>
    <t>n</t>
  </si>
  <si>
    <t>Nachweisstufe</t>
  </si>
  <si>
    <t>NachweisstufeZT</t>
  </si>
  <si>
    <t>NachweisstufeMT</t>
  </si>
  <si>
    <t>Nachweisstufe2</t>
  </si>
  <si>
    <t xml:space="preserve">Anzahl Organkrebszentren (Z) und/oder Module (M): Erstzertifizierung =2; Rezertifizierung (nach 3 Jahren) =3
</t>
  </si>
  <si>
    <t>Anzahl leere Zellen Tumorentitäten</t>
  </si>
  <si>
    <r>
      <t xml:space="preserve">
</t>
    </r>
    <r>
      <rPr>
        <vertAlign val="superscript"/>
        <sz val="8"/>
        <rFont val="Arial"/>
        <family val="2"/>
      </rPr>
      <t/>
    </r>
  </si>
  <si>
    <t>Anerkennung Nachweisstufe „T“: Max. 2 Organe pro Zentrum bis zur Rezertifizierung; Max. 1 Organ pro Zentrum für weitere 3 Jahre nach Rezertifizierung</t>
  </si>
  <si>
    <t>Alle Primärfallzahlen ausgefüllt: Darm - NOZ</t>
  </si>
  <si>
    <t>Nr</t>
  </si>
  <si>
    <t>ID</t>
  </si>
  <si>
    <t>Reg.Nr.</t>
  </si>
  <si>
    <t>FormularID</t>
  </si>
  <si>
    <t>Erstelldatum</t>
  </si>
  <si>
    <t>Zaehler</t>
  </si>
  <si>
    <t>Nenner</t>
  </si>
  <si>
    <t>Quote</t>
  </si>
  <si>
    <t>vID</t>
  </si>
  <si>
    <t>Ansprechpartner</t>
  </si>
  <si>
    <r>
      <t xml:space="preserve">--- </t>
    </r>
    <r>
      <rPr>
        <vertAlign val="superscript"/>
        <sz val="8"/>
        <rFont val="Arial"/>
        <family val="2"/>
      </rPr>
      <t>3)</t>
    </r>
  </si>
  <si>
    <t>1</t>
  </si>
  <si>
    <t>%</t>
  </si>
  <si>
    <t>Alle Primärfallzahlen ausgefüllt: Lunge, KIO</t>
  </si>
  <si>
    <t>ErlaeuterungDatendefizit</t>
  </si>
  <si>
    <t>EingeleiteteAktionen</t>
  </si>
  <si>
    <t>Aktionen</t>
  </si>
  <si>
    <t>Feststellung</t>
  </si>
  <si>
    <t>Hinweis</t>
  </si>
  <si>
    <t>Abweichung</t>
  </si>
  <si>
    <r>
      <t xml:space="preserve">75 </t>
    </r>
    <r>
      <rPr>
        <vertAlign val="superscript"/>
        <sz val="8"/>
        <rFont val="Arial"/>
        <family val="2"/>
      </rPr>
      <t>5)</t>
    </r>
  </si>
  <si>
    <r>
      <t xml:space="preserve">38 </t>
    </r>
    <r>
      <rPr>
        <vertAlign val="superscript"/>
        <sz val="8"/>
        <rFont val="Arial"/>
        <family val="2"/>
      </rPr>
      <t>5)</t>
    </r>
  </si>
  <si>
    <t>Z - Organkrebszentrum
M - Module
S - Schwerpunkte
T-  Transitzentren
V - Aktive Versorgung, jedoch in   Geltungsbereich Zertifizierung nicht betrachtet
K-  Keine Versorgung dieses Organs im Sinne des Zentrumsgedankens</t>
  </si>
  <si>
    <t>NachweisstufeS</t>
  </si>
  <si>
    <t>NachweisstufeMTS</t>
  </si>
  <si>
    <t>NachweisstufeZTS</t>
  </si>
  <si>
    <t>EMAC Filter: Liste Reg.Nr DS; Achtung Datum bei Gültigkeit!</t>
  </si>
  <si>
    <r>
      <t xml:space="preserve">35 </t>
    </r>
    <r>
      <rPr>
        <vertAlign val="superscript"/>
        <sz val="8"/>
        <rFont val="Arial"/>
        <family val="2"/>
      </rPr>
      <t>4)</t>
    </r>
  </si>
  <si>
    <r>
      <t xml:space="preserve">18 </t>
    </r>
    <r>
      <rPr>
        <vertAlign val="superscript"/>
        <sz val="8"/>
        <rFont val="Arial"/>
        <family val="2"/>
      </rPr>
      <t>4)</t>
    </r>
  </si>
  <si>
    <r>
      <t xml:space="preserve">25 </t>
    </r>
    <r>
      <rPr>
        <vertAlign val="superscript"/>
        <sz val="8"/>
        <rFont val="Arial"/>
        <family val="2"/>
      </rPr>
      <t>4)</t>
    </r>
  </si>
  <si>
    <r>
      <t xml:space="preserve">50 </t>
    </r>
    <r>
      <rPr>
        <vertAlign val="superscript"/>
        <sz val="8"/>
        <rFont val="Arial"/>
        <family val="2"/>
      </rPr>
      <t>4)</t>
    </r>
  </si>
  <si>
    <r>
      <t xml:space="preserve">30 </t>
    </r>
    <r>
      <rPr>
        <vertAlign val="superscript"/>
        <sz val="8"/>
        <rFont val="Arial"/>
        <family val="2"/>
      </rPr>
      <t>4)</t>
    </r>
  </si>
  <si>
    <r>
      <rPr>
        <sz val="8"/>
        <rFont val="Arial"/>
        <family val="2"/>
      </rPr>
      <t xml:space="preserve">15 </t>
    </r>
    <r>
      <rPr>
        <vertAlign val="superscript"/>
        <sz val="8"/>
        <rFont val="Arial"/>
        <family val="2"/>
      </rPr>
      <t>4)</t>
    </r>
  </si>
  <si>
    <t>Zentrumsfälle ausgefüllt</t>
  </si>
  <si>
    <t>Rez/Met ausgefüllt</t>
  </si>
  <si>
    <t>AlleRez/Met und zentrumsfälle ausgefüllt: Darm - KIO</t>
  </si>
  <si>
    <t>&lt; 60%</t>
  </si>
  <si>
    <t>I.O.</t>
  </si>
  <si>
    <t>Kennzahlenbogen</t>
  </si>
  <si>
    <t>Nr.</t>
  </si>
  <si>
    <t>kein Eintrag</t>
  </si>
  <si>
    <t>&lt;</t>
  </si>
  <si>
    <t>&gt;</t>
  </si>
  <si>
    <t xml:space="preserve"> &lt;= Sollv. nicht erfüllt</t>
  </si>
  <si>
    <t xml:space="preserve"> &gt;= Sollv. nicht erfüllt</t>
  </si>
  <si>
    <t xml:space="preserve"> &lt; Plausi ?</t>
  </si>
  <si>
    <t xml:space="preserve"> &gt; Plausi ?</t>
  </si>
  <si>
    <t>Anzahl/Quote</t>
  </si>
  <si>
    <t>HID</t>
  </si>
  <si>
    <t>Aktion</t>
  </si>
  <si>
    <t>n.d.</t>
  </si>
  <si>
    <r>
      <t xml:space="preserve">12 </t>
    </r>
    <r>
      <rPr>
        <vertAlign val="superscript"/>
        <sz val="8"/>
        <rFont val="Arial"/>
        <family val="2"/>
      </rPr>
      <t>6)</t>
    </r>
  </si>
  <si>
    <t>NachweisstufeA</t>
  </si>
  <si>
    <t>A</t>
  </si>
  <si>
    <t>Certcalculator Oncology Centre</t>
  </si>
  <si>
    <t>The status as planned at the time of the initial certification of the Oncology Centre shall be presented.</t>
  </si>
  <si>
    <r>
      <t xml:space="preserve">Reg.-No. </t>
    </r>
    <r>
      <rPr>
        <vertAlign val="superscript"/>
        <sz val="9"/>
        <rFont val="Arial"/>
        <family val="2"/>
      </rPr>
      <t>1)</t>
    </r>
  </si>
  <si>
    <t>Centre</t>
  </si>
  <si>
    <t>Location</t>
  </si>
  <si>
    <r>
      <t xml:space="preserve">Contact person </t>
    </r>
    <r>
      <rPr>
        <vertAlign val="superscript"/>
        <sz val="9"/>
        <color indexed="8"/>
        <rFont val="Arial"/>
        <family val="2"/>
      </rPr>
      <t>1)</t>
    </r>
  </si>
  <si>
    <r>
      <t xml:space="preserve">Date recorded (dd.mm.yyyy) </t>
    </r>
    <r>
      <rPr>
        <vertAlign val="superscript"/>
        <sz val="9"/>
        <rFont val="Arial"/>
        <family val="2"/>
      </rPr>
      <t>1)</t>
    </r>
  </si>
  <si>
    <t>Date of initial certification</t>
  </si>
  <si>
    <t>Indicator year</t>
  </si>
  <si>
    <t>Tumour entities</t>
  </si>
  <si>
    <r>
      <t xml:space="preserve">Newly diagnosed cancers </t>
    </r>
    <r>
      <rPr>
        <b/>
        <vertAlign val="superscript"/>
        <sz val="8"/>
        <rFont val="Arial"/>
        <family val="2"/>
      </rPr>
      <t>2)</t>
    </r>
  </si>
  <si>
    <t>Propor-tion</t>
  </si>
  <si>
    <t>C</t>
  </si>
  <si>
    <t>Primary cases</t>
  </si>
  <si>
    <t>Recurrences/ 
Distant Metastasis/ 
Non-primary cases</t>
  </si>
  <si>
    <t>Centre cases/
Patients cases/
Total cases</t>
  </si>
  <si>
    <t>Scope OC without V</t>
  </si>
  <si>
    <t>Colorectal</t>
  </si>
  <si>
    <t>Pancreas</t>
  </si>
  <si>
    <t>Gastric</t>
  </si>
  <si>
    <t>Oesophagus</t>
  </si>
  <si>
    <t>Haematological neoplasia</t>
  </si>
  <si>
    <t>Breast</t>
  </si>
  <si>
    <r>
      <rPr>
        <b/>
        <sz val="8"/>
        <color indexed="8"/>
        <rFont val="Arial"/>
        <family val="2"/>
      </rPr>
      <t xml:space="preserve">Skin
</t>
    </r>
    <r>
      <rPr>
        <sz val="8"/>
        <color indexed="8"/>
        <rFont val="Arial"/>
        <family val="2"/>
      </rPr>
      <t>(invasive malignant melanoma)</t>
    </r>
  </si>
  <si>
    <t>Prostate</t>
  </si>
  <si>
    <t>Kidney</t>
  </si>
  <si>
    <t>Urinary bladder</t>
  </si>
  <si>
    <r>
      <t xml:space="preserve">Soft tissue sarcoma </t>
    </r>
    <r>
      <rPr>
        <sz val="8"/>
        <color indexed="8"/>
        <rFont val="Arial"/>
        <family val="2"/>
      </rPr>
      <t>(incl. GIST)</t>
    </r>
  </si>
  <si>
    <t>Neuro-oncological tumours</t>
  </si>
  <si>
    <t>Total</t>
  </si>
  <si>
    <t>Lung</t>
  </si>
  <si>
    <t>Mesothelioma</t>
  </si>
  <si>
    <t>Paediatric oncology</t>
  </si>
  <si>
    <t>Total with lung / Mesothelioma / paediatric oncology</t>
  </si>
  <si>
    <t>Total 
(without "V")</t>
  </si>
  <si>
    <t>Total with lung / Mesothelioma / paediatric oncology
(without "V")</t>
  </si>
  <si>
    <t>Overall outcome</t>
  </si>
  <si>
    <t>Area of application (at least 50%)</t>
  </si>
  <si>
    <t>Scale of care in % (no min. requirements)</t>
  </si>
  <si>
    <t>Area of application within the scale of care (at least 70%)</t>
  </si>
  <si>
    <t>Number of Organ Cancer Centres / modules (sum C+M)</t>
  </si>
  <si>
    <t>Number of transit centres (sum T)</t>
  </si>
  <si>
    <t>Preconditions met, processing complete</t>
  </si>
  <si>
    <t>Total (without "V")</t>
  </si>
  <si>
    <t>Total with lung / Mesothelioma / paediatric oncology (without "V")</t>
  </si>
  <si>
    <t>Not listed</t>
  </si>
  <si>
    <t>Palliative indicators</t>
  </si>
  <si>
    <t>Reg.-No.</t>
  </si>
  <si>
    <t xml:space="preserve">             Creation date</t>
  </si>
  <si>
    <t>IN</t>
  </si>
  <si>
    <t>Indicator
definition</t>
  </si>
  <si>
    <t>Indicator target</t>
  </si>
  <si>
    <t>Numerator</t>
  </si>
  <si>
    <t>Population 
(= denominator)</t>
  </si>
  <si>
    <t>Plausi unclear</t>
  </si>
  <si>
    <t>Target value</t>
  </si>
  <si>
    <t>Current value</t>
  </si>
  <si>
    <t>Data quality</t>
  </si>
  <si>
    <t>No target value</t>
  </si>
  <si>
    <t>Verification Centre</t>
  </si>
  <si>
    <r>
      <t xml:space="preserve">Reasons / Cause
</t>
    </r>
    <r>
      <rPr>
        <sz val="8"/>
        <color indexed="8"/>
        <rFont val="Arial"/>
        <family val="2"/>
      </rPr>
      <t>(min. 30 characters / max. 500 characters)</t>
    </r>
  </si>
  <si>
    <r>
      <t xml:space="preserve">Action taken/planned
</t>
    </r>
    <r>
      <rPr>
        <sz val="8"/>
        <color indexed="8"/>
        <rFont val="Arial"/>
        <family val="2"/>
      </rPr>
      <t>(if reasons are plausible, no action is required)</t>
    </r>
  </si>
  <si>
    <t>I.O. (Plausibility unclear)</t>
  </si>
  <si>
    <t>Incomplete</t>
  </si>
  <si>
    <t>Incorrect</t>
  </si>
  <si>
    <t>Exeption (Plausibility unclear)</t>
  </si>
  <si>
    <t>Target value not met</t>
  </si>
  <si>
    <t>CR/ GL</t>
  </si>
  <si>
    <t>GL Ql</t>
  </si>
  <si>
    <t>Name of palliative care unit 1</t>
  </si>
  <si>
    <t xml:space="preserve"> Street</t>
  </si>
  <si>
    <t>Head of palliative care unit 1</t>
  </si>
  <si>
    <t xml:space="preserve"> Postcode/City</t>
  </si>
  <si>
    <r>
      <rPr>
        <sz val="8"/>
        <color indexed="8"/>
        <rFont val="Arial"/>
        <family val="2"/>
      </rPr>
      <t xml:space="preserve">Pain reduction on the palliative ward </t>
    </r>
  </si>
  <si>
    <r>
      <rPr>
        <sz val="8"/>
        <color indexed="8"/>
        <rFont val="Arial"/>
        <family val="2"/>
      </rPr>
      <t xml:space="preserve">If possible, frequent pain reduction on the palliative ward (recording for instance using MIDOS or IPOS, further tools see Palliative Guidelines) </t>
    </r>
  </si>
  <si>
    <r>
      <rPr>
        <sz val="8"/>
        <rFont val="Arial"/>
        <family val="2"/>
      </rPr>
      <t xml:space="preserve">Number of tumour patients with reduction of pain within 48 h </t>
    </r>
  </si>
  <si>
    <r>
      <rPr>
        <sz val="8"/>
        <rFont val="Arial"/>
        <family val="2"/>
      </rPr>
      <t xml:space="preserve">All tumour patients on the palliative ward and with moderate or severe pain (recording for instance using MIDOS or IPOS) </t>
    </r>
  </si>
  <si>
    <r>
      <rPr>
        <sz val="8"/>
        <color indexed="8"/>
        <rFont val="Arial"/>
        <family val="2"/>
      </rPr>
      <t>Numerator</t>
    </r>
  </si>
  <si>
    <r>
      <rPr>
        <sz val="8"/>
        <rFont val="Arial"/>
        <family val="2"/>
      </rPr>
      <t>Denominator</t>
    </r>
  </si>
  <si>
    <t>Name of palliative care unit 2</t>
  </si>
  <si>
    <t>Head of palliative care unit 2</t>
  </si>
  <si>
    <t>Name of palliative care unit 3</t>
  </si>
  <si>
    <t>Head of palliative care unit 3</t>
  </si>
  <si>
    <t>Incomplete
If any indicators have the status "incomplete", then they are either to be supplied at a later stage or a clear statement is to be made about the possibility of future presentation ("incomplete indicators" always constitute a potential deviation).</t>
  </si>
  <si>
    <t>Level of competence/
Minimum primary cases/
Minimum centre cases/
Minimum patient cases</t>
  </si>
  <si>
    <t>Centre details
(last calendar year)</t>
  </si>
  <si>
    <r>
      <rPr>
        <b/>
        <sz val="8"/>
        <rFont val="Arial"/>
        <family val="2"/>
      </rPr>
      <t xml:space="preserve">Gynaecological tumours
</t>
    </r>
    <r>
      <rPr>
        <sz val="8"/>
        <rFont val="Arial"/>
        <family val="2"/>
      </rPr>
      <t>(cervix, uterus, ovaries incl. BOT, vulva, 
vaginal tumours, STIC)</t>
    </r>
  </si>
  <si>
    <r>
      <rPr>
        <b/>
        <sz val="8"/>
        <rFont val="Arial"/>
        <family val="2"/>
      </rPr>
      <t xml:space="preserve">Head and neck tumours
</t>
    </r>
    <r>
      <rPr>
        <sz val="8"/>
        <rFont val="Arial"/>
        <family val="2"/>
      </rPr>
      <t>(nasal cavity, paranasal sinuses, oral cavity, pharynx, larynx, salivary gland)</t>
    </r>
  </si>
  <si>
    <t xml:space="preserve">For more information/interpretations of the indicators, see the Oncology Centers FAQ document.																	</t>
  </si>
  <si>
    <t>F</t>
  </si>
  <si>
    <t>Verification level
 C, M, F, T, A, V, n</t>
  </si>
  <si>
    <r>
      <t xml:space="preserve">Processing remarks:
</t>
    </r>
    <r>
      <rPr>
        <sz val="8"/>
        <color rgb="FF000000"/>
        <rFont val="Arial"/>
        <family val="2"/>
      </rPr>
      <t>If the data quality is not "okay", the reasons for the indicator value are to be given in column T ("Reasons / Cause") or a short analysis of the cause with max. 500 characters is to be given. If concrete action to improve the indicator value results from the analysis of the causes, then this action is to be described in column U ("Action taken/planned").</t>
    </r>
  </si>
  <si>
    <t>Testicles</t>
  </si>
  <si>
    <t>Ausnahme</t>
  </si>
  <si>
    <t>NachweisstufeM(ohne T)</t>
  </si>
  <si>
    <t>Liver/ Bile</t>
  </si>
  <si>
    <t>P1_1</t>
  </si>
  <si>
    <t>P2_1</t>
  </si>
  <si>
    <t>P3_1</t>
  </si>
  <si>
    <r>
      <t xml:space="preserve">Anal cancer </t>
    </r>
    <r>
      <rPr>
        <b/>
        <vertAlign val="superscript"/>
        <sz val="8"/>
        <color theme="1"/>
        <rFont val="Arial"/>
        <family val="2"/>
      </rPr>
      <t>7)</t>
    </r>
  </si>
  <si>
    <r>
      <rPr>
        <b/>
        <sz val="8"/>
        <rFont val="Arial"/>
        <family val="2"/>
      </rPr>
      <t xml:space="preserve">Endocrine malignancies (S4)
</t>
    </r>
    <r>
      <rPr>
        <sz val="8"/>
        <rFont val="Arial"/>
        <family val="2"/>
      </rPr>
      <t>(incl. thyroid, adrenal, paraganglia, pituitary, parathyroid, neuroendocrine tumours)</t>
    </r>
  </si>
  <si>
    <t>Institution identification (II) number</t>
  </si>
  <si>
    <t>Clinical sites number</t>
  </si>
  <si>
    <t>Annex CR Version N1.1 (Audit year 2026 / Indicator year 2025)</t>
  </si>
  <si>
    <r>
      <t xml:space="preserve">Other gastrointestinal tumours (S1)
</t>
    </r>
    <r>
      <rPr>
        <sz val="8"/>
        <color indexed="8"/>
        <rFont val="Arial"/>
        <family val="2"/>
      </rPr>
      <t>(neuroendocrine tumours of the gastro-intestinal tract, tumours of the small intestine,  extrahepatic bile duct carcinomas)</t>
    </r>
  </si>
  <si>
    <t>Renal pelvis/ureter (S6)</t>
  </si>
  <si>
    <r>
      <t xml:space="preserve">Penis </t>
    </r>
    <r>
      <rPr>
        <b/>
        <vertAlign val="superscript"/>
        <sz val="8"/>
        <color theme="1"/>
        <rFont val="Arial"/>
        <family val="2"/>
      </rPr>
      <t>8)</t>
    </r>
  </si>
  <si>
    <t>Dif. EZ und 31.12.2026 (Jahre)</t>
  </si>
  <si>
    <r>
      <t xml:space="preserve">1) </t>
    </r>
    <r>
      <rPr>
        <sz val="8"/>
        <rFont val="Arial"/>
        <family val="2"/>
      </rPr>
      <t>Reg.No., Date recorded and Contact person have to be filled out.</t>
    </r>
    <r>
      <rPr>
        <vertAlign val="superscript"/>
        <sz val="8"/>
        <rFont val="Arial"/>
        <family val="2"/>
      </rPr>
      <t xml:space="preserve">
2) </t>
    </r>
    <r>
      <rPr>
        <sz val="8"/>
        <rFont val="Arial"/>
        <family val="2"/>
      </rPr>
      <t>Modified according to the incidences reported by the Robert Koch Institute (RKI) 2008</t>
    </r>
    <r>
      <rPr>
        <vertAlign val="superscript"/>
        <sz val="8"/>
        <rFont val="Arial"/>
        <family val="2"/>
      </rPr>
      <t xml:space="preserve">
3) </t>
    </r>
    <r>
      <rPr>
        <sz val="8"/>
        <rFont val="Arial"/>
        <family val="2"/>
      </rPr>
      <t>At the present time, no minimum requirements have been defined for the level of 
competence “F”.</t>
    </r>
    <r>
      <rPr>
        <vertAlign val="superscript"/>
        <sz val="8"/>
        <rFont val="Arial"/>
        <family val="2"/>
      </rPr>
      <t xml:space="preserve">
4) </t>
    </r>
    <r>
      <rPr>
        <sz val="8"/>
        <rFont val="Arial"/>
        <family val="2"/>
      </rPr>
      <t>Centre cases (the share in % is only credited to the scope if the minimum target of centre cases is reached or exceeded).</t>
    </r>
    <r>
      <rPr>
        <vertAlign val="superscript"/>
        <sz val="8"/>
        <rFont val="Arial"/>
        <family val="2"/>
      </rPr>
      <t xml:space="preserve">
5) </t>
    </r>
    <r>
      <rPr>
        <sz val="8"/>
        <rFont val="Arial"/>
        <family val="2"/>
      </rPr>
      <t>Patient case (the share in % is only credited to the scope if the minimum target of minimum target of patient cases is met or exceeded).</t>
    </r>
    <r>
      <rPr>
        <vertAlign val="superscript"/>
        <sz val="8"/>
        <rFont val="Arial"/>
        <family val="2"/>
      </rPr>
      <t xml:space="preserve">
6) </t>
    </r>
    <r>
      <rPr>
        <sz val="8"/>
        <rFont val="Arial"/>
        <family val="2"/>
      </rPr>
      <t>The mesothelioma unit is an Addendum (A) to the Lung Cancer centre (no module - M). 
The mesothelioma entity can only be chosen in conjunction with a certified lung cancer 
centre. A stand-alone certification of the unit without lung or in conjunction with an 
oncology centre without lung is not possible. The mesothelioma unit is not taken into 
account in cell O54, as it is neither a centre (C) nor a module (M).</t>
    </r>
    <r>
      <rPr>
        <vertAlign val="superscript"/>
        <sz val="8"/>
        <rFont val="Arial"/>
        <family val="2"/>
      </rPr>
      <t xml:space="preserve">
 7) </t>
    </r>
    <r>
      <rPr>
        <sz val="8"/>
        <rFont val="Arial"/>
        <family val="2"/>
      </rPr>
      <t>In order to be able to certify the Anal Cancer Module, a Colorectal Cancer Centre must 
be certified or be certified for the first time in parallel. The transit status is not possible 
for Anal Cancer.</t>
    </r>
    <r>
      <rPr>
        <vertAlign val="superscript"/>
        <sz val="8"/>
        <rFont val="Arial"/>
        <family val="2"/>
      </rPr>
      <t xml:space="preserve">
8) </t>
    </r>
    <r>
      <rPr>
        <sz val="8"/>
        <rFont val="Arial"/>
        <family val="2"/>
      </rPr>
      <t>In order to certify the penis cancer module, a prostate cancer centre must be certified 
or initially certified at the same time. Transit status is not possible for penis cancer.</t>
    </r>
  </si>
  <si>
    <t>Reg.-Nr. oder Erstelldatum oder Ansprechpartner ist leer (ohne IK-Nummer und Standort-Nummer --&gt; da diese für internationale Zentren nicht vorhanden sind)</t>
  </si>
  <si>
    <t>FAO-ZV-001-1</t>
  </si>
  <si>
    <t>Charité Comprehensive Cancer Center</t>
  </si>
  <si>
    <t>Charité - Campus Mitte</t>
  </si>
  <si>
    <t>Deutschland</t>
  </si>
  <si>
    <t>Berlin</t>
  </si>
  <si>
    <t>x</t>
  </si>
  <si>
    <t>FAO-ZV-001-2</t>
  </si>
  <si>
    <t>Charité - Campus Virchow-Klinikum</t>
  </si>
  <si>
    <t>FAO-ZV-001-3</t>
  </si>
  <si>
    <t>Charité - Campus Benjamin-Franklin</t>
  </si>
  <si>
    <t>FAO-ZV-003</t>
  </si>
  <si>
    <t>Comprehensive Cancer Center Tübingen-Stuttgart (Standort Tübingen)</t>
  </si>
  <si>
    <t>Universitätsklinikum Tübingen</t>
  </si>
  <si>
    <t>Baden-Württemberg</t>
  </si>
  <si>
    <t>FAO-ZV-004</t>
  </si>
  <si>
    <t>Onkologisches Zentrum Klinikum Dritter Orden München-Nymphenburg</t>
  </si>
  <si>
    <t>Ordenskliniken München-Passau gGmbH, Standort Klinikum Dritter Orden München-Nymphenburg</t>
  </si>
  <si>
    <t>Bayern</t>
  </si>
  <si>
    <t>FAO-ZV-005</t>
  </si>
  <si>
    <t>Onkologisches Zentrum Coburg</t>
  </si>
  <si>
    <t>Sana Kliniken Oberfranken – Klinikum Coburg</t>
  </si>
  <si>
    <t>FAO-ZV-007</t>
  </si>
  <si>
    <t>Onkologisches Zentrum Speyer</t>
  </si>
  <si>
    <t>Diakonissen-Stiftungs-Krankenhaus Speyer</t>
  </si>
  <si>
    <t>Rheinland-Pfalz</t>
  </si>
  <si>
    <t>FAO-ZV-008</t>
  </si>
  <si>
    <t>Onkologisches Zentrum Göppingen</t>
  </si>
  <si>
    <t>ALB FILS KLINIKUM Göppingen</t>
  </si>
  <si>
    <t>FAO-ZV-009</t>
  </si>
  <si>
    <t>Onkologisches Zentrum Ludwigsburg</t>
  </si>
  <si>
    <t>Klinikum Ludwigsburg</t>
  </si>
  <si>
    <t>FAO-ZV-012</t>
  </si>
  <si>
    <t>Onkologisches Zentrum Robert Bosch Krankenhaus</t>
  </si>
  <si>
    <t>Robert Bosch Krankenhaus Stuttgart</t>
  </si>
  <si>
    <t>FAO-ZV-013</t>
  </si>
  <si>
    <t>Onkologisches Zentrum Ortenau</t>
  </si>
  <si>
    <t>Ortenau-Klinikum Offenburg-Kehl, Standort Offenburg St. Josefsklinik</t>
  </si>
  <si>
    <t>FAO-ZV-014</t>
  </si>
  <si>
    <t>Onkologisches Zentrum Universitätsklinikum Würzburg</t>
  </si>
  <si>
    <t>Universitätsklinikum Würzburg</t>
  </si>
  <si>
    <t>FAO-ZV-015</t>
  </si>
  <si>
    <t>Onkologisches Zentrum im Evangelischen Waldkrankenhaus Spandau</t>
  </si>
  <si>
    <t>Evangelisches Waldkrankenhaus Spandau Krankenhausbetriebs gGmbH</t>
  </si>
  <si>
    <t>FAO-ZV-016</t>
  </si>
  <si>
    <t>Onkologisches Zentrum RoMed Klinikum Rosenheim</t>
  </si>
  <si>
    <t>RoMed Klinikum Rosenheim</t>
  </si>
  <si>
    <t>FAO-ZV-017</t>
  </si>
  <si>
    <t>Onkologisches Zentrum Bonn/Rhein-Sieg &amp; Partner</t>
  </si>
  <si>
    <t>Johanniter GmbH - Johanniter Krankenhaus Bonn</t>
  </si>
  <si>
    <t>Nordrhein-Westfalen</t>
  </si>
  <si>
    <t>FAO-ZV-018</t>
  </si>
  <si>
    <t>Tumorzentrum Heilbronn-Franken</t>
  </si>
  <si>
    <t>Klinikum am Gesundbrunnen / SLK-Kliniken Heilbronn</t>
  </si>
  <si>
    <t>FAO-ZV-019</t>
  </si>
  <si>
    <t>Cancer Center Esslingen (CCE)</t>
  </si>
  <si>
    <t>Klinikum Esslingen</t>
  </si>
  <si>
    <t>FAO-ZV-020-2</t>
  </si>
  <si>
    <t>Onkologisches Zentrum der Ruhr-Universität Bochum</t>
  </si>
  <si>
    <t>Katholisches Klinikum Bochum, St. Josef-Hospital, Universitätsklinikum der RUB</t>
  </si>
  <si>
    <t>FAO-ZV-020-3</t>
  </si>
  <si>
    <t>Marien Hospital Herne, Universitätsklinikum der Ruhr-Universität Bochum</t>
  </si>
  <si>
    <t>FAO-ZV-020-6</t>
  </si>
  <si>
    <t>Marien Hospital Witten</t>
  </si>
  <si>
    <t>FAO-ZV-021</t>
  </si>
  <si>
    <t>Helios Onkologisches Zentrum Erfurt</t>
  </si>
  <si>
    <t>Helios Klinikum Erfurt</t>
  </si>
  <si>
    <t>Thüringen</t>
  </si>
  <si>
    <t>FAO-ZV-022</t>
  </si>
  <si>
    <t>Onkologisches Zentrum St. Marien Amberg</t>
  </si>
  <si>
    <t>Klinikum St. Marien Amberg</t>
  </si>
  <si>
    <t>FAO-ZV-023</t>
  </si>
  <si>
    <t>Onkologisches Zentrum Barmherzige Brüder Regensburg</t>
  </si>
  <si>
    <t>Krankenhaus Barmherzige Brüder Regensburg</t>
  </si>
  <si>
    <t>FAO-ZV-024</t>
  </si>
  <si>
    <t>Onkologisches Zentrum der Kliniken Maria Hilf GmbH Mönchengladbach</t>
  </si>
  <si>
    <t>Kliniken Maria Hilf GmbH</t>
  </si>
  <si>
    <t>FAO-ZV-025</t>
  </si>
  <si>
    <t>Onkologisches Zentrum der Oberschwabenklinik Standort Ravensburg</t>
  </si>
  <si>
    <t>Oberschwabenklinik, St. Elisabethen-Klinikum, Ravensburg</t>
  </si>
  <si>
    <t>FAO-ZV-027</t>
  </si>
  <si>
    <t>Onkologisches Zentrum am DONAUISAR Klinikum Deggendorf</t>
  </si>
  <si>
    <t>DONAUISAR Klinikum Deggendorf</t>
  </si>
  <si>
    <t>FAO-ZV-028</t>
  </si>
  <si>
    <t>Mannheim Cancer Center (MCC)</t>
  </si>
  <si>
    <t>Universitätsmedizin Mannheim (UMM)</t>
  </si>
  <si>
    <t>FAO-ZV-029</t>
  </si>
  <si>
    <t>Onkologisches Zentrum Hubertus-Wald-Tumorzentrum Universitäres Cancer Center Hamburg / UCCH</t>
  </si>
  <si>
    <t>Universitätsklinikum Hamburg-Eppendorf</t>
  </si>
  <si>
    <t>Hamburg</t>
  </si>
  <si>
    <t>FAO-ZV-030</t>
  </si>
  <si>
    <t>Onkologisches Zentrum Lahn-Dill, Wetzlar</t>
  </si>
  <si>
    <t>Lahn-Dill-Kliniken GmbH</t>
  </si>
  <si>
    <t>Hessen</t>
  </si>
  <si>
    <t>FAO-ZV-032</t>
  </si>
  <si>
    <t>Onkologisches Zentrum Aschaffenburg</t>
  </si>
  <si>
    <t>Klinikum Aschaffenburg - Alzenau gemeinnützige GmbH Standort AB</t>
  </si>
  <si>
    <t>FAO-ZV-033</t>
  </si>
  <si>
    <t>medius Tumorzentrum Ostfildern-Ruit</t>
  </si>
  <si>
    <t>medius KLINIK OSTFILDERN-RUIT</t>
  </si>
  <si>
    <t>FAO-ZV-034</t>
  </si>
  <si>
    <t>Onkologisches Zentrum im Comprehensive Cancer Center (CCC) Marburg</t>
  </si>
  <si>
    <t>Universitätsklinikum Giessen und Marburg GmbH</t>
  </si>
  <si>
    <t>FAO-ZV-035</t>
  </si>
  <si>
    <t>Onkologisches Zentrum der Universitätsmedizin Rostock</t>
  </si>
  <si>
    <t>Universitätsmedizin Rostock</t>
  </si>
  <si>
    <t>Mecklenburg-Vorpommern</t>
  </si>
  <si>
    <t>FAO-ZV-036</t>
  </si>
  <si>
    <t>Onkologisches Zentrum Helios Kliniken Schwerin</t>
  </si>
  <si>
    <t>Helios Kliniken Schwerin</t>
  </si>
  <si>
    <t>FAO-ZV-037</t>
  </si>
  <si>
    <t>Onkologisches Zentrum des Universitätsklinikums Erlangen</t>
  </si>
  <si>
    <t>Uniklinikum Erlangen</t>
  </si>
  <si>
    <t>FAO-ZV-038</t>
  </si>
  <si>
    <t>Onkologisches Zentrum Bamberg</t>
  </si>
  <si>
    <t>Sozialstiftung Bamberg Klinikum am Bruderwald</t>
  </si>
  <si>
    <t>FAO-ZV-039</t>
  </si>
  <si>
    <t>KRH Krebszentrum am KRH Klinikum Siloah</t>
  </si>
  <si>
    <t>KRH Klinikum Siloah</t>
  </si>
  <si>
    <t>Niedersachsen</t>
  </si>
  <si>
    <t>FAO-ZV-040</t>
  </si>
  <si>
    <t>Onkologisches Zentrum Hegau-Bodensee</t>
  </si>
  <si>
    <t>Hegau-Bodensee-Klinikum Singen</t>
  </si>
  <si>
    <t>FAO-ZV-041</t>
  </si>
  <si>
    <t>Cancer Center Oldenburg, Pius-Hospital</t>
  </si>
  <si>
    <t>Pius Hospital Oldenburg</t>
  </si>
  <si>
    <t>FAO-ZV-043</t>
  </si>
  <si>
    <t>Onkologisches Zentrum am Klinikum St. Elisabeth Straubing</t>
  </si>
  <si>
    <t>Klinikum St. Elisabeth Straubing</t>
  </si>
  <si>
    <t>FAO-ZV-044</t>
  </si>
  <si>
    <t>UKM - Westdeutsches Tumorzentrum (WTZ) Netzwerkpartner Münster</t>
  </si>
  <si>
    <t>Universitätsklinikum Münster (UKM)</t>
  </si>
  <si>
    <t>FAO-ZV-045-1</t>
  </si>
  <si>
    <t>University Cancer Center-Regensburg (UCC-R)</t>
  </si>
  <si>
    <t>Universitätsklinikum Regensburg</t>
  </si>
  <si>
    <t>FAO-ZV-045-2</t>
  </si>
  <si>
    <t>Caritas-Krankenhaus St. Josef</t>
  </si>
  <si>
    <t>FAO-ZV-046</t>
  </si>
  <si>
    <t>Onkologisches Zentrum Bad Saarow</t>
  </si>
  <si>
    <t>HELIOS-Klinikum Bad Saarow</t>
  </si>
  <si>
    <t>Brandenburg</t>
  </si>
  <si>
    <t>FAO-ZV-047</t>
  </si>
  <si>
    <t>UniversitätsTumorCentrum Jena</t>
  </si>
  <si>
    <t>Universitätsklinikum Jena</t>
  </si>
  <si>
    <t>FAO-ZV-048</t>
  </si>
  <si>
    <t>Onkologisches Zentrum Vorpommern der Universitätsmedizin Greifswald</t>
  </si>
  <si>
    <t>Universitätsmedizin Greifswald</t>
  </si>
  <si>
    <t>FAO-ZV-049</t>
  </si>
  <si>
    <t>Onkologisches Zentrum im Comprehensive Cancer Center Ulm</t>
  </si>
  <si>
    <t>Universitätsklinikum Ulm</t>
  </si>
  <si>
    <t>FAO-ZV-050</t>
  </si>
  <si>
    <t>Onkologisches Zentrum Traunstein</t>
  </si>
  <si>
    <t>Klinikum Traunstein/Kliniken Südostbayern AG</t>
  </si>
  <si>
    <t>FAO-ZV-051</t>
  </si>
  <si>
    <t>Onkologisches Zentrum Krankenhaus Nordwest</t>
  </si>
  <si>
    <t>Krankenhaus Nordwest, Frankfurt am Main</t>
  </si>
  <si>
    <t>FAO-ZV-053</t>
  </si>
  <si>
    <t>Onkologisches Zentrum Bayreuth</t>
  </si>
  <si>
    <t>Klinikum Bayreuth</t>
  </si>
  <si>
    <t>FAO-ZV-054</t>
  </si>
  <si>
    <t>Onkologisches Zentrum im CIO Köln</t>
  </si>
  <si>
    <t>Centrum für Integrierte Onkologie Aachen Bonn Köln Düsseldorf im Universitätsklinikum Köln</t>
  </si>
  <si>
    <t>FAO-ZV-055</t>
  </si>
  <si>
    <t>Onkologisches Zentrum am Krankenhaus der Barmherzigen Brüder Trier</t>
  </si>
  <si>
    <t>Krankenhaus der Barmherzigen Brüder Trier</t>
  </si>
  <si>
    <t>FAO-ZV-056</t>
  </si>
  <si>
    <t>Onkologisches Zentrum im Comprehensive Cancer Center UniversitätsSpital Zürich</t>
  </si>
  <si>
    <t>UniversitätsSpital Zürich</t>
  </si>
  <si>
    <t>Schweiz</t>
  </si>
  <si>
    <t>FAO-ZV-057</t>
  </si>
  <si>
    <t>Onkologisches Zentrum am Klinikum Kassel</t>
  </si>
  <si>
    <t>Klinikum Kassel</t>
  </si>
  <si>
    <t>FAO-ZV-059</t>
  </si>
  <si>
    <t>Zentrum für Tumorerkrankungen im Ordensklinikum Linz</t>
  </si>
  <si>
    <t>Ordensklinikum Linz</t>
  </si>
  <si>
    <t>Österreich</t>
  </si>
  <si>
    <t>FAO-ZV-060</t>
  </si>
  <si>
    <t>Onkologisches Zentrum, CCC MünchenLMU</t>
  </si>
  <si>
    <t>LMU Klinikum</t>
  </si>
  <si>
    <t>FAO-ZV-061</t>
  </si>
  <si>
    <t>Onkologisches Zentrum München Klinik Bogenhausen</t>
  </si>
  <si>
    <t xml:space="preserve">München Klinik Bogenhausen </t>
  </si>
  <si>
    <t>FAO-ZV-062</t>
  </si>
  <si>
    <t>Onkologisches Zentrum im CIO Aachen</t>
  </si>
  <si>
    <t>Centrum für Integrierte Onkologie Aachen Bonn Köln Düsseldorf in der Uniklinik RWTH Aachen</t>
  </si>
  <si>
    <t>FAO-ZV-063</t>
  </si>
  <si>
    <t>Onkologisches Zentrum UCT Frankfurt</t>
  </si>
  <si>
    <t>Universitätsmedizin Frankfurt</t>
  </si>
  <si>
    <t>FAO-ZV-064</t>
  </si>
  <si>
    <t>Onkologisches Zentrum UKSH Campus Kiel</t>
  </si>
  <si>
    <t>Universitätsklinikum Schleswig-Holstein Campus Kiel</t>
  </si>
  <si>
    <t>Schleswig-Holstein</t>
  </si>
  <si>
    <t>FAO-ZV-065</t>
  </si>
  <si>
    <t>Onkologisches Zentrum im Stuttgart Cancer Center (SCC) – Tumorzentrum Eva Mayr-Stihl</t>
  </si>
  <si>
    <t>Klinikum Stuttgart, Katharinenhospital</t>
  </si>
  <si>
    <t>FAO-ZV-066-1</t>
  </si>
  <si>
    <t>Onkologisches Zentrum MAgKs (Münsteraner Allianz gegen Krebs)</t>
  </si>
  <si>
    <t>Ludgerus-Kliniken Münster, Standort Clemenshospital</t>
  </si>
  <si>
    <t>FAO-ZV-066-3</t>
  </si>
  <si>
    <t>Fachklinik Hornheide</t>
  </si>
  <si>
    <t>FAO-ZV-068</t>
  </si>
  <si>
    <t>Tumorzentrum Luzerner Kantonsspital</t>
  </si>
  <si>
    <t>Luzerner Kantonsspital LUKS</t>
  </si>
  <si>
    <t>FAO-ZV-069</t>
  </si>
  <si>
    <t>Onkologisches Zentrum am Klinikum Südstadt Rostock</t>
  </si>
  <si>
    <t>Klinikum Südstadt Rostock</t>
  </si>
  <si>
    <t>FAO-ZV-070</t>
  </si>
  <si>
    <t>Onkologisches Zentrum des Nationalen Centrums für Tumorerkrankungen Dresden (NCT/UCC)</t>
  </si>
  <si>
    <t>Universitätsklinikum „Carl Gustav Carus“ Dresden</t>
  </si>
  <si>
    <t>Sachsen</t>
  </si>
  <si>
    <t>FAO-ZV-071</t>
  </si>
  <si>
    <t>Onkologisches Zentrum Gütersloh</t>
  </si>
  <si>
    <t>Klinikum Gütersloh</t>
  </si>
  <si>
    <t>FAO-ZV-072</t>
  </si>
  <si>
    <t>Cancer Center Dachau</t>
  </si>
  <si>
    <t>Helios Amper–Klinikum Dachau</t>
  </si>
  <si>
    <t>FAO-ZV-073</t>
  </si>
  <si>
    <t>Onkologisches Zentrum Schwäbisch Gmünd</t>
  </si>
  <si>
    <t>Stauferklinikum Schwäbisch Gmünd</t>
  </si>
  <si>
    <t>FAO-ZV-074</t>
  </si>
  <si>
    <t>Krebszentrum Reutlingen Klinikum am Steinenberg</t>
  </si>
  <si>
    <t xml:space="preserve">Klinikum am Steinenberg, Kreiskliniken Reutlingen </t>
  </si>
  <si>
    <t>FAO-ZV-076</t>
  </si>
  <si>
    <t>Onkologisches Zentrum am Klinikum Fulda (OZKF)</t>
  </si>
  <si>
    <t>Klinikum Fulda</t>
  </si>
  <si>
    <t>FAO-ZV-077</t>
  </si>
  <si>
    <t>Onkologisches Zentrum am Westdeutschen Tumorzentrum - Universitätsmedizin Essen</t>
  </si>
  <si>
    <t>Universitätsklinikum Essen</t>
  </si>
  <si>
    <t>FAO-ZV-078</t>
  </si>
  <si>
    <t>Onkologisches Centrum Chemnitz</t>
  </si>
  <si>
    <t>Klinikum Chemnitz, Standort Küchwald</t>
  </si>
  <si>
    <t>FAO-ZV-079</t>
  </si>
  <si>
    <t>Onkologisches Zentrum im CIO Düsseldorf</t>
  </si>
  <si>
    <t>Centrum für Integrierte Onkologie Aachen Bonn Köln Düsseldorf im Universitätsklinikum Düsseldorf</t>
  </si>
  <si>
    <t>FAO-ZV-080</t>
  </si>
  <si>
    <t>Onkologisches Zentrum im Tumorzentrum Freiburg - CCCF</t>
  </si>
  <si>
    <t>Universitätsklinikum Freiburg</t>
  </si>
  <si>
    <t>FAO-ZV-081</t>
  </si>
  <si>
    <t>Onkologisches Zentrum im CIO Bonn</t>
  </si>
  <si>
    <t>Centrum für Integrierte Onkologie Aachen Bonn Köln Düsseldorf im Universitätsklinikum Bonn</t>
  </si>
  <si>
    <t>FAO-ZV-082</t>
  </si>
  <si>
    <t>Onkologisches Zentrum UKSH Campus Lübeck</t>
  </si>
  <si>
    <t>Universitätsklinikum Schleswig-Holstein, Campus Lübeck</t>
  </si>
  <si>
    <t>FAO-ZV-084</t>
  </si>
  <si>
    <t>Universitäres Krebszentrum Leipzig (UCCL)</t>
  </si>
  <si>
    <t>Universitätsklinikum Leipzig</t>
  </si>
  <si>
    <t>FAO-ZV-085</t>
  </si>
  <si>
    <t>Cancer Center Braunschweig</t>
  </si>
  <si>
    <t>Städtisches Klinikum Braunschweig</t>
  </si>
  <si>
    <t>FAO-ZV-087</t>
  </si>
  <si>
    <t>Onkologisches Zentrum Gesundheit Nord - Bremen-Mitte</t>
  </si>
  <si>
    <t>Gesundheit Nord Standort Klinikum Bremen-Mitte</t>
  </si>
  <si>
    <t>Bremen</t>
  </si>
  <si>
    <t>FAO-ZV-088</t>
  </si>
  <si>
    <t>Onkologisches Zentrum Westmünsterland am St. Agnes-Hospital Bocholt</t>
  </si>
  <si>
    <t>St. Agnes-Hospital Bocholt Klinikum Westmünsterland</t>
  </si>
  <si>
    <t>FAO-ZV-089</t>
  </si>
  <si>
    <t>Onkologisches Zentrum am TUM Universitätsklinikum, Klinikum rechts der Isar</t>
  </si>
  <si>
    <t>TUM Klinikum Rechts der Isar</t>
  </si>
  <si>
    <t>FAO-ZV-091</t>
  </si>
  <si>
    <t>Onkologisches Zentrum an der Medizinischen Universität Lausitz- Carl Thiem | Cottbus</t>
  </si>
  <si>
    <t>Medizinische Universität Lausitz- Carl Thiem</t>
  </si>
  <si>
    <t>FAO-ZV-092</t>
  </si>
  <si>
    <t>Onkologisches Zentrum am Städtischen Klinikum Dresden</t>
  </si>
  <si>
    <t>Städtisches Klinikum Dresden, Standort Friedrichstadt</t>
  </si>
  <si>
    <t>FAO-ZV-093</t>
  </si>
  <si>
    <t>Onkologisches Zentrum im Universitären Centrum für Tumorerkrankungen Mainz (UCT Mainz)</t>
  </si>
  <si>
    <t>Universitätsmedizin der Johannes Gutenberg - Universität Mainz</t>
  </si>
  <si>
    <t>FAO-ZV-094</t>
  </si>
  <si>
    <t>Tumorzentrum Kantonsspital Baden</t>
  </si>
  <si>
    <t>Kantonsspital Baden</t>
  </si>
  <si>
    <t>FAO-ZV-095</t>
  </si>
  <si>
    <t>Onkologisches Zentrum Halle-Dölau</t>
  </si>
  <si>
    <t>Krankenhaus Martha-Maria Halle-Dölau</t>
  </si>
  <si>
    <t>Sachsen-Anhalt</t>
  </si>
  <si>
    <t>FAO-ZV-096</t>
  </si>
  <si>
    <t>Onkologisches Zentrum Gera</t>
  </si>
  <si>
    <t>SRH Wald-Klinikum Gera</t>
  </si>
  <si>
    <t>FAO-ZV-097</t>
  </si>
  <si>
    <t>Onkologiezentrum Mittelland am Kantonsspital Aarau</t>
  </si>
  <si>
    <t>Kantonsspital Aarau</t>
  </si>
  <si>
    <t>FAO-ZV-098</t>
  </si>
  <si>
    <t>Onkologisches Zentrum Rems-Murr-Klinikum Winnenden</t>
  </si>
  <si>
    <t>Rems-Murr-Klinikum Winnenden</t>
  </si>
  <si>
    <t>FAO-ZV-099</t>
  </si>
  <si>
    <t>Onkologisches Zentrum St. Elisabeth und St. Barbara Halle (Saale)</t>
  </si>
  <si>
    <t>Krankenhaus St. Elisabeth und St. Barbara Halle (Saale) GmbH</t>
  </si>
  <si>
    <t>FAO-ZV-100</t>
  </si>
  <si>
    <t>Onkologisches Zentrum Ludwigshafen</t>
  </si>
  <si>
    <t>Klinikum der Stadt Ludwigshafen am Rhein gGmbH</t>
  </si>
  <si>
    <t>FAO-ZV-101</t>
  </si>
  <si>
    <t>Onkologisches Zentrum Medizinische Hochschule Hannover</t>
  </si>
  <si>
    <t>Medizinische Hochschule Hannover</t>
  </si>
  <si>
    <t>FAO-ZV-102</t>
  </si>
  <si>
    <t>Onkologisches Zentrum Inselspital Bern</t>
  </si>
  <si>
    <t>Inselspital Bern</t>
  </si>
  <si>
    <t>FAO-ZV-103</t>
  </si>
  <si>
    <t>Tumorzentrum Universitätsspital Basel</t>
  </si>
  <si>
    <t>Universitätsspital Basel</t>
  </si>
  <si>
    <t>FAO-ZV-104</t>
  </si>
  <si>
    <t>Westfälisches Krebszentrum Klinikum Dortmund</t>
  </si>
  <si>
    <t>Klinikum Dortmund</t>
  </si>
  <si>
    <t>FAO-ZV-106</t>
  </si>
  <si>
    <t>Onkologisches Zentrum am CaritasKlinikum Saarbrücken St. Theresia</t>
  </si>
  <si>
    <t>CaritasKlinikum Saarbrücken St. Theresia</t>
  </si>
  <si>
    <t>Saarland</t>
  </si>
  <si>
    <t>FAO-ZV-107</t>
  </si>
  <si>
    <t>Onkologisches Zentrum Asklepios Klinik Barmbek</t>
  </si>
  <si>
    <t>Asklepios Klinik Barmbek</t>
  </si>
  <si>
    <t>FAO-ZV-108</t>
  </si>
  <si>
    <t>HELIOS Onkologisches Zentrum Krefeld</t>
  </si>
  <si>
    <t>HELIOS Klinikum Krefeld</t>
  </si>
  <si>
    <t>FAO-ZV-109</t>
  </si>
  <si>
    <t>Onkologisches Zentrum des UniversitätsKrebszentrums Göttingen / Comprehensive Cancer Center (G-CCC)</t>
  </si>
  <si>
    <t>Universitätsmedizin Göttingen (UMG)</t>
  </si>
  <si>
    <t>FAO-ZV-110</t>
  </si>
  <si>
    <t>Onkologisches Zentrum Tauberfranken</t>
  </si>
  <si>
    <t>Caritas-Krankenhaus Bad Mergentheim</t>
  </si>
  <si>
    <t>FAO-ZV-112-1</t>
  </si>
  <si>
    <t>Onkologisches Zentrum Sindelfingen-Böblingen</t>
  </si>
  <si>
    <t>Klinikverbund Südwest - Klinikum Sindelfingen-Böblingen, Kliniken Böblingen</t>
  </si>
  <si>
    <t>FAO-ZV-112-2</t>
  </si>
  <si>
    <t>Klinikverbund Südwest - Klinikum Sindelfingen-Böblingen, Kliniken Sindelfingen</t>
  </si>
  <si>
    <t>FAO-ZV-113</t>
  </si>
  <si>
    <t>Onkologisches Zentrum Wolfsburg</t>
  </si>
  <si>
    <t>Klinikum Wolfsburg</t>
  </si>
  <si>
    <t>FAO-ZV-114</t>
  </si>
  <si>
    <t>Onkologisches Zentrum der ViDia Christliche Kliniken Karlsruhe</t>
  </si>
  <si>
    <t>ViDia Christliche Kliniken Karlsruhe</t>
  </si>
  <si>
    <t>FAO-ZV-115</t>
  </si>
  <si>
    <t>Universitätsmedizinisches Centrum für Tumorerkrankungen Gießen - UCTG</t>
  </si>
  <si>
    <t>Universitätsklinikum Gießen und Marburg, Standort Gießen</t>
  </si>
  <si>
    <t>FAO-ZV-116</t>
  </si>
  <si>
    <t>Onkologisches Zentrum Klinikum Landshut</t>
  </si>
  <si>
    <t>Klinikum Landshut</t>
  </si>
  <si>
    <t>FAO-ZV-117</t>
  </si>
  <si>
    <t>Krukenberg-Krebszentrum Halle Onkologisches Zentrum am Universitätsklinikum Halle (Saale)</t>
  </si>
  <si>
    <t>Universitätsklinikum Halle (Saale)</t>
  </si>
  <si>
    <t>FAO-ZV-118</t>
  </si>
  <si>
    <t>Nationales Centrum für Tumorerkrankungen / Comprehensive Cancer Center Heidelberg, Universitätsklinikum Heidelberg</t>
  </si>
  <si>
    <t>Universitätsklinikum Heidelberg</t>
  </si>
  <si>
    <t>FAO-ZV-120</t>
  </si>
  <si>
    <t>Tumorzentrum Winterthur</t>
  </si>
  <si>
    <t>Kantonsspital Winterthur</t>
  </si>
  <si>
    <t>FAO-ZV-121</t>
  </si>
  <si>
    <t>Onkologisches Zentrum Nordoberpfalz</t>
  </si>
  <si>
    <t>Klinikum Weiden</t>
  </si>
  <si>
    <t>FAO-ZV-122</t>
  </si>
  <si>
    <t>Onkologisches Zentrum Schwarzwald Baar Heuberg</t>
  </si>
  <si>
    <t>Schwarzwald-Baar Klinikum Villingen-Schwenningen</t>
  </si>
  <si>
    <t>FAO-ZV-123</t>
  </si>
  <si>
    <t>Tumorzentrum Hirslanden Klinik Hirslanden Zürich</t>
  </si>
  <si>
    <t>Klinik Hirslanden Zürich</t>
  </si>
  <si>
    <t>FAO-ZV-124</t>
  </si>
  <si>
    <t>Onkologisches Zentrum Klinikum Ernst von Bergmann Potsdam</t>
  </si>
  <si>
    <t>Klinikum Ernst von Bergmann</t>
  </si>
  <si>
    <t>FAO-ZV-125</t>
  </si>
  <si>
    <t>Onkologisches Zentrum Leipziger Land</t>
  </si>
  <si>
    <t>Sana Kliniken Leipziger Land</t>
  </si>
  <si>
    <t>FAO-ZV-127</t>
  </si>
  <si>
    <t>Onkologisches Zentrum Städtisches Klinikum Karlsruhe</t>
  </si>
  <si>
    <t>Städtisches Klinikum Karlsruhe</t>
  </si>
  <si>
    <t>FAO-ZV-128</t>
  </si>
  <si>
    <t>Onkologisches Zentrum Stendal</t>
  </si>
  <si>
    <t>Johanniter GmbH - Johanniter Krankenhaus Stendal</t>
  </si>
  <si>
    <t>FAO-ZV-129</t>
  </si>
  <si>
    <t>Onkologisches Zentrum Klinikum Frankfurt Höchst</t>
  </si>
  <si>
    <t>Klinikum Frankfurt Höchst</t>
  </si>
  <si>
    <t>FAO-ZV-130</t>
  </si>
  <si>
    <t>Onkologisches Zentrum/ Cancer Center Kempten/Allgäu</t>
  </si>
  <si>
    <t>Klinikverbund Allgäu gGmbH – Klinikum Kempten</t>
  </si>
  <si>
    <t>FAO-ZV-131</t>
  </si>
  <si>
    <t>Onkologisches Zentrum Brandenburg an der Havel</t>
  </si>
  <si>
    <t>Universitätsklinikum Brandenburg an der Havel</t>
  </si>
  <si>
    <t>FAO-ZV-133</t>
  </si>
  <si>
    <t>Onkologisches Zentrum Klinikum Darmstadt</t>
  </si>
  <si>
    <t>Klinikum Darmstadt</t>
  </si>
  <si>
    <t>FAO-ZV-134</t>
  </si>
  <si>
    <t>Onkologisches Zentrum Klinikum Klagenfurt</t>
  </si>
  <si>
    <t>Klinikum Klagenfurt am Wörthersee</t>
  </si>
  <si>
    <t>FAO-ZV-135</t>
  </si>
  <si>
    <t>Onkologisches Zentrum Berlin an den DRK Kliniken Berlin Köpenick</t>
  </si>
  <si>
    <t>DRK Kliniken Berlin Köpenick</t>
  </si>
  <si>
    <t>FAO-ZV-136</t>
  </si>
  <si>
    <t>Tumorzentrum Klinikum Hanau</t>
  </si>
  <si>
    <t xml:space="preserve">Klinikum Hanau </t>
  </si>
  <si>
    <t>FAO-ZV-137</t>
  </si>
  <si>
    <t>Onkologisches Zentrum Fürth</t>
  </si>
  <si>
    <t xml:space="preserve">Klinikum Fürth </t>
  </si>
  <si>
    <t>FAO-ZV-138</t>
  </si>
  <si>
    <t>Onkologisches Zentrum am Klinikum Mutterhaus Trier</t>
  </si>
  <si>
    <t>Klinikum Mutterhaus der Borromäerinnen Trier</t>
  </si>
  <si>
    <t>FAO-ZV-139</t>
  </si>
  <si>
    <t>Interdisziplinäres Onkologisches Zentrum Klinikum Nürnberg</t>
  </si>
  <si>
    <t>Klinikum Nürnberg</t>
  </si>
  <si>
    <t>FAO-ZV-140</t>
  </si>
  <si>
    <t>Onkologisches Zentrum im Comprehensive Cancer Center Augsburg - CCCA</t>
  </si>
  <si>
    <t>Universitätsklinikum Augsburg - Medizincampus</t>
  </si>
  <si>
    <t>FAO-ZV-141</t>
  </si>
  <si>
    <t>Onkologisches Zentrum der Universitätsmedizin Magdeburg</t>
  </si>
  <si>
    <t>Universitätsklinikum Magdeburg</t>
  </si>
  <si>
    <t>FAO-ZV-142</t>
  </si>
  <si>
    <t>Onkologisches Zentrum Westerstede</t>
  </si>
  <si>
    <t>Ammerland-Klinik Westerstede</t>
  </si>
  <si>
    <t>FAO-ZV-143</t>
  </si>
  <si>
    <t>Onkologisches Zentrum Passau</t>
  </si>
  <si>
    <t>Klinikum Passau</t>
  </si>
  <si>
    <t>FAO-ZV-144</t>
  </si>
  <si>
    <t>Onkologisches Zentrum Köln-Hohenlind</t>
  </si>
  <si>
    <t>St. Elisabeth-Krankenhaus Köln-Hohenlind</t>
  </si>
  <si>
    <t>FAO-ZV-145</t>
  </si>
  <si>
    <t>Cancer Center Berlin-Neukölln</t>
  </si>
  <si>
    <t>Vivantes Klinikum Neukölln</t>
  </si>
  <si>
    <t>FAO-ZV-146</t>
  </si>
  <si>
    <t>Nordwestdeutsches Tumorzentrum Klinikum Oldenburg</t>
  </si>
  <si>
    <t>Klinikum Oldenburg</t>
  </si>
  <si>
    <t>FAO-ZV-147</t>
  </si>
  <si>
    <t>Onkologisches Zentrum am Helios Universitätsklinikum Wuppertal</t>
  </si>
  <si>
    <t>Helios Universitätsklinikum Wuppertal</t>
  </si>
  <si>
    <t>FAO-ZV-148</t>
  </si>
  <si>
    <t>Cancer Center Minden</t>
  </si>
  <si>
    <t>Johannes Wesling Klinikum Minden</t>
  </si>
  <si>
    <t>FAO-ZV-149</t>
  </si>
  <si>
    <t>Onkologiezentrum Lindenhof Bern</t>
  </si>
  <si>
    <t xml:space="preserve">Lindenhofspital Bern </t>
  </si>
  <si>
    <t>FAO-ZV-150</t>
  </si>
  <si>
    <t>Helios Centrum für Tumorerkrankungen Wiesbaden (HCTW)</t>
  </si>
  <si>
    <t>Helios Dr. Horst Schmidt Kliniken Wiesbaden</t>
  </si>
  <si>
    <t>FAO-ZV-153</t>
  </si>
  <si>
    <t>Onkologisches Zentrum Paderborn</t>
  </si>
  <si>
    <t>Christliches Klinikum Paderborn</t>
  </si>
  <si>
    <t>FAO-ZV-154</t>
  </si>
  <si>
    <t>Onkologisches Zentrum St. Georg Leipzig</t>
  </si>
  <si>
    <t>Klinikum St. Georg Leipzig</t>
  </si>
  <si>
    <t>FAO-ZV-155</t>
  </si>
  <si>
    <t>Onkologisches Zentrum St. Bernward Krankenhaus Hildesheim</t>
  </si>
  <si>
    <t xml:space="preserve">St. Bernward Krankenhaus Hildesheim </t>
  </si>
  <si>
    <t>FAO-ZV-156</t>
  </si>
  <si>
    <t>Onkologisches Zentrum Klinikum Bielefeld Mitte</t>
  </si>
  <si>
    <t>Klinikum Bielefeld</t>
  </si>
  <si>
    <t>FAO-ZV-157</t>
  </si>
  <si>
    <t>Onkologisches Zentrum am Klinikum Magdeburg</t>
  </si>
  <si>
    <t>Klinikum Magdeburg</t>
  </si>
  <si>
    <t>FAO-ZV-159</t>
  </si>
  <si>
    <t>Tumorzentrum am Johanna-Etienne-Krankenhaus Neuss</t>
  </si>
  <si>
    <t>Johanna-Etienne-Krankenhaus Neuss</t>
  </si>
  <si>
    <t>FAO-ZV-160</t>
  </si>
  <si>
    <t>Universitätsmedizinisches Zentrum für Tumorerkrankungen des Saarlandes</t>
  </si>
  <si>
    <t>Universitätsklinikum des Saarlandes</t>
  </si>
  <si>
    <t>FAO-ZV-161</t>
  </si>
  <si>
    <t>Onkologisches Zentrum Hof</t>
  </si>
  <si>
    <t>Sana Klinikum Hof</t>
  </si>
  <si>
    <t>FAO-ZV-164</t>
  </si>
  <si>
    <t>Onkologisches Zentrum Wesel am Ev. Krankenhaus</t>
  </si>
  <si>
    <t>Evangelisches Krankenhaus Wesel</t>
  </si>
  <si>
    <t>FAO-ZV-165</t>
  </si>
  <si>
    <t>Onkologisches Zentrum am Diakonie-Klinikum Stuttgart</t>
  </si>
  <si>
    <t>Diakonie-Klinikum Stuttgart</t>
  </si>
  <si>
    <t>FAO-ZV-166</t>
  </si>
  <si>
    <t>Onkologisches Zentrum Dietrich-Bonhoeffer-Klinikum Neubrandenburg</t>
  </si>
  <si>
    <t>Dietrich-Bonhoeffer-Klinikum Neubrandenburg</t>
  </si>
  <si>
    <t>FAO-ZV-167</t>
  </si>
  <si>
    <t>Onkologisches Zentrum Siloah St. Trudpert Klinikum Pforzheim</t>
  </si>
  <si>
    <t>Siloah St. Trudpert-Klinikum</t>
  </si>
  <si>
    <t>FAO-ZV-168-1</t>
  </si>
  <si>
    <t>Onkologisches Zentrum Augusta-Kranken-Anstalt Bochum / Ev. Krankenhausgemeinschaft Herne</t>
  </si>
  <si>
    <t>Augusta-Kranken-Anstalt Bochum</t>
  </si>
  <si>
    <t>FAO-ZV-168-2</t>
  </si>
  <si>
    <t>Onkologisches Zentrum Augusta-Kranken-Anstalt Bochum / Ev. Krankenhaus Herne</t>
  </si>
  <si>
    <t>Evangelisches Krankenhaus Herne</t>
  </si>
  <si>
    <t>FAO-ZV-169</t>
  </si>
  <si>
    <t>Onkologisches Centrum Offenbach</t>
  </si>
  <si>
    <t>Sana Klinikum Offenbach</t>
  </si>
  <si>
    <t>FAO-ZV-170</t>
  </si>
  <si>
    <t>Tumorzentrum Stadtspital Zürich Triemli</t>
  </si>
  <si>
    <t>Stadtspital Zürich Triemli</t>
  </si>
  <si>
    <t>FAO-ZV-171</t>
  </si>
  <si>
    <t>Onkologisches Zentrum am EvKB | Bielefeld</t>
  </si>
  <si>
    <t>Evangelisches Klinikum Bethel Bielefeld</t>
  </si>
  <si>
    <t>FAO-ZV-172</t>
  </si>
  <si>
    <t>Onkologisches Zentrum Stuttgart am Marienhospital</t>
  </si>
  <si>
    <t>Marienhospital Stuttgart</t>
  </si>
  <si>
    <t>FAO-ZV-173</t>
  </si>
  <si>
    <t>Onkologisches Zentrum Leverkusen</t>
  </si>
  <si>
    <t>Klinikum Leverkusen</t>
  </si>
  <si>
    <t>FAO-ZV-174</t>
  </si>
  <si>
    <t>Onkologisches Zentrum Westpfalz-Klinikum Kaiserslautern</t>
  </si>
  <si>
    <t>Westpfalz Klinikum Kaiserlautern</t>
  </si>
  <si>
    <t>FAO-ZV-175-1</t>
  </si>
  <si>
    <t>Onkologisches Zentrum Lippe</t>
  </si>
  <si>
    <t>Klinikum Lippe, Standort Detmold</t>
  </si>
  <si>
    <t>FAO-ZV-175-2</t>
  </si>
  <si>
    <t>Klinikum Lippe, Standort Lemgo</t>
  </si>
  <si>
    <t>FAO-ZV-176</t>
  </si>
  <si>
    <t>Onkologisches Zentrum Bethanien Moers</t>
  </si>
  <si>
    <t>Stiftung Krankenhaus Bethanien für die Grafschaft Moers</t>
  </si>
  <si>
    <t>FAO-ZV-180</t>
  </si>
  <si>
    <t>Onkologisches Zentrum Rotkreuzklinikum München</t>
  </si>
  <si>
    <t>Rotkreuzklinikum München</t>
  </si>
  <si>
    <t>FAO-ZV-181</t>
  </si>
  <si>
    <t>Onkologisches Zentrum am Klinikum Osnabrück</t>
  </si>
  <si>
    <t xml:space="preserve">Klinikum Osnabrück </t>
  </si>
  <si>
    <t>FAO-ZV-182</t>
  </si>
  <si>
    <t>Onkologisches Zentrum Sana-Bethesda Duisburg</t>
  </si>
  <si>
    <t>Evangelisches Krankenhaus BETHESDA zu Duisburg</t>
  </si>
  <si>
    <t>FAO-ZV-183</t>
  </si>
  <si>
    <t>Onkologisches Zentrum des Städtischen Klinikum Dessau</t>
  </si>
  <si>
    <t>Städtisches Klinikum Dessau</t>
  </si>
  <si>
    <t>FAO-ZV-184</t>
  </si>
  <si>
    <t>Onkologisches Zentrum am St. Johannes Hospital Dortmund</t>
  </si>
  <si>
    <t>St. Johannes Hospital Dortmund</t>
  </si>
  <si>
    <t>FAO-ZV-186</t>
  </si>
  <si>
    <t>Onkologisches Zentrum Marien-Hospital Wesel</t>
  </si>
  <si>
    <t>Marien-Hospital Wesel</t>
  </si>
  <si>
    <t>FAO-ZV-188</t>
  </si>
  <si>
    <t>Interdisziplinäres Onkologisches Zentrum Diakonie Klinikum Siegen</t>
  </si>
  <si>
    <t>Diakonie Klinikum Siegen</t>
  </si>
  <si>
    <t>FAO-ZV-189</t>
  </si>
  <si>
    <t>Onkologisches Zentrum St. Josefs-Hospital Wiesbaden</t>
  </si>
  <si>
    <t>St. Josefs-Hospital Wiesbaden</t>
  </si>
  <si>
    <t>FAO-ZV-190</t>
  </si>
  <si>
    <t>Onkologisches Zentrum Oberland Garmisch-Partenkirchen</t>
  </si>
  <si>
    <t>Klinikum Garmisch-Partenkirchen</t>
  </si>
  <si>
    <t>FAO-ZV-191</t>
  </si>
  <si>
    <t>Onkologisches Zentrum Koblenz Mittelrhein</t>
  </si>
  <si>
    <t>Gemeinschaftsklinikum Mittelrhein Kemperhof/ Ev. Stift St. Martin Koblenz</t>
  </si>
  <si>
    <t>FAO-ZV-193</t>
  </si>
  <si>
    <t>AGAPLESION Onkologisches Zentrum Frankfurt am Markus Krankenhaus</t>
  </si>
  <si>
    <t>AGAPLESION FRANKFURTER DIAKONIE KLINIKEN Markus Krankenhaus</t>
  </si>
  <si>
    <t>FAO-ZV-194</t>
  </si>
  <si>
    <t>Onkologisches Zentrum am Ev. Krankenhaus Bethesda Mönchengladbach der Johanniter</t>
  </si>
  <si>
    <t>Johanniter GmbH Ev. KH Bethesda Mönchengladbach</t>
  </si>
  <si>
    <t>FAO-ZV-195</t>
  </si>
  <si>
    <t>Onkologisches Zentrum Südwestfalen am St. Marien - Krankenhaus Siegen</t>
  </si>
  <si>
    <t>St. Marien-Krankenhaus Siegen</t>
  </si>
  <si>
    <t>FAO-ZV-196</t>
  </si>
  <si>
    <t>Onkologisches Zentrum Krankenhaus Reinbek</t>
  </si>
  <si>
    <t>Krankenhaus Reinbek St. Adolf-Stift</t>
  </si>
  <si>
    <t>FAO-ZV-197</t>
  </si>
  <si>
    <t>Onkologisches Zentrum am Klinikum Kulmbach</t>
  </si>
  <si>
    <t>Klinikum Kulmbach</t>
  </si>
  <si>
    <t>FAO-ZV-198</t>
  </si>
  <si>
    <t>Cancer Center Auguste-Viktoria-Klinikum Berlin</t>
  </si>
  <si>
    <t>Vivantes Auguste-Viktoria-Klinikum</t>
  </si>
  <si>
    <t>Kopiert von DE, aber nicht nützlich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</si>
</sst>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quot;-&quot;??\ _€_-;_-@_-"/>
  </numFmts>
  <fonts count="95" x14ac:knownFonts="1">
    <font>
      <sz val="11"/>
      <color theme="1"/>
      <name val="Calibri"/>
      <family val="2"/>
      <scheme val="minor"/>
    </font>
    <font>
      <sz val="11"/>
      <color indexed="8"/>
      <name val="Calibri"/>
      <family val="2"/>
    </font>
    <font>
      <sz val="11"/>
      <color indexed="8"/>
      <name val="Calibri"/>
      <family val="2"/>
    </font>
    <font>
      <sz val="10"/>
      <name val="Arial"/>
      <family val="2"/>
    </font>
    <font>
      <sz val="8"/>
      <name val="Arial"/>
      <family val="2"/>
    </font>
    <font>
      <b/>
      <sz val="8"/>
      <name val="Arial"/>
      <family val="2"/>
    </font>
    <font>
      <b/>
      <sz val="9"/>
      <name val="Arial"/>
      <family val="2"/>
    </font>
    <font>
      <sz val="11"/>
      <color indexed="8"/>
      <name val="Calibri"/>
      <family val="2"/>
    </font>
    <font>
      <b/>
      <sz val="11"/>
      <color indexed="8"/>
      <name val="Calibri"/>
      <family val="2"/>
    </font>
    <font>
      <sz val="8"/>
      <color indexed="8"/>
      <name val="Arial"/>
      <family val="2"/>
    </font>
    <font>
      <sz val="9"/>
      <name val="Arial"/>
      <family val="2"/>
    </font>
    <font>
      <sz val="11"/>
      <color indexed="8"/>
      <name val="Arial"/>
      <family val="2"/>
    </font>
    <font>
      <sz val="9"/>
      <color indexed="8"/>
      <name val="Arial"/>
      <family val="2"/>
    </font>
    <font>
      <b/>
      <sz val="13"/>
      <name val="Arial"/>
      <family val="2"/>
    </font>
    <font>
      <b/>
      <sz val="13"/>
      <color indexed="8"/>
      <name val="Arial"/>
      <family val="2"/>
    </font>
    <font>
      <b/>
      <sz val="8"/>
      <color indexed="8"/>
      <name val="Arial"/>
      <family val="2"/>
    </font>
    <font>
      <sz val="11"/>
      <color indexed="8"/>
      <name val="Calibri"/>
      <family val="2"/>
    </font>
    <font>
      <sz val="9"/>
      <color indexed="81"/>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i/>
      <sz val="11"/>
      <color indexed="23"/>
      <name val="Calibri"/>
      <family val="2"/>
    </font>
    <font>
      <sz val="11"/>
      <color indexed="10"/>
      <name val="Calibri"/>
      <family val="2"/>
    </font>
    <font>
      <sz val="8"/>
      <name val="Calibri"/>
      <family val="2"/>
    </font>
    <font>
      <b/>
      <sz val="15"/>
      <color indexed="56"/>
      <name val="Calibri"/>
      <family val="2"/>
    </font>
    <font>
      <b/>
      <sz val="11"/>
      <color indexed="56"/>
      <name val="Calibri"/>
      <family val="2"/>
    </font>
    <font>
      <b/>
      <sz val="18"/>
      <color indexed="56"/>
      <name val="Cambria"/>
      <family val="2"/>
    </font>
    <font>
      <b/>
      <sz val="13"/>
      <color indexed="56"/>
      <name val="Calibri"/>
      <family val="2"/>
    </font>
    <font>
      <sz val="11"/>
      <color indexed="17"/>
      <name val="Calibri"/>
      <family val="2"/>
    </font>
    <font>
      <sz val="11"/>
      <color indexed="20"/>
      <name val="Calibri"/>
      <family val="2"/>
    </font>
    <font>
      <sz val="11"/>
      <color indexed="52"/>
      <name val="Calibri"/>
      <family val="2"/>
    </font>
    <font>
      <b/>
      <sz val="11"/>
      <color indexed="9"/>
      <name val="Calibri"/>
      <family val="2"/>
    </font>
    <font>
      <sz val="10"/>
      <name val="Arial"/>
      <family val="2"/>
    </font>
    <font>
      <vertAlign val="superscript"/>
      <sz val="8"/>
      <name val="Arial"/>
      <family val="2"/>
    </font>
    <font>
      <sz val="1"/>
      <color indexed="55"/>
      <name val="Arial"/>
      <family val="2"/>
    </font>
    <font>
      <b/>
      <vertAlign val="superscript"/>
      <sz val="8"/>
      <name val="Arial"/>
      <family val="2"/>
    </font>
    <font>
      <sz val="8"/>
      <color indexed="81"/>
      <name val="Arial"/>
      <family val="2"/>
    </font>
    <font>
      <b/>
      <sz val="9"/>
      <color indexed="81"/>
      <name val="Arial"/>
      <family val="2"/>
    </font>
    <font>
      <b/>
      <u/>
      <sz val="9"/>
      <name val="Arial"/>
      <family val="2"/>
    </font>
    <font>
      <vertAlign val="superscript"/>
      <sz val="9"/>
      <name val="Arial"/>
      <family val="2"/>
    </font>
    <font>
      <vertAlign val="superscript"/>
      <sz val="9"/>
      <color indexed="8"/>
      <name val="Arial"/>
      <family val="2"/>
    </font>
    <font>
      <sz val="11"/>
      <color indexed="60"/>
      <name val="Calibri"/>
      <family val="2"/>
    </font>
    <font>
      <sz val="10"/>
      <name val="Times New Roman"/>
      <family val="1"/>
      <charset val="204"/>
    </font>
    <font>
      <sz val="10"/>
      <color indexed="8"/>
      <name val="Arial"/>
      <family val="2"/>
    </font>
    <font>
      <b/>
      <sz val="10"/>
      <color indexed="8"/>
      <name val="Arial"/>
      <family val="2"/>
    </font>
    <font>
      <sz val="11"/>
      <color theme="1"/>
      <name val="Calibri"/>
      <family val="2"/>
      <scheme val="minor"/>
    </font>
    <font>
      <sz val="11"/>
      <color theme="0"/>
      <name val="Calibri"/>
      <family val="2"/>
      <scheme val="minor"/>
    </font>
    <font>
      <b/>
      <sz val="11"/>
      <color rgb="FF3F3F3F"/>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1"/>
      <color rgb="FF3F3F76"/>
      <name val="Calibri"/>
      <family val="2"/>
      <scheme val="minor"/>
    </font>
    <font>
      <b/>
      <sz val="11"/>
      <color theme="1"/>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FA7D00"/>
      <name val="Calibri"/>
      <family val="2"/>
      <scheme val="minor"/>
    </font>
    <font>
      <sz val="11"/>
      <color rgb="FF9C6500"/>
      <name val="Calibri"/>
      <family val="2"/>
      <scheme val="minor"/>
    </font>
    <font>
      <b/>
      <sz val="18"/>
      <color theme="3"/>
      <name val="Cambria"/>
      <family val="2"/>
      <scheme val="major"/>
    </font>
    <font>
      <sz val="11"/>
      <color rgb="FFFF0000"/>
      <name val="Calibri"/>
      <family val="2"/>
      <scheme val="minor"/>
    </font>
    <font>
      <sz val="8"/>
      <color theme="1"/>
      <name val="Arial"/>
      <family val="2"/>
    </font>
    <font>
      <sz val="1"/>
      <color theme="1" tint="0.499984740745262"/>
      <name val="Arial"/>
      <family val="2"/>
    </font>
    <font>
      <sz val="8"/>
      <color theme="1" tint="0.499984740745262"/>
      <name val="Arial"/>
      <family val="2"/>
    </font>
    <font>
      <b/>
      <sz val="8"/>
      <color theme="1"/>
      <name val="Arial"/>
      <family val="2"/>
    </font>
    <font>
      <sz val="10"/>
      <color theme="1"/>
      <name val="Arial"/>
      <family val="2"/>
    </font>
    <font>
      <sz val="8"/>
      <color theme="1"/>
      <name val="Calibri"/>
      <family val="2"/>
      <scheme val="minor"/>
    </font>
    <font>
      <b/>
      <sz val="8"/>
      <color theme="1"/>
      <name val="Calibri"/>
      <family val="2"/>
      <scheme val="minor"/>
    </font>
    <font>
      <b/>
      <sz val="9"/>
      <color indexed="8"/>
      <name val="Arial"/>
      <family val="2"/>
    </font>
    <font>
      <b/>
      <sz val="10"/>
      <name val="Arial"/>
      <family val="2"/>
    </font>
    <font>
      <b/>
      <sz val="8"/>
      <color theme="1"/>
      <name val="Arial Narrow"/>
      <family val="2"/>
    </font>
    <font>
      <b/>
      <sz val="8"/>
      <color indexed="8"/>
      <name val="Arial Narrow"/>
      <family val="2"/>
    </font>
    <font>
      <sz val="6"/>
      <color indexed="8"/>
      <name val="Arial"/>
      <family val="2"/>
    </font>
    <font>
      <sz val="8"/>
      <color indexed="8"/>
      <name val="Arial Narrow"/>
      <family val="2"/>
    </font>
    <font>
      <sz val="8"/>
      <color theme="1"/>
      <name val="Arial Narrow"/>
      <family val="2"/>
    </font>
    <font>
      <b/>
      <u/>
      <sz val="8"/>
      <color indexed="8"/>
      <name val="Arial"/>
      <family val="2"/>
    </font>
    <font>
      <sz val="8"/>
      <color indexed="55"/>
      <name val="Arial"/>
      <family val="2"/>
    </font>
    <font>
      <b/>
      <sz val="15"/>
      <color indexed="62"/>
      <name val="Calibri"/>
      <family val="2"/>
    </font>
    <font>
      <b/>
      <sz val="13"/>
      <color indexed="62"/>
      <name val="Calibri"/>
      <family val="2"/>
    </font>
    <font>
      <b/>
      <sz val="11"/>
      <color indexed="62"/>
      <name val="Calibri"/>
      <family val="2"/>
    </font>
    <font>
      <b/>
      <sz val="18"/>
      <color indexed="62"/>
      <name val="Cambria"/>
      <family val="2"/>
    </font>
    <font>
      <sz val="11"/>
      <color indexed="53"/>
      <name val="Calibri"/>
      <family val="2"/>
    </font>
    <font>
      <b/>
      <sz val="7"/>
      <color indexed="8"/>
      <name val="Arial"/>
      <family val="2"/>
    </font>
    <font>
      <sz val="7"/>
      <color indexed="8"/>
      <name val="Arial"/>
      <family val="2"/>
    </font>
    <font>
      <b/>
      <sz val="10"/>
      <color theme="1"/>
      <name val="Arial"/>
      <family val="2"/>
    </font>
    <font>
      <sz val="8"/>
      <color indexed="9"/>
      <name val="Arial"/>
      <family val="2"/>
    </font>
    <font>
      <sz val="11"/>
      <name val="Calibri"/>
      <family val="2"/>
    </font>
    <font>
      <sz val="8"/>
      <color rgb="FF000000"/>
      <name val="Arial"/>
      <family val="2"/>
    </font>
    <font>
      <sz val="8"/>
      <name val="Calibri"/>
      <family val="2"/>
      <scheme val="minor"/>
    </font>
    <font>
      <sz val="1"/>
      <name val="Arial"/>
      <family val="2"/>
    </font>
    <font>
      <sz val="9"/>
      <color indexed="81"/>
      <name val="Tahoma"/>
      <family val="2"/>
    </font>
    <font>
      <b/>
      <vertAlign val="superscript"/>
      <sz val="8"/>
      <color theme="1"/>
      <name val="Arial"/>
      <family val="2"/>
    </font>
    <font>
      <sz val="9"/>
      <color theme="1"/>
      <name val="Arial"/>
      <family val="2"/>
    </font>
  </fonts>
  <fills count="78">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6"/>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43"/>
      </patternFill>
    </fill>
    <fill>
      <patternFill patternType="solid">
        <fgColor indexed="11"/>
      </patternFill>
    </fill>
    <fill>
      <patternFill patternType="solid">
        <fgColor indexed="22"/>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9"/>
        <bgColor indexed="64"/>
      </patternFill>
    </fill>
    <fill>
      <patternFill patternType="solid">
        <fgColor indexed="9"/>
        <bgColor indexed="9"/>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C7CE"/>
      </patternFill>
    </fill>
    <fill>
      <patternFill patternType="solid">
        <fgColor rgb="FFA5A5A5"/>
      </patternFill>
    </fill>
    <fill>
      <patternFill patternType="solid">
        <fgColor rgb="FFFFCC99"/>
      </patternFill>
    </fill>
    <fill>
      <patternFill patternType="solid">
        <fgColor rgb="FFC6EFCE"/>
      </patternFill>
    </fill>
    <fill>
      <patternFill patternType="solid">
        <fgColor rgb="FFFFEB9C"/>
      </patternFill>
    </fill>
    <fill>
      <patternFill patternType="solid">
        <fgColor rgb="FFFFFFCC"/>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1" tint="0.499984740745262"/>
        <bgColor indexed="64"/>
      </patternFill>
    </fill>
    <fill>
      <patternFill patternType="solid">
        <fgColor rgb="FFFF7C80"/>
        <bgColor indexed="64"/>
      </patternFill>
    </fill>
    <fill>
      <patternFill patternType="solid">
        <fgColor theme="0"/>
        <bgColor indexed="9"/>
      </patternFill>
    </fill>
    <fill>
      <patternFill patternType="solid">
        <fgColor rgb="FFDCE6F1"/>
        <bgColor indexed="9"/>
      </patternFill>
    </fill>
    <fill>
      <patternFill patternType="solid">
        <fgColor theme="4" tint="0.79998168889431442"/>
        <bgColor indexed="9"/>
      </patternFill>
    </fill>
    <fill>
      <patternFill patternType="gray0625">
        <fgColor indexed="23"/>
        <bgColor indexed="9"/>
      </patternFill>
    </fill>
    <fill>
      <patternFill patternType="solid">
        <fgColor indexed="11"/>
        <bgColor indexed="64"/>
      </patternFill>
    </fill>
    <fill>
      <patternFill patternType="solid">
        <fgColor indexed="41"/>
        <bgColor indexed="64"/>
      </patternFill>
    </fill>
    <fill>
      <patternFill patternType="solid">
        <fgColor theme="0" tint="-0.499984740745262"/>
        <bgColor indexed="64"/>
      </patternFill>
    </fill>
    <fill>
      <patternFill patternType="solid">
        <fgColor rgb="FFFFFF00"/>
        <bgColor indexed="64"/>
      </patternFill>
    </fill>
    <fill>
      <patternFill patternType="solid">
        <fgColor indexed="41"/>
      </patternFill>
    </fill>
    <fill>
      <patternFill patternType="solid">
        <fgColor indexed="9"/>
      </patternFill>
    </fill>
    <fill>
      <patternFill patternType="solid">
        <fgColor indexed="54"/>
      </patternFill>
    </fill>
    <fill>
      <patternFill patternType="solid">
        <fgColor indexed="55"/>
        <bgColor indexed="64"/>
      </patternFill>
    </fill>
    <fill>
      <patternFill patternType="solid">
        <fgColor rgb="FF808080"/>
        <bgColor indexed="64"/>
      </patternFill>
    </fill>
    <fill>
      <patternFill patternType="solid">
        <fgColor rgb="FFABFFE3"/>
        <bgColor indexed="64"/>
      </patternFill>
    </fill>
    <fill>
      <patternFill patternType="solid">
        <fgColor rgb="FFDCE6F1"/>
        <bgColor indexed="64"/>
      </patternFill>
    </fill>
  </fills>
  <borders count="56">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thin">
        <color indexed="8"/>
      </left>
      <right style="thin">
        <color indexed="8"/>
      </right>
      <top style="thin">
        <color indexed="8"/>
      </top>
      <bottom style="thin">
        <color indexed="8"/>
      </bottom>
      <diagonal/>
    </border>
    <border>
      <left style="double">
        <color indexed="8"/>
      </left>
      <right style="double">
        <color indexed="8"/>
      </right>
      <top style="double">
        <color indexed="8"/>
      </top>
      <bottom style="double">
        <color indexed="8"/>
      </bottom>
      <diagonal/>
    </border>
    <border>
      <left/>
      <right/>
      <top style="thin">
        <color indexed="49"/>
      </top>
      <bottom style="double">
        <color indexed="49"/>
      </bottom>
      <diagonal/>
    </border>
    <border>
      <left/>
      <right/>
      <top/>
      <bottom style="thick">
        <color indexed="49"/>
      </bottom>
      <diagonal/>
    </border>
    <border>
      <left/>
      <right/>
      <top/>
      <bottom style="thick">
        <color indexed="44"/>
      </bottom>
      <diagonal/>
    </border>
    <border>
      <left/>
      <right/>
      <top/>
      <bottom style="thick">
        <color indexed="41"/>
      </bottom>
      <diagonal/>
    </border>
    <border>
      <left/>
      <right/>
      <top/>
      <bottom style="medium">
        <color indexed="44"/>
      </bottom>
      <diagonal/>
    </border>
    <border>
      <left/>
      <right/>
      <top/>
      <bottom style="medium">
        <color indexed="41"/>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style="thin">
        <color indexed="49"/>
      </top>
      <bottom style="double">
        <color indexed="49"/>
      </bottom>
      <diagonal/>
    </border>
    <border>
      <left style="thin">
        <color rgb="FFFF0000"/>
      </left>
      <right style="thin">
        <color rgb="FFFF0000"/>
      </right>
      <top style="thin">
        <color rgb="FFFF0000"/>
      </top>
      <bottom style="thin">
        <color rgb="FFFF0000"/>
      </bottom>
      <diagonal/>
    </border>
  </borders>
  <cellStyleXfs count="1195">
    <xf numFmtId="0" fontId="0" fillId="0" borderId="0"/>
    <xf numFmtId="0" fontId="46" fillId="26" borderId="0" applyNumberFormat="0" applyBorder="0" applyAlignment="0" applyProtection="0"/>
    <xf numFmtId="0" fontId="46" fillId="2" borderId="0" applyNumberFormat="0" applyBorder="0" applyAlignment="0" applyProtection="0"/>
    <xf numFmtId="0" fontId="46" fillId="26" borderId="0" applyNumberFormat="0" applyBorder="0" applyAlignment="0" applyProtection="0"/>
    <xf numFmtId="0" fontId="1" fillId="2"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6" fillId="26" borderId="0" applyNumberFormat="0" applyBorder="0" applyAlignment="0" applyProtection="0"/>
    <xf numFmtId="0" fontId="7" fillId="2" borderId="0" applyNumberFormat="0" applyBorder="0" applyAlignment="0" applyProtection="0"/>
    <xf numFmtId="0" fontId="7"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7" fillId="2" borderId="0" applyNumberFormat="0" applyBorder="0" applyAlignment="0" applyProtection="0"/>
    <xf numFmtId="0" fontId="2"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46" fillId="27" borderId="0" applyNumberFormat="0" applyBorder="0" applyAlignment="0" applyProtection="0"/>
    <xf numFmtId="0" fontId="46" fillId="4" borderId="0" applyNumberFormat="0" applyBorder="0" applyAlignment="0" applyProtection="0"/>
    <xf numFmtId="0" fontId="46" fillId="27" borderId="0" applyNumberFormat="0" applyBorder="0" applyAlignment="0" applyProtection="0"/>
    <xf numFmtId="0" fontId="1" fillId="4"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6" fillId="27" borderId="0" applyNumberFormat="0" applyBorder="0" applyAlignment="0" applyProtection="0"/>
    <xf numFmtId="0" fontId="7" fillId="4" borderId="0" applyNumberFormat="0" applyBorder="0" applyAlignment="0" applyProtection="0"/>
    <xf numFmtId="0" fontId="7"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7" fillId="4" borderId="0" applyNumberFormat="0" applyBorder="0" applyAlignment="0" applyProtection="0"/>
    <xf numFmtId="0" fontId="2"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46" fillId="28" borderId="0" applyNumberFormat="0" applyBorder="0" applyAlignment="0" applyProtection="0"/>
    <xf numFmtId="0" fontId="46" fillId="6" borderId="0" applyNumberFormat="0" applyBorder="0" applyAlignment="0" applyProtection="0"/>
    <xf numFmtId="0" fontId="46" fillId="28" borderId="0" applyNumberFormat="0" applyBorder="0" applyAlignment="0" applyProtection="0"/>
    <xf numFmtId="0" fontId="1" fillId="6"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6" fillId="28" borderId="0" applyNumberFormat="0" applyBorder="0" applyAlignment="0" applyProtection="0"/>
    <xf numFmtId="0" fontId="7" fillId="6" borderId="0" applyNumberFormat="0" applyBorder="0" applyAlignment="0" applyProtection="0"/>
    <xf numFmtId="0" fontId="7"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7" fillId="6" borderId="0" applyNumberFormat="0" applyBorder="0" applyAlignment="0" applyProtection="0"/>
    <xf numFmtId="0" fontId="2"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46" fillId="29" borderId="0" applyNumberFormat="0" applyBorder="0" applyAlignment="0" applyProtection="0"/>
    <xf numFmtId="0" fontId="46" fillId="7" borderId="0" applyNumberFormat="0" applyBorder="0" applyAlignment="0" applyProtection="0"/>
    <xf numFmtId="0" fontId="46" fillId="29" borderId="0" applyNumberFormat="0" applyBorder="0" applyAlignment="0" applyProtection="0"/>
    <xf numFmtId="0" fontId="1"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6" fillId="29"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1" fillId="8"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6" fillId="30" borderId="0" applyNumberFormat="0" applyBorder="0" applyAlignment="0" applyProtection="0"/>
    <xf numFmtId="0" fontId="7" fillId="8" borderId="0" applyNumberFormat="0" applyBorder="0" applyAlignment="0" applyProtection="0"/>
    <xf numFmtId="0" fontId="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7" fillId="8" borderId="0" applyNumberFormat="0" applyBorder="0" applyAlignment="0" applyProtection="0"/>
    <xf numFmtId="0" fontId="2"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1"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46" fillId="31"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7" fillId="3" borderId="0" applyNumberFormat="0" applyBorder="0" applyAlignment="0" applyProtection="0"/>
    <xf numFmtId="0" fontId="2"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46" fillId="32" borderId="0" applyNumberFormat="0" applyBorder="0" applyAlignment="0" applyProtection="0"/>
    <xf numFmtId="0" fontId="46" fillId="32" borderId="0" applyNumberFormat="0" applyBorder="0" applyAlignment="0" applyProtection="0"/>
    <xf numFmtId="0" fontId="1"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6" fillId="32"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6" fillId="33" borderId="0" applyNumberFormat="0" applyBorder="0" applyAlignment="0" applyProtection="0"/>
    <xf numFmtId="0" fontId="46" fillId="33" borderId="0" applyNumberFormat="0" applyBorder="0" applyAlignment="0" applyProtection="0"/>
    <xf numFmtId="0" fontId="1" fillId="10"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6" fillId="33" borderId="0" applyNumberFormat="0" applyBorder="0" applyAlignment="0" applyProtection="0"/>
    <xf numFmtId="0" fontId="7" fillId="10" borderId="0" applyNumberFormat="0" applyBorder="0" applyAlignment="0" applyProtection="0"/>
    <xf numFmtId="0" fontId="7"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7" fillId="10" borderId="0" applyNumberFormat="0" applyBorder="0" applyAlignment="0" applyProtection="0"/>
    <xf numFmtId="0" fontId="2"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46" fillId="34" borderId="0" applyNumberFormat="0" applyBorder="0" applyAlignment="0" applyProtection="0"/>
    <xf numFmtId="0" fontId="46" fillId="12" borderId="0" applyNumberFormat="0" applyBorder="0" applyAlignment="0" applyProtection="0"/>
    <xf numFmtId="0" fontId="46" fillId="34" borderId="0" applyNumberFormat="0" applyBorder="0" applyAlignment="0" applyProtection="0"/>
    <xf numFmtId="0" fontId="1" fillId="12"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6" fillId="34" borderId="0" applyNumberFormat="0" applyBorder="0" applyAlignment="0" applyProtection="0"/>
    <xf numFmtId="0" fontId="7" fillId="12" borderId="0" applyNumberFormat="0" applyBorder="0" applyAlignment="0" applyProtection="0"/>
    <xf numFmtId="0" fontId="7" fillId="12" borderId="0" applyNumberFormat="0" applyBorder="0" applyAlignment="0" applyProtection="0"/>
    <xf numFmtId="0" fontId="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12" borderId="0" applyNumberFormat="0" applyBorder="0" applyAlignment="0" applyProtection="0"/>
    <xf numFmtId="0" fontId="2"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46" fillId="35" borderId="0" applyNumberFormat="0" applyBorder="0" applyAlignment="0" applyProtection="0"/>
    <xf numFmtId="0" fontId="46" fillId="35" borderId="0" applyNumberFormat="0" applyBorder="0" applyAlignment="0" applyProtection="0"/>
    <xf numFmtId="0" fontId="1" fillId="7"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6" fillId="35" borderId="0" applyNumberFormat="0" applyBorder="0" applyAlignment="0" applyProtection="0"/>
    <xf numFmtId="0" fontId="7" fillId="7" borderId="0" applyNumberFormat="0" applyBorder="0" applyAlignment="0" applyProtection="0"/>
    <xf numFmtId="0" fontId="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7" fillId="7" borderId="0" applyNumberFormat="0" applyBorder="0" applyAlignment="0" applyProtection="0"/>
    <xf numFmtId="0" fontId="2"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46" fillId="36" borderId="0" applyNumberFormat="0" applyBorder="0" applyAlignment="0" applyProtection="0"/>
    <xf numFmtId="0" fontId="46" fillId="36" borderId="0" applyNumberFormat="0" applyBorder="0" applyAlignment="0" applyProtection="0"/>
    <xf numFmtId="0" fontId="1"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6" fillId="36"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7" fillId="9" borderId="0" applyNumberFormat="0" applyBorder="0" applyAlignment="0" applyProtection="0"/>
    <xf numFmtId="0" fontId="2"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6" fillId="37" borderId="0" applyNumberFormat="0" applyBorder="0" applyAlignment="0" applyProtection="0"/>
    <xf numFmtId="0" fontId="46" fillId="37" borderId="0" applyNumberFormat="0" applyBorder="0" applyAlignment="0" applyProtection="0"/>
    <xf numFmtId="0" fontId="1" fillId="14"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6" fillId="37" borderId="0" applyNumberFormat="0" applyBorder="0" applyAlignment="0" applyProtection="0"/>
    <xf numFmtId="0" fontId="7" fillId="14" borderId="0" applyNumberFormat="0" applyBorder="0" applyAlignment="0" applyProtection="0"/>
    <xf numFmtId="0" fontId="7"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14" borderId="0" applyNumberFormat="0" applyBorder="0" applyAlignment="0" applyProtection="0"/>
    <xf numFmtId="0" fontId="2"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47" fillId="38" borderId="0" applyNumberFormat="0" applyBorder="0" applyAlignment="0" applyProtection="0"/>
    <xf numFmtId="0" fontId="47" fillId="38"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47" fillId="38" borderId="0" applyNumberFormat="0" applyBorder="0" applyAlignment="0" applyProtection="0"/>
    <xf numFmtId="0" fontId="47" fillId="39" borderId="0" applyNumberFormat="0" applyBorder="0" applyAlignment="0" applyProtection="0"/>
    <xf numFmtId="0" fontId="47" fillId="39"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47" fillId="39" borderId="0" applyNumberFormat="0" applyBorder="0" applyAlignment="0" applyProtection="0"/>
    <xf numFmtId="0" fontId="47" fillId="40" borderId="0" applyNumberFormat="0" applyBorder="0" applyAlignment="0" applyProtection="0"/>
    <xf numFmtId="0" fontId="47" fillId="40"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7" fillId="40" borderId="0" applyNumberFormat="0" applyBorder="0" applyAlignment="0" applyProtection="0"/>
    <xf numFmtId="0" fontId="47" fillId="41" borderId="0" applyNumberFormat="0" applyBorder="0" applyAlignment="0" applyProtection="0"/>
    <xf numFmtId="0" fontId="47" fillId="16" borderId="0" applyNumberFormat="0" applyBorder="0" applyAlignment="0" applyProtection="0"/>
    <xf numFmtId="0" fontId="47" fillId="41"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47" fillId="41" borderId="0" applyNumberFormat="0" applyBorder="0" applyAlignment="0" applyProtection="0"/>
    <xf numFmtId="0" fontId="47" fillId="42" borderId="0" applyNumberFormat="0" applyBorder="0" applyAlignment="0" applyProtection="0"/>
    <xf numFmtId="0" fontId="47" fillId="42"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7" fillId="42" borderId="0" applyNumberFormat="0" applyBorder="0" applyAlignment="0" applyProtection="0"/>
    <xf numFmtId="0" fontId="47" fillId="43" borderId="0" applyNumberFormat="0" applyBorder="0" applyAlignment="0" applyProtection="0"/>
    <xf numFmtId="0" fontId="47" fillId="18" borderId="0" applyNumberFormat="0" applyBorder="0" applyAlignment="0" applyProtection="0"/>
    <xf numFmtId="0" fontId="47" fillId="4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47" fillId="43" borderId="0" applyNumberFormat="0" applyBorder="0" applyAlignment="0" applyProtection="0"/>
    <xf numFmtId="0" fontId="47" fillId="44" borderId="0" applyNumberFormat="0" applyBorder="0" applyAlignment="0" applyProtection="0"/>
    <xf numFmtId="0" fontId="18"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19" borderId="0" applyNumberFormat="0" applyBorder="0" applyAlignment="0" applyProtection="0"/>
    <xf numFmtId="0" fontId="47" fillId="44" borderId="0" applyNumberFormat="0" applyBorder="0" applyAlignment="0" applyProtection="0"/>
    <xf numFmtId="0" fontId="47" fillId="45" borderId="0" applyNumberFormat="0" applyBorder="0" applyAlignment="0" applyProtection="0"/>
    <xf numFmtId="0" fontId="18"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20" borderId="0" applyNumberFormat="0" applyBorder="0" applyAlignment="0" applyProtection="0"/>
    <xf numFmtId="0" fontId="47" fillId="45" borderId="0" applyNumberFormat="0" applyBorder="0" applyAlignment="0" applyProtection="0"/>
    <xf numFmtId="0" fontId="47" fillId="46" borderId="0" applyNumberFormat="0" applyBorder="0" applyAlignment="0" applyProtection="0"/>
    <xf numFmtId="0" fontId="18" fillId="21" borderId="0" applyNumberFormat="0" applyBorder="0" applyAlignment="0" applyProtection="0"/>
    <xf numFmtId="0" fontId="47" fillId="46" borderId="0" applyNumberFormat="0" applyBorder="0" applyAlignment="0" applyProtection="0"/>
    <xf numFmtId="0" fontId="47" fillId="47" borderId="0" applyNumberFormat="0" applyBorder="0" applyAlignment="0" applyProtection="0"/>
    <xf numFmtId="0" fontId="18"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16" borderId="0" applyNumberFormat="0" applyBorder="0" applyAlignment="0" applyProtection="0"/>
    <xf numFmtId="0" fontId="47" fillId="47" borderId="0" applyNumberFormat="0" applyBorder="0" applyAlignment="0" applyProtection="0"/>
    <xf numFmtId="0" fontId="47" fillId="48" borderId="0" applyNumberFormat="0" applyBorder="0" applyAlignment="0" applyProtection="0"/>
    <xf numFmtId="0" fontId="18" fillId="17" borderId="0" applyNumberFormat="0" applyBorder="0" applyAlignment="0" applyProtection="0"/>
    <xf numFmtId="0" fontId="47" fillId="48" borderId="0" applyNumberFormat="0" applyBorder="0" applyAlignment="0" applyProtection="0"/>
    <xf numFmtId="0" fontId="47" fillId="49" borderId="0" applyNumberFormat="0" applyBorder="0" applyAlignment="0" applyProtection="0"/>
    <xf numFmtId="0" fontId="18" fillId="22" borderId="0" applyNumberFormat="0" applyBorder="0" applyAlignment="0" applyProtection="0"/>
    <xf numFmtId="0" fontId="47" fillId="49"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46" borderId="0" applyNumberFormat="0" applyBorder="0" applyAlignment="0" applyProtection="0"/>
    <xf numFmtId="0" fontId="47" fillId="46" borderId="0" applyNumberFormat="0" applyBorder="0" applyAlignment="0" applyProtection="0"/>
    <xf numFmtId="0" fontId="47" fillId="16" borderId="0" applyNumberFormat="0" applyBorder="0" applyAlignment="0" applyProtection="0"/>
    <xf numFmtId="0" fontId="47" fillId="48" borderId="0" applyNumberFormat="0" applyBorder="0" applyAlignment="0" applyProtection="0"/>
    <xf numFmtId="0" fontId="47" fillId="48" borderId="0" applyNumberFormat="0" applyBorder="0" applyAlignment="0" applyProtection="0"/>
    <xf numFmtId="0" fontId="47" fillId="49" borderId="0" applyNumberFormat="0" applyBorder="0" applyAlignment="0" applyProtection="0"/>
    <xf numFmtId="0" fontId="47" fillId="49" borderId="0" applyNumberFormat="0" applyBorder="0" applyAlignment="0" applyProtection="0"/>
    <xf numFmtId="0" fontId="48" fillId="50" borderId="18" applyNumberFormat="0" applyAlignment="0" applyProtection="0"/>
    <xf numFmtId="0" fontId="48" fillId="13" borderId="18" applyNumberFormat="0" applyAlignment="0" applyProtection="0"/>
    <xf numFmtId="0" fontId="48" fillId="13" borderId="18" applyNumberFormat="0" applyAlignment="0" applyProtection="0"/>
    <xf numFmtId="0" fontId="19" fillId="13" borderId="1" applyNumberFormat="0" applyAlignment="0" applyProtection="0"/>
    <xf numFmtId="0" fontId="19" fillId="13" borderId="1" applyNumberFormat="0" applyAlignment="0" applyProtection="0"/>
    <xf numFmtId="0" fontId="49" fillId="51" borderId="0" applyNumberFormat="0" applyBorder="0" applyAlignment="0" applyProtection="0"/>
    <xf numFmtId="0" fontId="30" fillId="4" borderId="0" applyNumberFormat="0" applyBorder="0" applyAlignment="0" applyProtection="0"/>
    <xf numFmtId="0" fontId="49" fillId="51" borderId="0" applyNumberFormat="0" applyBorder="0" applyAlignment="0" applyProtection="0"/>
    <xf numFmtId="0" fontId="50" fillId="50" borderId="19" applyNumberFormat="0" applyAlignment="0" applyProtection="0"/>
    <xf numFmtId="0" fontId="50" fillId="13" borderId="19" applyNumberFormat="0" applyAlignment="0" applyProtection="0"/>
    <xf numFmtId="0" fontId="50" fillId="13" borderId="19" applyNumberFormat="0" applyAlignment="0" applyProtection="0"/>
    <xf numFmtId="0" fontId="20" fillId="13" borderId="2" applyNumberFormat="0" applyAlignment="0" applyProtection="0"/>
    <xf numFmtId="0" fontId="20" fillId="13" borderId="2" applyNumberFormat="0" applyAlignment="0" applyProtection="0"/>
    <xf numFmtId="0" fontId="20" fillId="13" borderId="2" applyNumberFormat="0" applyAlignment="0" applyProtection="0"/>
    <xf numFmtId="0" fontId="50" fillId="13" borderId="19" applyNumberFormat="0" applyAlignment="0" applyProtection="0"/>
    <xf numFmtId="0" fontId="50" fillId="13" borderId="19" applyNumberFormat="0" applyAlignment="0" applyProtection="0"/>
    <xf numFmtId="0" fontId="50" fillId="13" borderId="19" applyNumberFormat="0" applyAlignment="0" applyProtection="0"/>
    <xf numFmtId="0" fontId="51" fillId="52" borderId="20" applyNumberFormat="0" applyAlignment="0" applyProtection="0"/>
    <xf numFmtId="0" fontId="32" fillId="23" borderId="3" applyNumberFormat="0" applyAlignment="0" applyProtection="0"/>
    <xf numFmtId="0" fontId="51" fillId="52" borderId="20" applyNumberFormat="0" applyAlignment="0" applyProtection="0"/>
    <xf numFmtId="0" fontId="52" fillId="53" borderId="19" applyNumberFormat="0" applyAlignment="0" applyProtection="0"/>
    <xf numFmtId="0" fontId="21" fillId="3" borderId="2" applyNumberFormat="0" applyAlignment="0" applyProtection="0"/>
    <xf numFmtId="0" fontId="21" fillId="3" borderId="2" applyNumberFormat="0" applyAlignment="0" applyProtection="0"/>
    <xf numFmtId="0" fontId="53" fillId="0" borderId="21"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8" fillId="0" borderId="4" applyNumberFormat="0" applyFill="0" applyAlignment="0" applyProtection="0"/>
    <xf numFmtId="0" fontId="8" fillId="0" borderId="4" applyNumberFormat="0" applyFill="0" applyAlignment="0" applyProtection="0"/>
    <xf numFmtId="0" fontId="53" fillId="0" borderId="4" applyNumberFormat="0" applyFill="0" applyAlignment="0" applyProtection="0"/>
    <xf numFmtId="0" fontId="8" fillId="0" borderId="4" applyNumberFormat="0" applyFill="0" applyAlignment="0" applyProtection="0"/>
    <xf numFmtId="0" fontId="54" fillId="0" borderId="0" applyNumberFormat="0" applyFill="0" applyBorder="0" applyAlignment="0" applyProtection="0"/>
    <xf numFmtId="0" fontId="22" fillId="0" borderId="0" applyNumberFormat="0" applyFill="0" applyBorder="0" applyAlignment="0" applyProtection="0"/>
    <xf numFmtId="0" fontId="55" fillId="54" borderId="0" applyNumberFormat="0" applyBorder="0" applyAlignment="0" applyProtection="0"/>
    <xf numFmtId="0" fontId="29" fillId="6"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5" fillId="54" borderId="0" applyNumberFormat="0" applyBorder="0" applyAlignment="0" applyProtection="0"/>
    <xf numFmtId="0" fontId="56" fillId="0" borderId="22"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25" fillId="0" borderId="5" applyNumberFormat="0" applyFill="0" applyAlignment="0" applyProtection="0"/>
    <xf numFmtId="0" fontId="56" fillId="0" borderId="22" applyNumberFormat="0" applyFill="0" applyAlignment="0" applyProtection="0"/>
    <xf numFmtId="0" fontId="57" fillId="0" borderId="23"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28" fillId="0" borderId="6" applyNumberFormat="0" applyFill="0" applyAlignment="0" applyProtection="0"/>
    <xf numFmtId="0" fontId="57" fillId="0" borderId="23" applyNumberFormat="0" applyFill="0" applyAlignment="0" applyProtection="0"/>
    <xf numFmtId="0" fontId="58" fillId="0" borderId="24" applyNumberFormat="0" applyFill="0" applyAlignment="0" applyProtection="0"/>
    <xf numFmtId="0" fontId="26" fillId="0" borderId="7" applyNumberFormat="0" applyFill="0" applyAlignment="0" applyProtection="0"/>
    <xf numFmtId="0" fontId="26" fillId="0" borderId="7" applyNumberFormat="0" applyFill="0" applyAlignment="0" applyProtection="0"/>
    <xf numFmtId="0" fontId="26" fillId="0" borderId="7" applyNumberFormat="0" applyFill="0" applyAlignment="0" applyProtection="0"/>
    <xf numFmtId="0" fontId="58" fillId="0" borderId="24" applyNumberFormat="0" applyFill="0" applyAlignment="0" applyProtection="0"/>
    <xf numFmtId="0" fontId="58"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26" fillId="0" borderId="0" applyNumberFormat="0" applyFill="0" applyBorder="0" applyAlignment="0" applyProtection="0"/>
    <xf numFmtId="0" fontId="58" fillId="0" borderId="0" applyNumberFormat="0" applyFill="0" applyBorder="0" applyAlignment="0" applyProtection="0"/>
    <xf numFmtId="0" fontId="21" fillId="3" borderId="2" applyNumberFormat="0" applyAlignment="0" applyProtection="0"/>
    <xf numFmtId="0" fontId="59" fillId="0" borderId="25" applyNumberFormat="0" applyFill="0" applyAlignment="0" applyProtection="0"/>
    <xf numFmtId="0" fontId="31" fillId="0" borderId="8" applyNumberFormat="0" applyFill="0" applyAlignment="0" applyProtection="0"/>
    <xf numFmtId="0" fontId="59" fillId="0" borderId="25" applyNumberFormat="0" applyFill="0" applyAlignment="0" applyProtection="0"/>
    <xf numFmtId="0" fontId="60" fillId="55" borderId="0" applyNumberFormat="0" applyBorder="0" applyAlignment="0" applyProtection="0"/>
    <xf numFmtId="0" fontId="42" fillId="11" borderId="0" applyNumberFormat="0" applyBorder="0" applyAlignment="0" applyProtection="0"/>
    <xf numFmtId="0" fontId="46" fillId="0" borderId="0"/>
    <xf numFmtId="0" fontId="46" fillId="0" borderId="0"/>
    <xf numFmtId="0" fontId="3" fillId="0" borderId="0"/>
    <xf numFmtId="0" fontId="3" fillId="0" borderId="0"/>
    <xf numFmtId="0" fontId="46" fillId="0" borderId="0"/>
    <xf numFmtId="0" fontId="46" fillId="56" borderId="26" applyNumberFormat="0" applyFont="0" applyAlignment="0" applyProtection="0"/>
    <xf numFmtId="0" fontId="3" fillId="5" borderId="9" applyNumberFormat="0" applyFont="0" applyAlignment="0" applyProtection="0"/>
    <xf numFmtId="0" fontId="3" fillId="5" borderId="9"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46" fillId="56" borderId="26" applyNumberFormat="0" applyFont="0" applyAlignment="0" applyProtection="0"/>
    <xf numFmtId="0" fontId="7" fillId="56" borderId="26" applyNumberFormat="0" applyFont="0" applyAlignment="0" applyProtection="0"/>
    <xf numFmtId="0" fontId="46"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7" fillId="56" borderId="26" applyNumberFormat="0" applyFont="0" applyAlignment="0" applyProtection="0"/>
    <xf numFmtId="0" fontId="2"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19" fillId="13" borderId="1" applyNumberFormat="0" applyAlignment="0" applyProtection="0"/>
    <xf numFmtId="0" fontId="48" fillId="13" borderId="18" applyNumberFormat="0" applyAlignment="0" applyProtection="0"/>
    <xf numFmtId="0" fontId="48" fillId="13" borderId="18" applyNumberFormat="0" applyAlignment="0" applyProtection="0"/>
    <xf numFmtId="0" fontId="48" fillId="13" borderId="1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16"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1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6"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9" fillId="51" borderId="0" applyNumberFormat="0" applyBorder="0" applyAlignment="0" applyProtection="0"/>
    <xf numFmtId="0" fontId="49" fillId="51" borderId="0" applyNumberFormat="0" applyBorder="0" applyAlignment="0" applyProtection="0"/>
    <xf numFmtId="0" fontId="3" fillId="0" borderId="0"/>
    <xf numFmtId="0" fontId="46" fillId="0" borderId="0"/>
    <xf numFmtId="0" fontId="46" fillId="0" borderId="0"/>
    <xf numFmtId="0" fontId="3" fillId="0" borderId="0"/>
    <xf numFmtId="0" fontId="46" fillId="0" borderId="0"/>
    <xf numFmtId="0" fontId="46" fillId="0" borderId="0"/>
    <xf numFmtId="0" fontId="3" fillId="0" borderId="0"/>
    <xf numFmtId="0" fontId="43" fillId="0" borderId="0" applyNumberFormat="0" applyFill="0" applyBorder="0" applyProtection="0">
      <alignment vertical="top" wrapText="1"/>
    </xf>
    <xf numFmtId="0" fontId="16" fillId="0" borderId="0"/>
    <xf numFmtId="0" fontId="3" fillId="0" borderId="0"/>
    <xf numFmtId="0" fontId="7" fillId="0" borderId="0"/>
    <xf numFmtId="0" fontId="7"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7"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7" fillId="0" borderId="0"/>
    <xf numFmtId="0" fontId="2" fillId="0" borderId="0"/>
    <xf numFmtId="0" fontId="1" fillId="0" borderId="0"/>
    <xf numFmtId="0" fontId="1" fillId="0" borderId="0"/>
    <xf numFmtId="0" fontId="2" fillId="0" borderId="0"/>
    <xf numFmtId="0" fontId="1" fillId="0" borderId="0"/>
    <xf numFmtId="0" fontId="7" fillId="0" borderId="0"/>
    <xf numFmtId="0" fontId="7"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7"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7" fillId="0" borderId="0"/>
    <xf numFmtId="0" fontId="2" fillId="0" borderId="0"/>
    <xf numFmtId="0" fontId="1" fillId="0" borderId="0"/>
    <xf numFmtId="0" fontId="1" fillId="0" borderId="0"/>
    <xf numFmtId="0" fontId="2" fillId="0" borderId="0"/>
    <xf numFmtId="0" fontId="1" fillId="0" borderId="0"/>
    <xf numFmtId="0" fontId="1" fillId="0" borderId="0"/>
    <xf numFmtId="0" fontId="46" fillId="0" borderId="0"/>
    <xf numFmtId="0" fontId="3" fillId="0" borderId="0"/>
    <xf numFmtId="0" fontId="3" fillId="0" borderId="0"/>
    <xf numFmtId="0" fontId="33" fillId="0" borderId="0"/>
    <xf numFmtId="0" fontId="3" fillId="0" borderId="0"/>
    <xf numFmtId="0" fontId="3" fillId="0" borderId="0"/>
    <xf numFmtId="0" fontId="3" fillId="0" borderId="0"/>
    <xf numFmtId="0" fontId="61"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61" fillId="0" borderId="0" applyNumberFormat="0" applyFill="0" applyBorder="0" applyAlignment="0" applyProtection="0"/>
    <xf numFmtId="0" fontId="8"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53" fillId="0" borderId="4" applyNumberFormat="0" applyFill="0" applyAlignment="0" applyProtection="0"/>
    <xf numFmtId="0" fontId="25" fillId="0" borderId="5" applyNumberFormat="0" applyFill="0" applyAlignment="0" applyProtection="0"/>
    <xf numFmtId="0" fontId="28"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59" fillId="0" borderId="25" applyNumberFormat="0" applyFill="0" applyAlignment="0" applyProtection="0"/>
    <xf numFmtId="0" fontId="59" fillId="0" borderId="25" applyNumberFormat="0" applyFill="0" applyAlignment="0" applyProtection="0"/>
    <xf numFmtId="0" fontId="62"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1" fillId="52" borderId="20" applyNumberFormat="0" applyAlignment="0" applyProtection="0"/>
    <xf numFmtId="0" fontId="51" fillId="52" borderId="20" applyNumberFormat="0" applyAlignment="0" applyProtection="0"/>
    <xf numFmtId="0" fontId="47" fillId="46" borderId="0" applyNumberFormat="0" applyBorder="0" applyAlignment="0" applyProtection="0"/>
    <xf numFmtId="0" fontId="47" fillId="48" borderId="0" applyNumberFormat="0" applyBorder="0" applyAlignment="0" applyProtection="0"/>
    <xf numFmtId="0" fontId="47" fillId="49" borderId="0" applyNumberFormat="0" applyBorder="0" applyAlignment="0" applyProtection="0"/>
    <xf numFmtId="0" fontId="55" fillId="54" borderId="0" applyNumberFormat="0" applyBorder="0" applyAlignment="0" applyProtection="0"/>
    <xf numFmtId="0" fontId="49" fillId="51" borderId="0" applyNumberFormat="0" applyBorder="0" applyAlignment="0" applyProtection="0"/>
    <xf numFmtId="0" fontId="59" fillId="0" borderId="25" applyNumberFormat="0" applyFill="0" applyAlignment="0" applyProtection="0"/>
    <xf numFmtId="0" fontId="51" fillId="52" borderId="20" applyNumberFormat="0" applyAlignment="0" applyProtection="0"/>
    <xf numFmtId="9" fontId="1" fillId="0" borderId="0" applyFont="0" applyFill="0" applyBorder="0" applyAlignment="0" applyProtection="0"/>
    <xf numFmtId="9" fontId="46" fillId="0" borderId="0" applyFont="0" applyFill="0" applyBorder="0" applyAlignment="0" applyProtection="0"/>
    <xf numFmtId="0" fontId="46" fillId="26" borderId="0" applyNumberFormat="0" applyBorder="0" applyAlignment="0" applyProtection="0"/>
    <xf numFmtId="0" fontId="46" fillId="9" borderId="0" applyNumberFormat="0" applyBorder="0" applyAlignment="0" applyProtection="0"/>
    <xf numFmtId="0" fontId="46" fillId="71" borderId="0" applyNumberFormat="0" applyBorder="0" applyAlignment="0" applyProtection="0"/>
    <xf numFmtId="0" fontId="46" fillId="71" borderId="0" applyNumberFormat="0" applyBorder="0" applyAlignment="0" applyProtection="0"/>
    <xf numFmtId="0" fontId="1" fillId="2" borderId="0" applyNumberFormat="0" applyBorder="0" applyAlignment="0" applyProtection="0"/>
    <xf numFmtId="0" fontId="46" fillId="27"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1" fillId="4" borderId="0" applyNumberFormat="0" applyBorder="0" applyAlignment="0" applyProtection="0"/>
    <xf numFmtId="0" fontId="46" fillId="28"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46" fillId="5" borderId="0" applyNumberFormat="0" applyBorder="0" applyAlignment="0" applyProtection="0"/>
    <xf numFmtId="0" fontId="1" fillId="6" borderId="0" applyNumberFormat="0" applyBorder="0" applyAlignment="0" applyProtection="0"/>
    <xf numFmtId="0" fontId="46" fillId="29"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46" fillId="72" borderId="0" applyNumberFormat="0" applyBorder="0" applyAlignment="0" applyProtection="0"/>
    <xf numFmtId="0" fontId="1" fillId="7" borderId="0" applyNumberFormat="0" applyBorder="0" applyAlignment="0" applyProtection="0"/>
    <xf numFmtId="0" fontId="46" fillId="9" borderId="0" applyNumberFormat="0" applyBorder="0" applyAlignment="0" applyProtection="0"/>
    <xf numFmtId="0" fontId="46" fillId="71"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46" fillId="71"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46" fillId="34"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46" fillId="11" borderId="0" applyNumberFormat="0" applyBorder="0" applyAlignment="0" applyProtection="0"/>
    <xf numFmtId="0" fontId="1"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1" fillId="7" borderId="0" applyNumberFormat="0" applyBorder="0" applyAlignment="0" applyProtection="0"/>
    <xf numFmtId="0" fontId="46" fillId="71" borderId="0" applyNumberFormat="0" applyBorder="0" applyAlignment="0" applyProtection="0"/>
    <xf numFmtId="0" fontId="1" fillId="9" borderId="0" applyNumberFormat="0" applyBorder="0" applyAlignment="0" applyProtection="0"/>
    <xf numFmtId="0" fontId="46" fillId="3" borderId="0" applyNumberFormat="0" applyBorder="0" applyAlignment="0" applyProtection="0"/>
    <xf numFmtId="0" fontId="46" fillId="3" borderId="0" applyNumberFormat="0" applyBorder="0" applyAlignment="0" applyProtection="0"/>
    <xf numFmtId="0" fontId="1" fillId="14" borderId="0" applyNumberFormat="0" applyBorder="0" applyAlignment="0" applyProtection="0"/>
    <xf numFmtId="0" fontId="47" fillId="9" borderId="0" applyNumberFormat="0" applyBorder="0" applyAlignment="0" applyProtection="0"/>
    <xf numFmtId="0" fontId="47" fillId="71"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5"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0"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18" fillId="12" borderId="0" applyNumberFormat="0" applyBorder="0" applyAlignment="0" applyProtection="0"/>
    <xf numFmtId="0" fontId="47" fillId="41"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47" fillId="13"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18" fillId="16" borderId="0" applyNumberFormat="0" applyBorder="0" applyAlignment="0" applyProtection="0"/>
    <xf numFmtId="0" fontId="47" fillId="9" borderId="0" applyNumberFormat="0" applyBorder="0" applyAlignment="0" applyProtection="0"/>
    <xf numFmtId="0" fontId="47" fillId="71"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18" fillId="17" borderId="0" applyNumberFormat="0" applyBorder="0" applyAlignment="0" applyProtection="0"/>
    <xf numFmtId="0" fontId="47" fillId="4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47" fillId="3"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18" fillId="18" borderId="0" applyNumberFormat="0" applyBorder="0" applyAlignment="0" applyProtection="0"/>
    <xf numFmtId="0" fontId="47" fillId="44" borderId="0" applyNumberFormat="0" applyBorder="0" applyAlignment="0" applyProtection="0"/>
    <xf numFmtId="0" fontId="47" fillId="17" borderId="0" applyNumberFormat="0" applyBorder="0" applyAlignment="0" applyProtection="0"/>
    <xf numFmtId="0" fontId="47" fillId="17" borderId="0" applyNumberFormat="0" applyBorder="0" applyAlignment="0" applyProtection="0"/>
    <xf numFmtId="0" fontId="47" fillId="22" borderId="0" applyNumberFormat="0" applyBorder="0" applyAlignment="0" applyProtection="0"/>
    <xf numFmtId="0" fontId="47" fillId="47"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19" borderId="0" applyNumberFormat="0" applyBorder="0" applyAlignment="0" applyProtection="0"/>
    <xf numFmtId="0" fontId="47" fillId="20" borderId="0" applyNumberFormat="0" applyBorder="0" applyAlignment="0" applyProtection="0"/>
    <xf numFmtId="0" fontId="47" fillId="16" borderId="0" applyNumberFormat="0" applyBorder="0" applyAlignment="0" applyProtection="0"/>
    <xf numFmtId="0" fontId="48" fillId="13" borderId="18" applyNumberFormat="0" applyAlignment="0" applyProtection="0"/>
    <xf numFmtId="0" fontId="8" fillId="13" borderId="41" applyNumberFormat="0" applyAlignment="0" applyProtection="0"/>
    <xf numFmtId="0" fontId="48" fillId="50" borderId="18" applyNumberFormat="0" applyAlignment="0" applyProtection="0"/>
    <xf numFmtId="0" fontId="48" fillId="50" borderId="18" applyNumberFormat="0" applyAlignment="0" applyProtection="0"/>
    <xf numFmtId="0" fontId="48" fillId="72" borderId="18" applyNumberFormat="0" applyAlignment="0" applyProtection="0"/>
    <xf numFmtId="0" fontId="8" fillId="72" borderId="41" applyNumberFormat="0" applyAlignment="0" applyProtection="0"/>
    <xf numFmtId="0" fontId="48" fillId="13" borderId="18" applyNumberFormat="0" applyAlignment="0" applyProtection="0"/>
    <xf numFmtId="0" fontId="8" fillId="72" borderId="41" applyNumberFormat="0" applyAlignment="0" applyProtection="0"/>
    <xf numFmtId="0" fontId="48" fillId="13" borderId="18" applyNumberFormat="0" applyAlignment="0" applyProtection="0"/>
    <xf numFmtId="0" fontId="8" fillId="13" borderId="41" applyNumberFormat="0" applyAlignment="0" applyProtection="0"/>
    <xf numFmtId="0" fontId="19" fillId="13" borderId="1" applyNumberFormat="0" applyAlignment="0" applyProtection="0"/>
    <xf numFmtId="0" fontId="48" fillId="13" borderId="18" applyNumberFormat="0" applyAlignment="0" applyProtection="0"/>
    <xf numFmtId="0" fontId="19" fillId="13" borderId="1" applyNumberFormat="0" applyAlignment="0" applyProtection="0"/>
    <xf numFmtId="0" fontId="8" fillId="13" borderId="41" applyNumberFormat="0" applyAlignment="0" applyProtection="0"/>
    <xf numFmtId="0" fontId="48" fillId="13" borderId="18" applyNumberFormat="0" applyAlignment="0" applyProtection="0"/>
    <xf numFmtId="0" fontId="48" fillId="13" borderId="18" applyNumberFormat="0" applyAlignment="0" applyProtection="0"/>
    <xf numFmtId="0" fontId="48" fillId="13" borderId="18" applyNumberFormat="0" applyAlignment="0" applyProtection="0"/>
    <xf numFmtId="0" fontId="19" fillId="13" borderId="1" applyNumberFormat="0" applyAlignment="0" applyProtection="0"/>
    <xf numFmtId="0" fontId="50" fillId="50" borderId="19" applyNumberFormat="0" applyAlignment="0" applyProtection="0"/>
    <xf numFmtId="0" fontId="50" fillId="50" borderId="19" applyNumberFormat="0" applyAlignment="0" applyProtection="0"/>
    <xf numFmtId="0" fontId="50" fillId="72" borderId="19" applyNumberFormat="0" applyAlignment="0" applyProtection="0"/>
    <xf numFmtId="0" fontId="50" fillId="72" borderId="19" applyNumberFormat="0" applyAlignment="0" applyProtection="0"/>
    <xf numFmtId="0" fontId="50" fillId="72" borderId="19" applyNumberFormat="0" applyAlignment="0" applyProtection="0"/>
    <xf numFmtId="0" fontId="20" fillId="13" borderId="2" applyNumberFormat="0" applyAlignment="0" applyProtection="0"/>
    <xf numFmtId="0" fontId="50" fillId="13" borderId="19" applyNumberFormat="0" applyAlignment="0" applyProtection="0"/>
    <xf numFmtId="0" fontId="20" fillId="13" borderId="2" applyNumberFormat="0" applyAlignment="0" applyProtection="0"/>
    <xf numFmtId="0" fontId="50" fillId="13" borderId="19" applyNumberFormat="0" applyAlignment="0" applyProtection="0"/>
    <xf numFmtId="0" fontId="20" fillId="13" borderId="2" applyNumberFormat="0" applyAlignment="0" applyProtection="0"/>
    <xf numFmtId="0" fontId="51" fillId="52" borderId="42" applyNumberFormat="0" applyAlignment="0" applyProtection="0"/>
    <xf numFmtId="0" fontId="21" fillId="3" borderId="2" applyNumberFormat="0" applyAlignment="0" applyProtection="0"/>
    <xf numFmtId="0" fontId="21" fillId="3" borderId="2" applyNumberFormat="0" applyAlignment="0" applyProtection="0"/>
    <xf numFmtId="0" fontId="21" fillId="3" borderId="2" applyNumberFormat="0" applyAlignment="0" applyProtection="0"/>
    <xf numFmtId="0" fontId="53" fillId="0" borderId="21" applyNumberFormat="0" applyFill="0" applyAlignment="0" applyProtection="0"/>
    <xf numFmtId="0" fontId="53" fillId="0" borderId="21" applyNumberFormat="0" applyFill="0" applyAlignment="0" applyProtection="0"/>
    <xf numFmtId="0" fontId="53" fillId="0" borderId="43" applyNumberFormat="0" applyFill="0" applyAlignment="0" applyProtection="0"/>
    <xf numFmtId="0" fontId="53" fillId="0" borderId="43" applyNumberFormat="0" applyFill="0" applyAlignment="0" applyProtection="0"/>
    <xf numFmtId="0" fontId="53" fillId="0" borderId="43" applyNumberFormat="0" applyFill="0" applyAlignment="0" applyProtection="0"/>
    <xf numFmtId="0" fontId="8" fillId="0" borderId="4" applyNumberFormat="0" applyFill="0" applyAlignment="0" applyProtection="0"/>
    <xf numFmtId="0" fontId="53" fillId="0" borderId="4" applyNumberFormat="0" applyFill="0" applyAlignment="0" applyProtection="0"/>
    <xf numFmtId="0" fontId="8" fillId="0" borderId="4" applyNumberFormat="0" applyFill="0" applyAlignment="0" applyProtection="0"/>
    <xf numFmtId="0" fontId="53" fillId="0" borderId="4" applyNumberFormat="0" applyFill="0" applyAlignment="0" applyProtection="0"/>
    <xf numFmtId="0" fontId="8" fillId="0" borderId="4"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56" fillId="0" borderId="22" applyNumberFormat="0" applyFill="0" applyAlignment="0" applyProtection="0"/>
    <xf numFmtId="0" fontId="79" fillId="0" borderId="44" applyNumberFormat="0" applyFill="0" applyAlignment="0" applyProtection="0"/>
    <xf numFmtId="0" fontId="79" fillId="0" borderId="44" applyNumberFormat="0" applyFill="0" applyAlignment="0" applyProtection="0"/>
    <xf numFmtId="0" fontId="57" fillId="0" borderId="23" applyNumberFormat="0" applyFill="0" applyAlignment="0" applyProtection="0"/>
    <xf numFmtId="0" fontId="80" fillId="0" borderId="45" applyNumberFormat="0" applyFill="0" applyAlignment="0" applyProtection="0"/>
    <xf numFmtId="0" fontId="80" fillId="0" borderId="46" applyNumberFormat="0" applyFill="0" applyAlignment="0" applyProtection="0"/>
    <xf numFmtId="0" fontId="58" fillId="0" borderId="24" applyNumberFormat="0" applyFill="0" applyAlignment="0" applyProtection="0"/>
    <xf numFmtId="0" fontId="81" fillId="0" borderId="47" applyNumberFormat="0" applyFill="0" applyAlignment="0" applyProtection="0"/>
    <xf numFmtId="0" fontId="81" fillId="0" borderId="48" applyNumberFormat="0" applyFill="0" applyAlignment="0" applyProtection="0"/>
    <xf numFmtId="0" fontId="58"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1"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0" fontId="1" fillId="56" borderId="26"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68" fillId="0" borderId="0"/>
    <xf numFmtId="0" fontId="68" fillId="0" borderId="0"/>
    <xf numFmtId="0" fontId="3" fillId="0" borderId="0"/>
    <xf numFmtId="0" fontId="3" fillId="0" borderId="0"/>
    <xf numFmtId="0" fontId="68" fillId="0" borderId="0"/>
    <xf numFmtId="0" fontId="68" fillId="0" borderId="0"/>
    <xf numFmtId="0" fontId="6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25" fillId="0" borderId="5" applyNumberFormat="0" applyFill="0" applyAlignment="0" applyProtection="0"/>
    <xf numFmtId="0" fontId="28" fillId="0" borderId="6" applyNumberFormat="0" applyFill="0" applyAlignment="0" applyProtection="0"/>
    <xf numFmtId="0" fontId="26" fillId="0" borderId="7" applyNumberFormat="0" applyFill="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62" fillId="0" borderId="0" applyNumberFormat="0" applyFill="0" applyBorder="0" applyAlignment="0" applyProtection="0"/>
    <xf numFmtId="0" fontId="8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51" fillId="52" borderId="42" applyNumberFormat="0" applyAlignment="0" applyProtection="0"/>
    <xf numFmtId="0" fontId="51" fillId="52" borderId="20" applyNumberFormat="0" applyAlignment="0" applyProtection="0"/>
    <xf numFmtId="0" fontId="51" fillId="52" borderId="42" applyNumberFormat="0" applyAlignment="0" applyProtection="0"/>
    <xf numFmtId="0" fontId="88" fillId="0" borderId="0"/>
    <xf numFmtId="9" fontId="1" fillId="0" borderId="0" applyFont="0" applyFill="0" applyBorder="0" applyAlignment="0" applyProtection="0"/>
    <xf numFmtId="9" fontId="1" fillId="0" borderId="0" applyFont="0" applyFill="0" applyBorder="0" applyAlignment="0" applyProtection="0"/>
    <xf numFmtId="0" fontId="1" fillId="56" borderId="26" applyNumberFormat="0" applyFont="0" applyAlignment="0" applyProtection="0"/>
    <xf numFmtId="0" fontId="1" fillId="56" borderId="26" applyNumberFormat="0" applyFont="0" applyAlignment="0" applyProtection="0"/>
    <xf numFmtId="164" fontId="1" fillId="0" borderId="0" applyFont="0" applyFill="0" applyBorder="0" applyAlignment="0" applyProtection="0"/>
    <xf numFmtId="0" fontId="8" fillId="13" borderId="51" applyNumberFormat="0" applyAlignment="0" applyProtection="0"/>
    <xf numFmtId="0" fontId="8" fillId="72" borderId="51" applyNumberFormat="0" applyAlignment="0" applyProtection="0"/>
    <xf numFmtId="0" fontId="8" fillId="0" borderId="53" applyNumberFormat="0" applyFill="0" applyAlignment="0" applyProtection="0"/>
    <xf numFmtId="0" fontId="88" fillId="0" borderId="0"/>
    <xf numFmtId="0" fontId="88" fillId="0" borderId="0"/>
    <xf numFmtId="0" fontId="19" fillId="13" borderId="50" applyNumberFormat="0" applyAlignment="0" applyProtection="0"/>
    <xf numFmtId="0" fontId="21" fillId="3" borderId="52" applyNumberFormat="0" applyAlignment="0" applyProtection="0"/>
    <xf numFmtId="0" fontId="8" fillId="0" borderId="53" applyNumberFormat="0" applyFill="0" applyAlignment="0" applyProtection="0"/>
    <xf numFmtId="0" fontId="8" fillId="0" borderId="53" applyNumberFormat="0" applyFill="0" applyAlignment="0" applyProtection="0"/>
    <xf numFmtId="0" fontId="53" fillId="0" borderId="53" applyNumberFormat="0" applyFill="0" applyAlignment="0" applyProtection="0"/>
    <xf numFmtId="0" fontId="8" fillId="0" borderId="53" applyNumberFormat="0" applyFill="0" applyAlignment="0" applyProtection="0"/>
    <xf numFmtId="0" fontId="8" fillId="0" borderId="53" applyNumberFormat="0" applyFill="0" applyAlignment="0" applyProtection="0"/>
    <xf numFmtId="0" fontId="53" fillId="0" borderId="53" applyNumberFormat="0" applyFill="0" applyAlignment="0" applyProtection="0"/>
    <xf numFmtId="0" fontId="8" fillId="0" borderId="53" applyNumberFormat="0" applyFill="0" applyAlignment="0" applyProtection="0"/>
    <xf numFmtId="0" fontId="8" fillId="0" borderId="53" applyNumberFormat="0" applyFill="0" applyAlignment="0" applyProtection="0"/>
    <xf numFmtId="0" fontId="53" fillId="0" borderId="53" applyNumberFormat="0" applyFill="0" applyAlignment="0" applyProtection="0"/>
    <xf numFmtId="0" fontId="53" fillId="0" borderId="53" applyNumberFormat="0" applyFill="0" applyAlignment="0" applyProtection="0"/>
    <xf numFmtId="0" fontId="53" fillId="0" borderId="54" applyNumberFormat="0" applyFill="0" applyAlignment="0" applyProtection="0"/>
    <xf numFmtId="0" fontId="53" fillId="0" borderId="54" applyNumberFormat="0" applyFill="0" applyAlignment="0" applyProtection="0"/>
    <xf numFmtId="0" fontId="53" fillId="0" borderId="54" applyNumberFormat="0" applyFill="0" applyAlignment="0" applyProtection="0"/>
    <xf numFmtId="0" fontId="53" fillId="0" borderId="53" applyNumberFormat="0" applyFill="0" applyAlignment="0" applyProtection="0"/>
    <xf numFmtId="0" fontId="53" fillId="0" borderId="53" applyNumberFormat="0" applyFill="0" applyAlignment="0" applyProtection="0"/>
    <xf numFmtId="0" fontId="53" fillId="0" borderId="53" applyNumberFormat="0" applyFill="0" applyAlignment="0" applyProtection="0"/>
    <xf numFmtId="0" fontId="53" fillId="0" borderId="53" applyNumberFormat="0" applyFill="0" applyAlignment="0" applyProtection="0"/>
    <xf numFmtId="0" fontId="21" fillId="3" borderId="52" applyNumberFormat="0" applyAlignment="0" applyProtection="0"/>
    <xf numFmtId="0" fontId="21" fillId="3" borderId="52" applyNumberFormat="0" applyAlignment="0" applyProtection="0"/>
    <xf numFmtId="0" fontId="21" fillId="3" borderId="52" applyNumberFormat="0" applyAlignment="0" applyProtection="0"/>
    <xf numFmtId="0" fontId="21" fillId="3" borderId="52" applyNumberFormat="0" applyAlignment="0" applyProtection="0"/>
    <xf numFmtId="0" fontId="21" fillId="3" borderId="52" applyNumberFormat="0" applyAlignment="0" applyProtection="0"/>
    <xf numFmtId="164" fontId="1" fillId="0" borderId="0" applyFont="0" applyFill="0" applyBorder="0" applyAlignment="0" applyProtection="0"/>
    <xf numFmtId="0" fontId="20" fillId="13" borderId="52" applyNumberFormat="0" applyAlignment="0" applyProtection="0"/>
    <xf numFmtId="0" fontId="20" fillId="13" borderId="52" applyNumberFormat="0" applyAlignment="0" applyProtection="0"/>
    <xf numFmtId="0" fontId="20" fillId="13" borderId="52" applyNumberFormat="0" applyAlignment="0" applyProtection="0"/>
    <xf numFmtId="0" fontId="20" fillId="13" borderId="52" applyNumberFormat="0" applyAlignment="0" applyProtection="0"/>
    <xf numFmtId="0" fontId="20" fillId="13" borderId="52" applyNumberFormat="0" applyAlignment="0" applyProtection="0"/>
    <xf numFmtId="0" fontId="20" fillId="13" borderId="52" applyNumberFormat="0" applyAlignment="0" applyProtection="0"/>
    <xf numFmtId="0" fontId="19" fillId="13" borderId="50" applyNumberFormat="0" applyAlignment="0" applyProtection="0"/>
    <xf numFmtId="0" fontId="8" fillId="13" borderId="51" applyNumberFormat="0" applyAlignment="0" applyProtection="0"/>
    <xf numFmtId="0" fontId="19" fillId="13" borderId="50" applyNumberFormat="0" applyAlignment="0" applyProtection="0"/>
    <xf numFmtId="0" fontId="19" fillId="13" borderId="50" applyNumberFormat="0" applyAlignment="0" applyProtection="0"/>
    <xf numFmtId="0" fontId="19" fillId="13" borderId="50" applyNumberFormat="0" applyAlignment="0" applyProtection="0"/>
    <xf numFmtId="0" fontId="19" fillId="13" borderId="50" applyNumberFormat="0" applyAlignment="0" applyProtection="0"/>
    <xf numFmtId="0" fontId="8" fillId="13" borderId="51" applyNumberFormat="0" applyAlignment="0" applyProtection="0"/>
    <xf numFmtId="0" fontId="8" fillId="72" borderId="51" applyNumberFormat="0" applyAlignment="0" applyProtection="0"/>
    <xf numFmtId="0" fontId="8" fillId="72" borderId="51" applyNumberFormat="0" applyAlignment="0" applyProtection="0"/>
    <xf numFmtId="0" fontId="8" fillId="13" borderId="51" applyNumberFormat="0" applyAlignment="0" applyProtection="0"/>
    <xf numFmtId="0" fontId="47" fillId="16" borderId="0" applyNumberFormat="0" applyBorder="0" applyAlignment="0" applyProtection="0"/>
    <xf numFmtId="0" fontId="47" fillId="19" borderId="0" applyNumberFormat="0" applyBorder="0" applyAlignment="0" applyProtection="0"/>
    <xf numFmtId="0" fontId="8" fillId="13" borderId="51"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8" fillId="13" borderId="51" applyNumberFormat="0" applyAlignment="0" applyProtection="0"/>
    <xf numFmtId="0" fontId="8" fillId="72" borderId="51" applyNumberFormat="0" applyAlignment="0" applyProtection="0"/>
    <xf numFmtId="0" fontId="53" fillId="0" borderId="53" applyNumberFormat="0" applyFill="0" applyAlignment="0" applyProtection="0"/>
    <xf numFmtId="0" fontId="8" fillId="13" borderId="41" applyNumberFormat="0" applyAlignment="0" applyProtection="0"/>
    <xf numFmtId="0" fontId="8" fillId="72" borderId="41" applyNumberFormat="0" applyAlignment="0" applyProtection="0"/>
    <xf numFmtId="0" fontId="8" fillId="72" borderId="41" applyNumberFormat="0" applyAlignment="0" applyProtection="0"/>
    <xf numFmtId="0" fontId="8" fillId="13" borderId="41" applyNumberFormat="0" applyAlignment="0" applyProtection="0"/>
    <xf numFmtId="0" fontId="8" fillId="13" borderId="41" applyNumberFormat="0" applyAlignment="0" applyProtection="0"/>
    <xf numFmtId="0" fontId="47" fillId="46" borderId="0" applyNumberFormat="0" applyBorder="0" applyAlignment="0" applyProtection="0"/>
    <xf numFmtId="0" fontId="47" fillId="48" borderId="0" applyNumberFormat="0" applyBorder="0" applyAlignment="0" applyProtection="0"/>
    <xf numFmtId="0" fontId="47" fillId="49" borderId="0" applyNumberFormat="0" applyBorder="0" applyAlignment="0" applyProtection="0"/>
    <xf numFmtId="0" fontId="55" fillId="54" borderId="0" applyNumberFormat="0" applyBorder="0" applyAlignment="0" applyProtection="0"/>
    <xf numFmtId="0" fontId="49" fillId="51" borderId="0" applyNumberFormat="0" applyBorder="0" applyAlignment="0" applyProtection="0"/>
    <xf numFmtId="0" fontId="53" fillId="0" borderId="53" applyNumberFormat="0" applyFill="0" applyAlignment="0" applyProtection="0"/>
    <xf numFmtId="0" fontId="53" fillId="0" borderId="53" applyNumberFormat="0" applyFill="0" applyAlignment="0" applyProtection="0"/>
    <xf numFmtId="0" fontId="53" fillId="0" borderId="53" applyNumberFormat="0" applyFill="0" applyAlignment="0" applyProtection="0"/>
    <xf numFmtId="0" fontId="59" fillId="0" borderId="25" applyNumberFormat="0" applyFill="0" applyAlignment="0" applyProtection="0"/>
    <xf numFmtId="0" fontId="51" fillId="52" borderId="20" applyNumberFormat="0" applyAlignment="0" applyProtection="0"/>
    <xf numFmtId="0" fontId="8" fillId="13" borderId="51" applyNumberFormat="0" applyAlignment="0" applyProtection="0"/>
    <xf numFmtId="0" fontId="8" fillId="72" borderId="51" applyNumberFormat="0" applyAlignment="0" applyProtection="0"/>
    <xf numFmtId="0" fontId="8" fillId="72" borderId="51" applyNumberFormat="0" applyAlignment="0" applyProtection="0"/>
    <xf numFmtId="0" fontId="8" fillId="13" borderId="51" applyNumberFormat="0" applyAlignment="0" applyProtection="0"/>
    <xf numFmtId="0" fontId="8" fillId="13" borderId="51" applyNumberFormat="0" applyAlignment="0" applyProtection="0"/>
  </cellStyleXfs>
  <cellXfs count="361">
    <xf numFmtId="0" fontId="0" fillId="0" borderId="0" xfId="0"/>
    <xf numFmtId="0" fontId="5" fillId="0" borderId="0" xfId="0" applyFont="1" applyAlignment="1">
      <alignment horizontal="center"/>
    </xf>
    <xf numFmtId="0" fontId="4" fillId="0" borderId="0" xfId="891" applyFont="1" applyAlignment="1">
      <alignment horizontal="center"/>
    </xf>
    <xf numFmtId="0" fontId="12" fillId="0" borderId="0" xfId="0" applyFont="1" applyAlignment="1">
      <alignment vertical="center"/>
    </xf>
    <xf numFmtId="0" fontId="10" fillId="0" borderId="0" xfId="815" applyFont="1" applyAlignment="1">
      <alignment vertical="center"/>
    </xf>
    <xf numFmtId="0" fontId="14" fillId="0" borderId="0" xfId="0" applyFont="1" applyAlignment="1">
      <alignment horizontal="left" vertical="center"/>
    </xf>
    <xf numFmtId="0" fontId="4" fillId="0" borderId="0" xfId="0" applyFont="1"/>
    <xf numFmtId="0" fontId="9" fillId="0" borderId="0" xfId="0" applyFont="1"/>
    <xf numFmtId="0" fontId="11" fillId="0" borderId="0" xfId="0" applyFont="1" applyAlignment="1">
      <alignment horizontal="center" vertical="center"/>
    </xf>
    <xf numFmtId="0" fontId="12" fillId="24" borderId="0" xfId="0" applyFont="1" applyFill="1" applyAlignment="1">
      <alignment horizontal="center" vertical="center" wrapText="1"/>
    </xf>
    <xf numFmtId="0" fontId="63" fillId="0" borderId="0" xfId="0" applyFont="1"/>
    <xf numFmtId="0" fontId="4" fillId="0" borderId="0" xfId="892" applyFont="1" applyAlignment="1">
      <alignment horizontal="center" vertical="center"/>
    </xf>
    <xf numFmtId="0" fontId="63" fillId="0" borderId="0" xfId="0" applyFont="1" applyAlignment="1">
      <alignment horizontal="center" vertical="center"/>
    </xf>
    <xf numFmtId="0" fontId="9" fillId="0" borderId="0" xfId="0" applyFont="1" applyAlignment="1">
      <alignment horizontal="center" vertical="center"/>
    </xf>
    <xf numFmtId="0" fontId="5" fillId="58" borderId="10" xfId="0" applyFont="1" applyFill="1" applyBorder="1" applyAlignment="1">
      <alignment horizontal="center"/>
    </xf>
    <xf numFmtId="0" fontId="10" fillId="0" borderId="0" xfId="815" applyFont="1" applyAlignment="1">
      <alignment horizontal="left" vertical="center"/>
    </xf>
    <xf numFmtId="0" fontId="15" fillId="0" borderId="11" xfId="0" applyFont="1" applyBorder="1" applyAlignment="1">
      <alignment horizontal="center" vertical="center"/>
    </xf>
    <xf numFmtId="0" fontId="10" fillId="0" borderId="0" xfId="0" applyFont="1" applyAlignment="1">
      <alignment vertical="center"/>
    </xf>
    <xf numFmtId="0" fontId="11" fillId="0" borderId="0" xfId="0" applyFont="1" applyAlignment="1">
      <alignment vertical="center"/>
    </xf>
    <xf numFmtId="0" fontId="14" fillId="0" borderId="0" xfId="0" applyFont="1" applyAlignment="1">
      <alignment vertical="center"/>
    </xf>
    <xf numFmtId="0" fontId="12" fillId="0" borderId="0" xfId="0" applyFont="1" applyAlignment="1">
      <alignment horizontal="center" vertical="center"/>
    </xf>
    <xf numFmtId="0" fontId="11" fillId="59" borderId="0" xfId="0" applyFont="1" applyFill="1" applyAlignment="1">
      <alignment vertical="center"/>
    </xf>
    <xf numFmtId="0" fontId="13" fillId="0" borderId="0" xfId="815" applyFont="1" applyAlignment="1">
      <alignment vertical="center"/>
    </xf>
    <xf numFmtId="0" fontId="11" fillId="0" borderId="0" xfId="0" applyFont="1" applyAlignment="1">
      <alignment horizontal="left" vertical="center"/>
    </xf>
    <xf numFmtId="0" fontId="3" fillId="0" borderId="0" xfId="815" applyAlignment="1">
      <alignment vertical="center"/>
    </xf>
    <xf numFmtId="10" fontId="5" fillId="0" borderId="11" xfId="815" applyNumberFormat="1" applyFont="1" applyBorder="1" applyAlignment="1">
      <alignment horizontal="center" vertical="center" wrapText="1"/>
    </xf>
    <xf numFmtId="10" fontId="5" fillId="0" borderId="0" xfId="815" applyNumberFormat="1" applyFont="1" applyAlignment="1">
      <alignment horizontal="center" vertical="center" wrapText="1"/>
    </xf>
    <xf numFmtId="0" fontId="63" fillId="0" borderId="0" xfId="0" applyFont="1" applyAlignment="1">
      <alignment horizontal="center" vertical="center" wrapText="1"/>
    </xf>
    <xf numFmtId="0" fontId="5" fillId="0" borderId="11" xfId="815" applyFont="1" applyBorder="1" applyAlignment="1">
      <alignment horizontal="center" vertical="center" wrapText="1"/>
    </xf>
    <xf numFmtId="0" fontId="63" fillId="0" borderId="11" xfId="0" quotePrefix="1" applyFont="1" applyBorder="1" applyAlignment="1">
      <alignment vertical="center"/>
    </xf>
    <xf numFmtId="0" fontId="3" fillId="0" borderId="0" xfId="815" applyAlignment="1">
      <alignment vertical="center" wrapText="1"/>
    </xf>
    <xf numFmtId="0" fontId="10" fillId="25" borderId="0" xfId="815" applyFont="1" applyFill="1" applyAlignment="1">
      <alignment horizontal="left" vertical="center"/>
    </xf>
    <xf numFmtId="0" fontId="12" fillId="0" borderId="0" xfId="0" applyFont="1" applyAlignment="1">
      <alignment horizontal="left" vertical="center"/>
    </xf>
    <xf numFmtId="0" fontId="4" fillId="60" borderId="11" xfId="815" applyFont="1" applyFill="1" applyBorder="1" applyAlignment="1" applyProtection="1">
      <alignment horizontal="center" vertical="center" wrapText="1"/>
      <protection locked="0"/>
    </xf>
    <xf numFmtId="0" fontId="9" fillId="0" borderId="11" xfId="0" applyFont="1" applyBorder="1" applyAlignment="1">
      <alignment horizontal="center" vertical="center" wrapText="1"/>
    </xf>
    <xf numFmtId="0" fontId="4" fillId="0" borderId="11" xfId="815" applyFont="1" applyBorder="1" applyAlignment="1">
      <alignment horizontal="center" vertical="center" wrapText="1"/>
    </xf>
    <xf numFmtId="10" fontId="4" fillId="0" borderId="11" xfId="815" applyNumberFormat="1" applyFont="1" applyBorder="1" applyAlignment="1">
      <alignment horizontal="center" vertical="center" wrapText="1"/>
    </xf>
    <xf numFmtId="0" fontId="64" fillId="61" borderId="11" xfId="815" applyFont="1" applyFill="1" applyBorder="1" applyAlignment="1">
      <alignment horizontal="center" vertical="center" wrapText="1"/>
    </xf>
    <xf numFmtId="0" fontId="35" fillId="61" borderId="11" xfId="815" applyFont="1" applyFill="1" applyBorder="1" applyAlignment="1">
      <alignment horizontal="center" vertical="center" wrapText="1"/>
    </xf>
    <xf numFmtId="0" fontId="11" fillId="0" borderId="0" xfId="0" applyFont="1" applyAlignment="1">
      <alignment vertical="center" wrapText="1"/>
    </xf>
    <xf numFmtId="0" fontId="9" fillId="0" borderId="0" xfId="0" applyFont="1" applyAlignment="1">
      <alignment vertical="center" wrapText="1"/>
    </xf>
    <xf numFmtId="0" fontId="5" fillId="0" borderId="0" xfId="815" applyFont="1" applyAlignment="1">
      <alignment horizontal="left" vertical="center" wrapText="1"/>
    </xf>
    <xf numFmtId="0" fontId="10" fillId="0" borderId="0" xfId="0" applyFont="1" applyAlignment="1">
      <alignment horizontal="right" vertical="center"/>
    </xf>
    <xf numFmtId="10" fontId="4" fillId="0" borderId="0" xfId="815" applyNumberFormat="1" applyFont="1" applyAlignment="1">
      <alignment horizontal="center" vertical="center" wrapText="1"/>
    </xf>
    <xf numFmtId="0" fontId="63" fillId="0" borderId="0" xfId="0" applyFont="1" applyAlignment="1">
      <alignment horizontal="left" vertical="center" wrapText="1"/>
    </xf>
    <xf numFmtId="0" fontId="0" fillId="0" borderId="0" xfId="0" applyAlignment="1">
      <alignment horizontal="left" vertical="center"/>
    </xf>
    <xf numFmtId="0" fontId="4" fillId="0" borderId="0" xfId="815" applyFont="1" applyAlignment="1">
      <alignment horizontal="left" vertical="center"/>
    </xf>
    <xf numFmtId="0" fontId="4" fillId="0" borderId="0" xfId="815" applyFont="1" applyAlignment="1">
      <alignment horizontal="center" vertical="center"/>
    </xf>
    <xf numFmtId="0" fontId="4" fillId="0" borderId="0" xfId="815" applyFont="1" applyAlignment="1">
      <alignment vertical="center"/>
    </xf>
    <xf numFmtId="14" fontId="12" fillId="0" borderId="11" xfId="0" applyNumberFormat="1" applyFont="1" applyBorder="1" applyAlignment="1">
      <alignment horizontal="center" vertical="center"/>
    </xf>
    <xf numFmtId="0" fontId="12" fillId="0" borderId="10" xfId="0" quotePrefix="1" applyFont="1" applyBorder="1" applyAlignment="1">
      <alignment horizontal="center" vertical="center"/>
    </xf>
    <xf numFmtId="0" fontId="4" fillId="62" borderId="11" xfId="815" applyFont="1" applyFill="1" applyBorder="1" applyAlignment="1">
      <alignment horizontal="center" vertical="center"/>
    </xf>
    <xf numFmtId="10" fontId="4" fillId="62" borderId="11" xfId="815" applyNumberFormat="1" applyFont="1" applyFill="1" applyBorder="1" applyAlignment="1">
      <alignment horizontal="center" vertical="center"/>
    </xf>
    <xf numFmtId="0" fontId="5" fillId="0" borderId="11" xfId="815" applyFont="1" applyBorder="1" applyAlignment="1">
      <alignment vertical="center" wrapText="1"/>
    </xf>
    <xf numFmtId="10" fontId="9" fillId="0" borderId="11" xfId="0" applyNumberFormat="1" applyFont="1" applyBorder="1" applyAlignment="1">
      <alignment horizontal="center" vertical="center" wrapText="1"/>
    </xf>
    <xf numFmtId="10" fontId="66" fillId="0" borderId="11" xfId="0" applyNumberFormat="1" applyFont="1" applyBorder="1" applyAlignment="1">
      <alignment horizontal="center" vertical="center" wrapText="1"/>
    </xf>
    <xf numFmtId="3" fontId="5" fillId="0" borderId="11" xfId="815" applyNumberFormat="1" applyFont="1" applyBorder="1" applyAlignment="1">
      <alignment horizontal="center" vertical="center"/>
    </xf>
    <xf numFmtId="3" fontId="5" fillId="0" borderId="11" xfId="815" applyNumberFormat="1" applyFont="1" applyBorder="1" applyAlignment="1">
      <alignment horizontal="center" vertical="center" wrapText="1"/>
    </xf>
    <xf numFmtId="0" fontId="6" fillId="0" borderId="0" xfId="815" applyFont="1" applyAlignment="1">
      <alignment horizontal="center" vertical="center"/>
    </xf>
    <xf numFmtId="0" fontId="9" fillId="0" borderId="0" xfId="0" applyFont="1" applyAlignment="1">
      <alignment vertical="center"/>
    </xf>
    <xf numFmtId="0" fontId="4" fillId="0" borderId="11" xfId="815" quotePrefix="1" applyFont="1" applyBorder="1" applyAlignment="1">
      <alignment horizontal="center" vertical="center" wrapText="1"/>
    </xf>
    <xf numFmtId="10" fontId="4" fillId="0" borderId="11" xfId="815" applyNumberFormat="1" applyFont="1" applyBorder="1" applyAlignment="1">
      <alignment horizontal="center" vertical="center"/>
    </xf>
    <xf numFmtId="10" fontId="4" fillId="0" borderId="0" xfId="815" applyNumberFormat="1" applyFont="1" applyAlignment="1">
      <alignment horizontal="center" vertical="center"/>
    </xf>
    <xf numFmtId="0" fontId="9" fillId="0" borderId="11" xfId="0" applyFont="1" applyBorder="1" applyAlignment="1">
      <alignment horizontal="center" vertical="center"/>
    </xf>
    <xf numFmtId="0" fontId="12" fillId="0" borderId="11" xfId="0" applyFont="1" applyBorder="1" applyAlignment="1">
      <alignment horizontal="center" vertical="center"/>
    </xf>
    <xf numFmtId="0" fontId="39" fillId="0" borderId="0" xfId="815" applyFont="1" applyAlignment="1">
      <alignment horizontal="left" vertical="center"/>
    </xf>
    <xf numFmtId="0" fontId="5" fillId="0" borderId="11" xfId="815" applyFont="1" applyBorder="1" applyAlignment="1">
      <alignment horizontal="left" vertical="center" wrapText="1"/>
    </xf>
    <xf numFmtId="0" fontId="6" fillId="0" borderId="10" xfId="815" quotePrefix="1" applyFont="1" applyBorder="1" applyAlignment="1">
      <alignment horizontal="center" vertical="center"/>
    </xf>
    <xf numFmtId="0" fontId="10" fillId="0" borderId="0" xfId="815" applyFont="1" applyAlignment="1">
      <alignment horizontal="center" vertical="center"/>
    </xf>
    <xf numFmtId="0" fontId="5" fillId="0" borderId="0" xfId="815" applyFont="1" applyAlignment="1">
      <alignment horizontal="center" vertical="center"/>
    </xf>
    <xf numFmtId="0" fontId="5" fillId="0" borderId="0" xfId="815" applyFont="1" applyAlignment="1">
      <alignment horizontal="center" vertical="center" wrapText="1"/>
    </xf>
    <xf numFmtId="10" fontId="66" fillId="0" borderId="0" xfId="0" applyNumberFormat="1" applyFont="1" applyAlignment="1">
      <alignment horizontal="center" vertical="center" wrapText="1"/>
    </xf>
    <xf numFmtId="0" fontId="6" fillId="0" borderId="0" xfId="815" quotePrefix="1" applyFont="1" applyAlignment="1">
      <alignment horizontal="center" vertical="center"/>
    </xf>
    <xf numFmtId="0" fontId="4" fillId="0" borderId="0" xfId="815" applyFont="1" applyAlignment="1">
      <alignment horizontal="left" vertical="top" wrapText="1"/>
    </xf>
    <xf numFmtId="10" fontId="11" fillId="0" borderId="0" xfId="0" applyNumberFormat="1" applyFont="1" applyAlignment="1">
      <alignment vertical="center"/>
    </xf>
    <xf numFmtId="0" fontId="63" fillId="0" borderId="11" xfId="0" quotePrefix="1" applyFont="1" applyBorder="1" applyAlignment="1">
      <alignment vertical="center" wrapText="1"/>
    </xf>
    <xf numFmtId="3" fontId="4" fillId="0" borderId="11" xfId="815" applyNumberFormat="1" applyFont="1" applyBorder="1" applyAlignment="1">
      <alignment horizontal="center" vertical="center" wrapText="1"/>
    </xf>
    <xf numFmtId="3" fontId="5" fillId="0" borderId="0" xfId="815" applyNumberFormat="1" applyFont="1" applyAlignment="1">
      <alignment horizontal="center" vertical="center" wrapText="1"/>
    </xf>
    <xf numFmtId="0" fontId="63" fillId="0" borderId="11" xfId="815" applyFont="1" applyBorder="1" applyAlignment="1">
      <alignment horizontal="center" vertical="center" wrapText="1"/>
    </xf>
    <xf numFmtId="14" fontId="10" fillId="63" borderId="0" xfId="815" applyNumberFormat="1" applyFont="1" applyFill="1" applyAlignment="1">
      <alignment horizontal="center" vertical="center"/>
    </xf>
    <xf numFmtId="0" fontId="10" fillId="63" borderId="0" xfId="815" applyFont="1" applyFill="1" applyAlignment="1">
      <alignment horizontal="left" vertical="center"/>
    </xf>
    <xf numFmtId="14" fontId="10" fillId="0" borderId="0" xfId="815" applyNumberFormat="1" applyFont="1" applyAlignment="1">
      <alignment horizontal="center" vertical="center"/>
    </xf>
    <xf numFmtId="0" fontId="67" fillId="0" borderId="11" xfId="0" applyFont="1" applyBorder="1" applyAlignment="1">
      <alignment horizontal="left" vertical="center" wrapText="1"/>
    </xf>
    <xf numFmtId="0" fontId="67" fillId="0" borderId="11" xfId="0" applyFont="1" applyBorder="1" applyAlignment="1">
      <alignment vertical="center" wrapText="1"/>
    </xf>
    <xf numFmtId="0" fontId="67" fillId="0" borderId="11" xfId="0" applyFont="1" applyBorder="1" applyAlignment="1">
      <alignment horizontal="center" vertical="center" wrapText="1"/>
    </xf>
    <xf numFmtId="0" fontId="67" fillId="0" borderId="0" xfId="0" applyFont="1" applyAlignment="1">
      <alignment vertical="center" wrapText="1"/>
    </xf>
    <xf numFmtId="0" fontId="67" fillId="0" borderId="0" xfId="0" applyFont="1" applyAlignment="1">
      <alignment horizontal="left" vertical="center" wrapText="1"/>
    </xf>
    <xf numFmtId="1" fontId="67" fillId="0" borderId="11" xfId="0" applyNumberFormat="1" applyFont="1" applyBorder="1" applyAlignment="1">
      <alignment horizontal="center" vertical="center" wrapText="1"/>
    </xf>
    <xf numFmtId="0" fontId="67" fillId="0" borderId="0" xfId="0" quotePrefix="1" applyFont="1" applyAlignment="1">
      <alignment vertical="center" wrapText="1"/>
    </xf>
    <xf numFmtId="2" fontId="67" fillId="0" borderId="11" xfId="0" applyNumberFormat="1" applyFont="1" applyBorder="1" applyAlignment="1">
      <alignment horizontal="center" vertical="center" wrapText="1"/>
    </xf>
    <xf numFmtId="0" fontId="0" fillId="0" borderId="11" xfId="0" applyBorder="1"/>
    <xf numFmtId="0" fontId="45" fillId="0" borderId="0" xfId="0" applyFont="1" applyAlignment="1">
      <alignment vertical="center"/>
    </xf>
    <xf numFmtId="0" fontId="44" fillId="0" borderId="11" xfId="0" applyFont="1" applyBorder="1" applyAlignment="1">
      <alignment horizontal="left" vertical="center"/>
    </xf>
    <xf numFmtId="14" fontId="44" fillId="0" borderId="11" xfId="0" applyNumberFormat="1" applyFont="1" applyBorder="1" applyAlignment="1">
      <alignment horizontal="left" vertical="center"/>
    </xf>
    <xf numFmtId="14" fontId="44" fillId="0" borderId="0" xfId="0" applyNumberFormat="1" applyFont="1" applyAlignment="1">
      <alignment horizontal="left" vertical="center"/>
    </xf>
    <xf numFmtId="0" fontId="45" fillId="0" borderId="11" xfId="0" applyFont="1" applyBorder="1" applyAlignment="1">
      <alignment vertical="center"/>
    </xf>
    <xf numFmtId="0" fontId="13" fillId="0" borderId="0" xfId="815" applyFont="1"/>
    <xf numFmtId="0" fontId="11" fillId="0" borderId="0" xfId="0" applyFont="1"/>
    <xf numFmtId="0" fontId="11" fillId="0" borderId="0" xfId="0" applyFont="1" applyAlignment="1">
      <alignment horizontal="center"/>
    </xf>
    <xf numFmtId="0" fontId="12" fillId="0" borderId="0" xfId="0" applyFont="1"/>
    <xf numFmtId="0" fontId="14" fillId="0" borderId="0" xfId="0" applyFont="1"/>
    <xf numFmtId="0" fontId="45" fillId="0" borderId="0" xfId="0" applyFont="1"/>
    <xf numFmtId="0" fontId="44" fillId="0" borderId="0" xfId="0" applyFont="1"/>
    <xf numFmtId="0" fontId="0" fillId="0" borderId="0" xfId="0" applyAlignment="1">
      <alignment horizontal="center"/>
    </xf>
    <xf numFmtId="0" fontId="3" fillId="0" borderId="0" xfId="815"/>
    <xf numFmtId="0" fontId="71" fillId="0" borderId="0" xfId="815" applyFont="1"/>
    <xf numFmtId="0" fontId="71" fillId="0" borderId="0" xfId="815" applyFont="1" applyAlignment="1">
      <alignment horizontal="center" vertical="center"/>
    </xf>
    <xf numFmtId="0" fontId="3" fillId="0" borderId="0" xfId="815" applyAlignment="1">
      <alignment horizontal="left"/>
    </xf>
    <xf numFmtId="0" fontId="71" fillId="0" borderId="0" xfId="815" applyFont="1" applyAlignment="1">
      <alignment horizontal="left"/>
    </xf>
    <xf numFmtId="14" fontId="70" fillId="0" borderId="0" xfId="0" applyNumberFormat="1" applyFont="1" applyAlignment="1">
      <alignment horizontal="center" vertical="center"/>
    </xf>
    <xf numFmtId="1" fontId="15" fillId="68" borderId="10" xfId="0" applyNumberFormat="1" applyFont="1" applyFill="1" applyBorder="1" applyAlignment="1" applyProtection="1">
      <alignment horizontal="center" vertical="center"/>
      <protection locked="0"/>
    </xf>
    <xf numFmtId="10" fontId="15" fillId="24" borderId="10" xfId="924" applyNumberFormat="1" applyFont="1" applyFill="1" applyBorder="1" applyAlignment="1" applyProtection="1">
      <alignment horizontal="center" vertical="center" wrapText="1"/>
    </xf>
    <xf numFmtId="0" fontId="9" fillId="0" borderId="39" xfId="0" applyFont="1" applyBorder="1" applyAlignment="1">
      <alignment vertical="center" wrapText="1"/>
    </xf>
    <xf numFmtId="0" fontId="9" fillId="0" borderId="0" xfId="0" applyFont="1" applyAlignment="1">
      <alignment horizontal="center"/>
    </xf>
    <xf numFmtId="10" fontId="11" fillId="0" borderId="0" xfId="925" applyNumberFormat="1" applyFont="1" applyAlignment="1" applyProtection="1">
      <alignment vertical="center" wrapText="1"/>
    </xf>
    <xf numFmtId="14" fontId="63" fillId="0" borderId="11" xfId="0" applyNumberFormat="1" applyFont="1" applyBorder="1" applyAlignment="1">
      <alignment horizontal="left" vertical="center"/>
    </xf>
    <xf numFmtId="0" fontId="44" fillId="0" borderId="11" xfId="0" applyFont="1" applyBorder="1" applyAlignment="1">
      <alignment horizontal="center" vertical="center"/>
    </xf>
    <xf numFmtId="0" fontId="34" fillId="0" borderId="11" xfId="815" quotePrefix="1" applyFont="1" applyBorder="1" applyAlignment="1">
      <alignment horizontal="center" vertical="center" wrapText="1"/>
    </xf>
    <xf numFmtId="10" fontId="9" fillId="0" borderId="0" xfId="0" applyNumberFormat="1" applyFont="1" applyAlignment="1">
      <alignment horizontal="center" vertical="center" wrapText="1"/>
    </xf>
    <xf numFmtId="0" fontId="11" fillId="0" borderId="16" xfId="0" applyFont="1" applyBorder="1" applyAlignment="1">
      <alignment vertical="center"/>
    </xf>
    <xf numFmtId="0" fontId="65" fillId="0" borderId="11" xfId="815" applyFont="1" applyBorder="1" applyAlignment="1">
      <alignment horizontal="center" vertical="center" wrapText="1"/>
    </xf>
    <xf numFmtId="0" fontId="78" fillId="0" borderId="11" xfId="815" applyFont="1" applyBorder="1" applyAlignment="1">
      <alignment horizontal="center" vertical="center" wrapText="1"/>
    </xf>
    <xf numFmtId="0" fontId="4" fillId="0" borderId="40" xfId="815" applyFont="1" applyBorder="1" applyAlignment="1">
      <alignment vertical="center" wrapText="1"/>
    </xf>
    <xf numFmtId="0" fontId="4" fillId="0" borderId="0" xfId="815" applyFont="1" applyAlignment="1">
      <alignment vertical="center" wrapText="1"/>
    </xf>
    <xf numFmtId="0" fontId="12" fillId="0" borderId="0" xfId="0" applyFont="1" applyAlignment="1">
      <alignment horizontal="center"/>
    </xf>
    <xf numFmtId="0" fontId="9" fillId="69" borderId="11" xfId="0" applyFont="1" applyFill="1" applyBorder="1" applyAlignment="1">
      <alignment horizontal="center" vertical="center" wrapText="1"/>
    </xf>
    <xf numFmtId="0" fontId="4" fillId="69" borderId="11" xfId="815" applyFont="1" applyFill="1" applyBorder="1" applyAlignment="1">
      <alignment horizontal="center" vertical="center" wrapText="1"/>
    </xf>
    <xf numFmtId="0" fontId="67" fillId="69" borderId="11" xfId="0" applyFont="1" applyFill="1" applyBorder="1" applyAlignment="1">
      <alignment horizontal="center" vertical="center" wrapText="1"/>
    </xf>
    <xf numFmtId="0" fontId="70" fillId="0" borderId="0" xfId="0" applyFont="1"/>
    <xf numFmtId="0" fontId="10" fillId="0" borderId="0" xfId="815" applyFont="1"/>
    <xf numFmtId="1" fontId="44" fillId="0" borderId="11" xfId="0" applyNumberFormat="1" applyFont="1" applyBorder="1" applyAlignment="1">
      <alignment horizontal="center" vertical="center"/>
    </xf>
    <xf numFmtId="0" fontId="45" fillId="0" borderId="11" xfId="0" applyFont="1" applyBorder="1" applyAlignment="1">
      <alignment horizontal="center" vertical="center"/>
    </xf>
    <xf numFmtId="0" fontId="12" fillId="0" borderId="0" xfId="0" applyFont="1" applyAlignment="1">
      <alignment vertical="top"/>
    </xf>
    <xf numFmtId="0" fontId="11" fillId="0" borderId="0" xfId="0" quotePrefix="1" applyFont="1" applyAlignment="1">
      <alignment vertical="center"/>
    </xf>
    <xf numFmtId="0" fontId="65" fillId="0" borderId="0" xfId="0" applyFont="1" applyAlignment="1">
      <alignment vertical="center" wrapText="1"/>
    </xf>
    <xf numFmtId="0" fontId="65" fillId="0" borderId="0" xfId="0" applyFont="1" applyAlignment="1">
      <alignment vertical="center"/>
    </xf>
    <xf numFmtId="0" fontId="84" fillId="0" borderId="11" xfId="0" applyFont="1" applyBorder="1" applyAlignment="1">
      <alignment vertical="center" wrapText="1"/>
    </xf>
    <xf numFmtId="0" fontId="85" fillId="0" borderId="11" xfId="0" applyFont="1" applyBorder="1" applyAlignment="1">
      <alignment vertical="center" wrapText="1"/>
    </xf>
    <xf numFmtId="0" fontId="85" fillId="0" borderId="11" xfId="0" quotePrefix="1" applyFont="1" applyBorder="1" applyAlignment="1">
      <alignment vertical="center"/>
    </xf>
    <xf numFmtId="0" fontId="85" fillId="0" borderId="0" xfId="0" applyFont="1" applyAlignment="1">
      <alignment vertical="center"/>
    </xf>
    <xf numFmtId="0" fontId="85" fillId="69" borderId="11" xfId="0" quotePrefix="1" applyFont="1" applyFill="1" applyBorder="1" applyAlignment="1">
      <alignment vertical="center"/>
    </xf>
    <xf numFmtId="0" fontId="85" fillId="69" borderId="11" xfId="0" applyFont="1" applyFill="1" applyBorder="1" applyAlignment="1">
      <alignment vertical="center" wrapText="1"/>
    </xf>
    <xf numFmtId="0" fontId="86" fillId="0" borderId="11" xfId="0" applyFont="1" applyBorder="1" applyAlignment="1">
      <alignment horizontal="left" vertical="center" wrapText="1"/>
    </xf>
    <xf numFmtId="0" fontId="9" fillId="0" borderId="0" xfId="0" applyFont="1" applyAlignment="1">
      <alignment vertical="top" wrapText="1"/>
    </xf>
    <xf numFmtId="0" fontId="4" fillId="0" borderId="0" xfId="0" applyFont="1" applyAlignment="1">
      <alignment horizontal="center" vertical="center" wrapText="1"/>
    </xf>
    <xf numFmtId="0" fontId="45" fillId="70" borderId="11" xfId="0" applyFont="1" applyFill="1" applyBorder="1" applyAlignment="1">
      <alignment horizontal="center" vertical="center"/>
    </xf>
    <xf numFmtId="0" fontId="6" fillId="0" borderId="0" xfId="0" applyFont="1" applyAlignment="1">
      <alignment horizontal="left" vertical="center"/>
    </xf>
    <xf numFmtId="0" fontId="6" fillId="0" borderId="0" xfId="0" applyFont="1" applyAlignment="1">
      <alignment horizontal="center" vertical="center"/>
    </xf>
    <xf numFmtId="0" fontId="6" fillId="0" borderId="0" xfId="815" applyFont="1" applyAlignment="1">
      <alignment horizontal="left" vertical="center"/>
    </xf>
    <xf numFmtId="1" fontId="44" fillId="70" borderId="11" xfId="0" applyNumberFormat="1" applyFont="1" applyFill="1" applyBorder="1" applyAlignment="1">
      <alignment horizontal="center" vertical="center"/>
    </xf>
    <xf numFmtId="0" fontId="15" fillId="0" borderId="0" xfId="0" applyFont="1"/>
    <xf numFmtId="0" fontId="87" fillId="0" borderId="0" xfId="0" applyFont="1"/>
    <xf numFmtId="0" fontId="4" fillId="0" borderId="0" xfId="0" applyFont="1" applyAlignment="1">
      <alignment wrapText="1"/>
    </xf>
    <xf numFmtId="0" fontId="15" fillId="0" borderId="11" xfId="0" applyFont="1" applyBorder="1" applyAlignment="1">
      <alignment horizontal="center"/>
    </xf>
    <xf numFmtId="0" fontId="9" fillId="74" borderId="11" xfId="0" applyFont="1" applyFill="1" applyBorder="1" applyAlignment="1">
      <alignment horizontal="center"/>
    </xf>
    <xf numFmtId="9" fontId="9" fillId="74" borderId="11" xfId="675" applyFont="1" applyFill="1" applyBorder="1" applyAlignment="1" applyProtection="1">
      <alignment horizontal="center"/>
    </xf>
    <xf numFmtId="1" fontId="9" fillId="74" borderId="11" xfId="675" applyNumberFormat="1" applyFont="1" applyFill="1" applyBorder="1" applyAlignment="1" applyProtection="1">
      <alignment horizontal="center"/>
    </xf>
    <xf numFmtId="49" fontId="9" fillId="0" borderId="11" xfId="0" applyNumberFormat="1" applyFont="1" applyBorder="1" applyAlignment="1">
      <alignment horizontal="center"/>
    </xf>
    <xf numFmtId="0" fontId="9" fillId="0" borderId="11" xfId="0" applyFont="1" applyBorder="1" applyAlignment="1">
      <alignment horizontal="center"/>
    </xf>
    <xf numFmtId="9" fontId="9" fillId="0" borderId="11" xfId="675" applyFont="1" applyBorder="1" applyAlignment="1" applyProtection="1">
      <alignment horizontal="center"/>
    </xf>
    <xf numFmtId="1" fontId="9" fillId="0" borderId="11" xfId="675" applyNumberFormat="1" applyFont="1" applyBorder="1" applyAlignment="1" applyProtection="1">
      <alignment horizontal="center"/>
    </xf>
    <xf numFmtId="0" fontId="9" fillId="0" borderId="11" xfId="0" applyFont="1" applyBorder="1"/>
    <xf numFmtId="1" fontId="15" fillId="66" borderId="11" xfId="0" applyNumberFormat="1" applyFont="1" applyFill="1" applyBorder="1" applyAlignment="1">
      <alignment horizontal="center" vertical="center" wrapText="1"/>
    </xf>
    <xf numFmtId="0" fontId="9" fillId="0" borderId="0" xfId="0" applyFont="1" applyAlignment="1">
      <alignment horizontal="center" vertical="center" wrapText="1"/>
    </xf>
    <xf numFmtId="0" fontId="67" fillId="0" borderId="0" xfId="0" applyFont="1"/>
    <xf numFmtId="0" fontId="67" fillId="0" borderId="11" xfId="0" applyFont="1" applyBorder="1" applyAlignment="1">
      <alignment horizontal="center"/>
    </xf>
    <xf numFmtId="0" fontId="67" fillId="0" borderId="11" xfId="0" applyFont="1" applyBorder="1"/>
    <xf numFmtId="0" fontId="5" fillId="60" borderId="17" xfId="815" applyFont="1" applyFill="1" applyBorder="1" applyAlignment="1" applyProtection="1">
      <alignment horizontal="center" vertical="center" wrapText="1"/>
      <protection locked="0"/>
    </xf>
    <xf numFmtId="0" fontId="5" fillId="60" borderId="11" xfId="815" applyFont="1" applyFill="1" applyBorder="1" applyAlignment="1" applyProtection="1">
      <alignment horizontal="center" vertical="center" wrapText="1"/>
      <protection locked="0"/>
    </xf>
    <xf numFmtId="0" fontId="9" fillId="75" borderId="11" xfId="0" applyFont="1" applyFill="1" applyBorder="1" applyAlignment="1">
      <alignment horizontal="center" vertical="center" wrapText="1"/>
    </xf>
    <xf numFmtId="0" fontId="85" fillId="75" borderId="11" xfId="0" applyFont="1" applyFill="1" applyBorder="1" applyAlignment="1">
      <alignment vertical="center" wrapText="1"/>
    </xf>
    <xf numFmtId="0" fontId="66" fillId="0" borderId="11" xfId="0" applyFont="1" applyBorder="1" applyAlignment="1">
      <alignment horizontal="center" vertical="center"/>
    </xf>
    <xf numFmtId="0" fontId="4" fillId="0" borderId="11" xfId="815" applyFont="1" applyBorder="1"/>
    <xf numFmtId="0" fontId="4" fillId="0" borderId="12" xfId="815" applyFont="1" applyBorder="1"/>
    <xf numFmtId="0" fontId="63" fillId="0" borderId="13" xfId="0" applyFont="1" applyBorder="1" applyAlignment="1">
      <alignment vertical="center"/>
    </xf>
    <xf numFmtId="0" fontId="9" fillId="0" borderId="0" xfId="0" applyFont="1" applyAlignment="1">
      <alignment horizontal="left" vertical="center"/>
    </xf>
    <xf numFmtId="0" fontId="66" fillId="0" borderId="0" xfId="0" applyFont="1" applyAlignment="1">
      <alignment horizontal="center" vertical="center"/>
    </xf>
    <xf numFmtId="0" fontId="4" fillId="0" borderId="0" xfId="815" applyFont="1" applyAlignment="1">
      <alignment horizontal="center" vertical="center" wrapText="1"/>
    </xf>
    <xf numFmtId="0" fontId="15" fillId="57" borderId="10" xfId="0" applyFont="1" applyFill="1" applyBorder="1" applyAlignment="1">
      <alignment horizontal="center" vertical="center"/>
    </xf>
    <xf numFmtId="0" fontId="63" fillId="58" borderId="10" xfId="0" applyFont="1" applyFill="1" applyBorder="1" applyAlignment="1">
      <alignment horizontal="center" vertical="center"/>
    </xf>
    <xf numFmtId="0" fontId="15" fillId="57" borderId="10" xfId="0" applyFont="1" applyFill="1" applyBorder="1" applyAlignment="1">
      <alignment horizontal="center"/>
    </xf>
    <xf numFmtId="0" fontId="63" fillId="58" borderId="10" xfId="0" applyFont="1" applyFill="1" applyBorder="1" applyAlignment="1">
      <alignment horizontal="center"/>
    </xf>
    <xf numFmtId="14" fontId="63" fillId="58" borderId="10" xfId="0" applyNumberFormat="1" applyFont="1" applyFill="1" applyBorder="1" applyAlignment="1">
      <alignment horizontal="center"/>
    </xf>
    <xf numFmtId="14" fontId="63" fillId="70" borderId="0" xfId="0" applyNumberFormat="1" applyFont="1" applyFill="1" applyAlignment="1">
      <alignment horizontal="left"/>
    </xf>
    <xf numFmtId="0" fontId="63" fillId="70" borderId="0" xfId="0" applyFont="1" applyFill="1" applyAlignment="1">
      <alignment horizontal="right"/>
    </xf>
    <xf numFmtId="0" fontId="67" fillId="61" borderId="11" xfId="0" applyFont="1" applyFill="1" applyBorder="1" applyAlignment="1">
      <alignment horizontal="center" vertical="center" wrapText="1"/>
    </xf>
    <xf numFmtId="0" fontId="39" fillId="0" borderId="0" xfId="815" applyFont="1" applyAlignment="1">
      <alignment vertical="center"/>
    </xf>
    <xf numFmtId="0" fontId="15" fillId="0" borderId="10" xfId="0" applyFont="1" applyBorder="1" applyAlignment="1">
      <alignment horizontal="center" vertical="center" wrapText="1"/>
    </xf>
    <xf numFmtId="0" fontId="4" fillId="0" borderId="39" xfId="0" applyFont="1" applyBorder="1" applyAlignment="1">
      <alignment vertical="center" wrapText="1"/>
    </xf>
    <xf numFmtId="3" fontId="4" fillId="0" borderId="11" xfId="815" quotePrefix="1" applyNumberFormat="1" applyFont="1" applyBorder="1" applyAlignment="1">
      <alignment horizontal="center" vertical="center" wrapText="1"/>
    </xf>
    <xf numFmtId="0" fontId="91" fillId="61" borderId="11" xfId="815" applyFont="1" applyFill="1" applyBorder="1" applyAlignment="1">
      <alignment horizontal="center" vertical="center" wrapText="1"/>
    </xf>
    <xf numFmtId="0" fontId="4" fillId="0" borderId="55" xfId="815" applyFont="1" applyBorder="1" applyAlignment="1">
      <alignment horizontal="center" vertical="center" wrapText="1"/>
    </xf>
    <xf numFmtId="3" fontId="4" fillId="0" borderId="11" xfId="0" applyNumberFormat="1" applyFont="1" applyBorder="1" applyAlignment="1">
      <alignment horizontal="center" vertical="center"/>
    </xf>
    <xf numFmtId="2" fontId="44" fillId="57" borderId="11" xfId="0" applyNumberFormat="1" applyFont="1" applyFill="1" applyBorder="1" applyAlignment="1">
      <alignment horizontal="center" vertical="center"/>
    </xf>
    <xf numFmtId="49" fontId="9" fillId="57" borderId="11" xfId="0" applyNumberFormat="1" applyFont="1" applyFill="1" applyBorder="1" applyAlignment="1">
      <alignment horizontal="center"/>
    </xf>
    <xf numFmtId="0" fontId="66" fillId="0" borderId="13" xfId="0" applyFont="1" applyBorder="1" applyAlignment="1">
      <alignment horizontal="center" vertical="center"/>
    </xf>
    <xf numFmtId="0" fontId="63" fillId="0" borderId="11" xfId="0" applyFont="1" applyBorder="1"/>
    <xf numFmtId="0" fontId="4" fillId="0" borderId="11" xfId="815" applyFont="1" applyBorder="1" applyAlignment="1" applyProtection="1">
      <alignment horizontal="center" vertical="center" wrapText="1"/>
      <protection locked="0"/>
    </xf>
    <xf numFmtId="10" fontId="11" fillId="0" borderId="0" xfId="925" applyNumberFormat="1" applyFont="1" applyFill="1" applyAlignment="1" applyProtection="1">
      <alignment vertical="center" wrapText="1"/>
    </xf>
    <xf numFmtId="0" fontId="67" fillId="70" borderId="11" xfId="0" applyFont="1" applyFill="1" applyBorder="1" applyAlignment="1">
      <alignment horizontal="left" vertical="center" wrapText="1"/>
    </xf>
    <xf numFmtId="0" fontId="44" fillId="70" borderId="11" xfId="0" applyFont="1" applyFill="1" applyBorder="1" applyAlignment="1">
      <alignment horizontal="left" vertical="center"/>
    </xf>
    <xf numFmtId="49" fontId="0" fillId="0" borderId="11" xfId="0" applyNumberFormat="1" applyBorder="1"/>
    <xf numFmtId="49" fontId="0" fillId="0" borderId="11" xfId="0" applyNumberFormat="1" applyBorder="1" applyAlignment="1">
      <alignment wrapText="1"/>
    </xf>
    <xf numFmtId="14" fontId="63" fillId="0" borderId="14" xfId="0" applyNumberFormat="1" applyFont="1" applyBorder="1" applyAlignment="1">
      <alignment vertical="center"/>
    </xf>
    <xf numFmtId="0" fontId="0" fillId="0" borderId="11" xfId="0" applyBorder="1" applyAlignment="1">
      <alignment horizontal="left"/>
    </xf>
    <xf numFmtId="14" fontId="0" fillId="0" borderId="11" xfId="0" applyNumberFormat="1" applyBorder="1" applyAlignment="1">
      <alignment horizontal="left"/>
    </xf>
    <xf numFmtId="0" fontId="63" fillId="0" borderId="11" xfId="0" applyFont="1" applyBorder="1" applyAlignment="1">
      <alignment horizontal="center" vertical="center" wrapText="1"/>
    </xf>
    <xf numFmtId="14" fontId="0" fillId="0" borderId="0" xfId="0" applyNumberFormat="1" applyAlignment="1">
      <alignment horizontal="left"/>
    </xf>
    <xf numFmtId="0" fontId="63" fillId="0" borderId="11" xfId="0" applyFont="1" applyBorder="1" applyAlignment="1">
      <alignment horizontal="center" vertical="center"/>
    </xf>
    <xf numFmtId="0" fontId="94" fillId="0" borderId="11" xfId="0" applyFont="1" applyBorder="1" applyAlignment="1">
      <alignment vertical="center"/>
    </xf>
    <xf numFmtId="0" fontId="63" fillId="0" borderId="14" xfId="0" quotePrefix="1" applyFont="1" applyBorder="1" applyAlignment="1">
      <alignment vertical="center"/>
    </xf>
    <xf numFmtId="0" fontId="66" fillId="76" borderId="0" xfId="0" applyFont="1" applyFill="1"/>
    <xf numFmtId="0" fontId="12" fillId="0" borderId="0" xfId="0" applyFont="1" applyAlignment="1">
      <alignment horizontal="left" vertical="center"/>
    </xf>
    <xf numFmtId="0" fontId="10" fillId="65" borderId="13" xfId="815" applyFont="1" applyFill="1" applyBorder="1" applyAlignment="1" applyProtection="1">
      <alignment horizontal="left" vertical="center"/>
      <protection locked="0"/>
    </xf>
    <xf numFmtId="0" fontId="10" fillId="65" borderId="15" xfId="815" applyFont="1" applyFill="1" applyBorder="1" applyAlignment="1" applyProtection="1">
      <alignment horizontal="left" vertical="center"/>
      <protection locked="0"/>
    </xf>
    <xf numFmtId="0" fontId="10" fillId="65" borderId="14" xfId="815" applyFont="1" applyFill="1" applyBorder="1" applyAlignment="1" applyProtection="1">
      <alignment horizontal="left" vertical="center"/>
      <protection locked="0"/>
    </xf>
    <xf numFmtId="0" fontId="10" fillId="64" borderId="13" xfId="815" applyFont="1" applyFill="1" applyBorder="1" applyAlignment="1" applyProtection="1">
      <alignment horizontal="left" vertical="center"/>
      <protection locked="0"/>
    </xf>
    <xf numFmtId="0" fontId="10" fillId="64" borderId="14" xfId="815" applyFont="1" applyFill="1" applyBorder="1" applyAlignment="1" applyProtection="1">
      <alignment horizontal="left" vertical="center"/>
      <protection locked="0"/>
    </xf>
    <xf numFmtId="0" fontId="10" fillId="0" borderId="0" xfId="815" applyFont="1" applyAlignment="1">
      <alignment horizontal="left" vertical="center"/>
    </xf>
    <xf numFmtId="0" fontId="10" fillId="0" borderId="16" xfId="815" applyFont="1" applyBorder="1" applyAlignment="1">
      <alignment horizontal="left" vertical="center"/>
    </xf>
    <xf numFmtId="0" fontId="0" fillId="0" borderId="16" xfId="0" applyBorder="1" applyAlignment="1">
      <alignment horizontal="left" vertical="center"/>
    </xf>
    <xf numFmtId="0" fontId="10" fillId="0" borderId="0" xfId="815" applyFont="1" applyAlignment="1">
      <alignment horizontal="left" vertical="top"/>
    </xf>
    <xf numFmtId="0" fontId="0" fillId="0" borderId="16" xfId="0" applyBorder="1" applyAlignment="1">
      <alignment horizontal="left" vertical="top"/>
    </xf>
    <xf numFmtId="14" fontId="10" fillId="65" borderId="13" xfId="815" applyNumberFormat="1" applyFont="1" applyFill="1" applyBorder="1" applyAlignment="1" applyProtection="1">
      <alignment horizontal="center" vertical="center"/>
      <protection locked="0"/>
    </xf>
    <xf numFmtId="14" fontId="10" fillId="65" borderId="15" xfId="815" applyNumberFormat="1" applyFont="1" applyFill="1" applyBorder="1" applyAlignment="1" applyProtection="1">
      <alignment horizontal="center" vertical="center"/>
      <protection locked="0"/>
    </xf>
    <xf numFmtId="14" fontId="10" fillId="65" borderId="14" xfId="815" applyNumberFormat="1" applyFont="1" applyFill="1" applyBorder="1" applyAlignment="1" applyProtection="1">
      <alignment horizontal="center" vertical="center"/>
      <protection locked="0"/>
    </xf>
    <xf numFmtId="1" fontId="10" fillId="65" borderId="13" xfId="815" applyNumberFormat="1" applyFont="1" applyFill="1" applyBorder="1" applyAlignment="1" applyProtection="1">
      <alignment horizontal="left" vertical="center"/>
      <protection locked="0"/>
    </xf>
    <xf numFmtId="1" fontId="10" fillId="65" borderId="15" xfId="815" applyNumberFormat="1" applyFont="1" applyFill="1" applyBorder="1" applyAlignment="1" applyProtection="1">
      <alignment horizontal="left" vertical="center"/>
      <protection locked="0"/>
    </xf>
    <xf numFmtId="1" fontId="10" fillId="65" borderId="14" xfId="815" applyNumberFormat="1" applyFont="1" applyFill="1" applyBorder="1" applyAlignment="1" applyProtection="1">
      <alignment horizontal="left" vertical="center"/>
      <protection locked="0"/>
    </xf>
    <xf numFmtId="0" fontId="5" fillId="0" borderId="17" xfId="815" applyFont="1" applyBorder="1" applyAlignment="1">
      <alignment horizontal="center" vertical="center" textRotation="90" wrapText="1"/>
    </xf>
    <xf numFmtId="0" fontId="5" fillId="0" borderId="12" xfId="815" applyFont="1" applyBorder="1" applyAlignment="1">
      <alignment horizontal="center" vertical="center" textRotation="90" wrapText="1"/>
    </xf>
    <xf numFmtId="0" fontId="66" fillId="0" borderId="11" xfId="0" applyFont="1" applyBorder="1" applyAlignment="1">
      <alignment horizontal="left" vertical="center" wrapText="1"/>
    </xf>
    <xf numFmtId="0" fontId="69" fillId="0" borderId="11" xfId="0" applyFont="1" applyBorder="1" applyAlignment="1">
      <alignment horizontal="left" vertical="center" wrapText="1"/>
    </xf>
    <xf numFmtId="0" fontId="5" fillId="0" borderId="11" xfId="815" applyFont="1" applyBorder="1" applyAlignment="1">
      <alignment horizontal="center" vertical="center" wrapText="1"/>
    </xf>
    <xf numFmtId="0" fontId="5" fillId="0" borderId="11" xfId="815" applyFont="1" applyBorder="1" applyAlignment="1">
      <alignment horizontal="center" vertical="center"/>
    </xf>
    <xf numFmtId="14" fontId="10" fillId="25" borderId="13" xfId="815" applyNumberFormat="1" applyFont="1" applyFill="1" applyBorder="1" applyAlignment="1">
      <alignment horizontal="center" vertical="center"/>
    </xf>
    <xf numFmtId="14" fontId="10" fillId="25" borderId="15" xfId="815" applyNumberFormat="1" applyFont="1" applyFill="1" applyBorder="1" applyAlignment="1">
      <alignment horizontal="center" vertical="center"/>
    </xf>
    <xf numFmtId="14" fontId="10" fillId="25" borderId="14" xfId="815" applyNumberFormat="1" applyFont="1" applyFill="1" applyBorder="1" applyAlignment="1">
      <alignment horizontal="center" vertical="center"/>
    </xf>
    <xf numFmtId="0" fontId="10" fillId="0" borderId="13" xfId="815" applyFont="1" applyBorder="1" applyAlignment="1">
      <alignment horizontal="center" vertical="center"/>
    </xf>
    <xf numFmtId="0" fontId="10" fillId="0" borderId="15" xfId="815" applyFont="1" applyBorder="1" applyAlignment="1">
      <alignment horizontal="center" vertical="center"/>
    </xf>
    <xf numFmtId="0" fontId="10" fillId="0" borderId="14" xfId="815" applyFont="1" applyBorder="1" applyAlignment="1">
      <alignment horizontal="center" vertical="center"/>
    </xf>
    <xf numFmtId="0" fontId="12" fillId="0" borderId="0" xfId="0" applyFont="1" applyAlignment="1">
      <alignment horizontal="left"/>
    </xf>
    <xf numFmtId="0" fontId="0" fillId="0" borderId="16" xfId="0" applyBorder="1" applyAlignment="1">
      <alignment horizontal="left"/>
    </xf>
    <xf numFmtId="0" fontId="12" fillId="0" borderId="0" xfId="0" applyFont="1" applyAlignment="1">
      <alignment horizontal="left" wrapText="1"/>
    </xf>
    <xf numFmtId="0" fontId="15" fillId="0" borderId="11" xfId="0" applyFont="1" applyBorder="1" applyAlignment="1">
      <alignment horizontal="left" vertical="center" wrapText="1"/>
    </xf>
    <xf numFmtId="0" fontId="68" fillId="0" borderId="11" xfId="0" applyFont="1" applyBorder="1" applyAlignment="1">
      <alignment horizontal="left" vertical="center" wrapText="1"/>
    </xf>
    <xf numFmtId="0" fontId="4" fillId="0" borderId="11" xfId="0" applyFont="1" applyBorder="1" applyAlignment="1">
      <alignment horizontal="left" vertical="center" wrapText="1"/>
    </xf>
    <xf numFmtId="0" fontId="90" fillId="0" borderId="11" xfId="0" applyFont="1" applyBorder="1" applyAlignment="1">
      <alignment horizontal="left" vertical="center" wrapText="1"/>
    </xf>
    <xf numFmtId="0" fontId="5" fillId="0" borderId="13" xfId="815" applyFont="1" applyBorder="1" applyAlignment="1">
      <alignment horizontal="center" vertical="center" wrapText="1"/>
    </xf>
    <xf numFmtId="0" fontId="5" fillId="0" borderId="15" xfId="815" applyFont="1" applyBorder="1" applyAlignment="1">
      <alignment horizontal="center" vertical="center" wrapText="1"/>
    </xf>
    <xf numFmtId="0" fontId="5" fillId="0" borderId="14" xfId="815" applyFont="1" applyBorder="1" applyAlignment="1">
      <alignment horizontal="center" vertical="center" wrapText="1"/>
    </xf>
    <xf numFmtId="0" fontId="9" fillId="0" borderId="11" xfId="0" applyFont="1" applyBorder="1" applyAlignment="1">
      <alignment horizontal="left" vertical="center" wrapText="1"/>
    </xf>
    <xf numFmtId="0" fontId="5" fillId="0" borderId="11" xfId="0" applyFont="1" applyBorder="1" applyAlignment="1">
      <alignment horizontal="left" vertical="center" wrapText="1"/>
    </xf>
    <xf numFmtId="0" fontId="34" fillId="0" borderId="0" xfId="0" applyFont="1" applyAlignment="1">
      <alignment horizontal="left" vertical="top" wrapText="1"/>
    </xf>
    <xf numFmtId="0" fontId="9" fillId="0" borderId="0" xfId="0" applyFont="1" applyAlignment="1">
      <alignment horizontal="left" vertical="top" wrapText="1"/>
    </xf>
    <xf numFmtId="0" fontId="4" fillId="0" borderId="0" xfId="815" applyFont="1" applyAlignment="1">
      <alignment horizontal="left" vertical="top" wrapText="1"/>
    </xf>
    <xf numFmtId="0" fontId="5" fillId="0" borderId="11" xfId="815" applyFont="1" applyBorder="1" applyAlignment="1">
      <alignment horizontal="left" vertical="center" wrapText="1"/>
    </xf>
    <xf numFmtId="0" fontId="66" fillId="0" borderId="13" xfId="0" applyFont="1" applyBorder="1" applyAlignment="1">
      <alignment horizontal="left" vertical="center" wrapText="1"/>
    </xf>
    <xf numFmtId="0" fontId="66" fillId="0" borderId="14" xfId="0" applyFont="1" applyBorder="1" applyAlignment="1">
      <alignment horizontal="left" vertical="center" wrapText="1"/>
    </xf>
    <xf numFmtId="0" fontId="5" fillId="0" borderId="13" xfId="0" applyFont="1" applyBorder="1" applyAlignment="1">
      <alignment horizontal="left" vertical="center" wrapText="1"/>
    </xf>
    <xf numFmtId="0" fontId="5" fillId="0" borderId="14" xfId="0" applyFont="1" applyBorder="1" applyAlignment="1">
      <alignment horizontal="left" vertical="center" wrapText="1"/>
    </xf>
    <xf numFmtId="49" fontId="9" fillId="0" borderId="28" xfId="0" applyNumberFormat="1" applyFont="1" applyBorder="1" applyAlignment="1">
      <alignment horizontal="center" vertical="center" readingOrder="1"/>
    </xf>
    <xf numFmtId="49" fontId="9" fillId="0" borderId="29" xfId="0" applyNumberFormat="1" applyFont="1" applyBorder="1" applyAlignment="1">
      <alignment horizontal="center" vertical="center" readingOrder="1"/>
    </xf>
    <xf numFmtId="49" fontId="9" fillId="0" borderId="32" xfId="0" applyNumberFormat="1" applyFont="1" applyBorder="1" applyAlignment="1">
      <alignment horizontal="center" vertical="center" readingOrder="1"/>
    </xf>
    <xf numFmtId="49" fontId="9" fillId="0" borderId="33" xfId="0" applyNumberFormat="1" applyFont="1" applyBorder="1" applyAlignment="1">
      <alignment horizontal="center" vertical="center" readingOrder="1"/>
    </xf>
    <xf numFmtId="49" fontId="9" fillId="0" borderId="34" xfId="0" applyNumberFormat="1" applyFont="1" applyBorder="1" applyAlignment="1">
      <alignment horizontal="center" vertical="center" readingOrder="1"/>
    </xf>
    <xf numFmtId="49" fontId="9" fillId="0" borderId="35" xfId="0" applyNumberFormat="1" applyFont="1" applyBorder="1" applyAlignment="1">
      <alignment horizontal="center" vertical="center" readingOrder="1"/>
    </xf>
    <xf numFmtId="49" fontId="74" fillId="0" borderId="27" xfId="0" applyNumberFormat="1" applyFont="1" applyBorder="1" applyAlignment="1">
      <alignment horizontal="center" vertical="center" wrapText="1" readingOrder="1"/>
    </xf>
    <xf numFmtId="49" fontId="74" fillId="0" borderId="30" xfId="0" applyNumberFormat="1" applyFont="1" applyBorder="1" applyAlignment="1">
      <alignment horizontal="center" vertical="center" wrapText="1" readingOrder="1"/>
    </xf>
    <xf numFmtId="49" fontId="74" fillId="0" borderId="31" xfId="0" applyNumberFormat="1" applyFont="1" applyBorder="1" applyAlignment="1">
      <alignment horizontal="center" vertical="center" wrapText="1" readingOrder="1"/>
    </xf>
    <xf numFmtId="0" fontId="9" fillId="0" borderId="27" xfId="0" applyFont="1" applyBorder="1" applyAlignment="1">
      <alignment horizontal="left" vertical="center" wrapText="1" readingOrder="1"/>
    </xf>
    <xf numFmtId="0" fontId="9" fillId="0" borderId="30" xfId="0" applyFont="1" applyBorder="1" applyAlignment="1">
      <alignment horizontal="left" vertical="center" wrapText="1" readingOrder="1"/>
    </xf>
    <xf numFmtId="0" fontId="9" fillId="0" borderId="31" xfId="0" applyFont="1" applyBorder="1" applyAlignment="1">
      <alignment horizontal="left" vertical="center" wrapText="1" readingOrder="1"/>
    </xf>
    <xf numFmtId="0" fontId="9" fillId="0" borderId="28" xfId="0" applyFont="1" applyBorder="1" applyAlignment="1">
      <alignment horizontal="left" vertical="center" wrapText="1" readingOrder="1"/>
    </xf>
    <xf numFmtId="0" fontId="9" fillId="0" borderId="29" xfId="0" applyFont="1" applyBorder="1" applyAlignment="1">
      <alignment horizontal="left" vertical="center" wrapText="1" readingOrder="1"/>
    </xf>
    <xf numFmtId="0" fontId="9" fillId="0" borderId="32" xfId="0" applyFont="1" applyBorder="1" applyAlignment="1">
      <alignment horizontal="left" vertical="center" wrapText="1" readingOrder="1"/>
    </xf>
    <xf numFmtId="0" fontId="9" fillId="0" borderId="33" xfId="0" applyFont="1" applyBorder="1" applyAlignment="1">
      <alignment horizontal="left" vertical="center" wrapText="1" readingOrder="1"/>
    </xf>
    <xf numFmtId="0" fontId="9" fillId="0" borderId="34" xfId="0" applyFont="1" applyBorder="1" applyAlignment="1">
      <alignment horizontal="left" vertical="center" wrapText="1" readingOrder="1"/>
    </xf>
    <xf numFmtId="0" fontId="9" fillId="0" borderId="35" xfId="0" applyFont="1" applyBorder="1" applyAlignment="1">
      <alignment horizontal="left" vertical="center" wrapText="1" readingOrder="1"/>
    </xf>
    <xf numFmtId="0" fontId="4" fillId="0" borderId="28" xfId="0" applyFont="1" applyBorder="1" applyAlignment="1">
      <alignment horizontal="left" vertical="center" wrapText="1" readingOrder="1"/>
    </xf>
    <xf numFmtId="0" fontId="4" fillId="0" borderId="37" xfId="0" applyFont="1" applyBorder="1" applyAlignment="1">
      <alignment horizontal="left" vertical="center" wrapText="1" readingOrder="1"/>
    </xf>
    <xf numFmtId="0" fontId="4" fillId="0" borderId="29" xfId="0" applyFont="1" applyBorder="1" applyAlignment="1">
      <alignment horizontal="left" vertical="center" wrapText="1" readingOrder="1"/>
    </xf>
    <xf numFmtId="0" fontId="4" fillId="0" borderId="32" xfId="0" applyFont="1" applyBorder="1" applyAlignment="1">
      <alignment horizontal="left" vertical="center" wrapText="1" readingOrder="1"/>
    </xf>
    <xf numFmtId="0" fontId="4" fillId="0" borderId="0" xfId="0" applyFont="1" applyAlignment="1">
      <alignment horizontal="left" vertical="center" wrapText="1" readingOrder="1"/>
    </xf>
    <xf numFmtId="0" fontId="4" fillId="0" borderId="33" xfId="0" applyFont="1" applyBorder="1" applyAlignment="1">
      <alignment horizontal="left" vertical="center" wrapText="1" readingOrder="1"/>
    </xf>
    <xf numFmtId="0" fontId="4" fillId="0" borderId="34" xfId="0" applyFont="1" applyBorder="1" applyAlignment="1">
      <alignment horizontal="left" vertical="center" wrapText="1" readingOrder="1"/>
    </xf>
    <xf numFmtId="0" fontId="4" fillId="0" borderId="36" xfId="0" applyFont="1" applyBorder="1" applyAlignment="1">
      <alignment horizontal="left" vertical="center" wrapText="1" readingOrder="1"/>
    </xf>
    <xf numFmtId="0" fontId="4" fillId="0" borderId="35" xfId="0" applyFont="1" applyBorder="1" applyAlignment="1">
      <alignment horizontal="left" vertical="center" wrapText="1" readingOrder="1"/>
    </xf>
    <xf numFmtId="0" fontId="70" fillId="0" borderId="38" xfId="0" applyFont="1" applyBorder="1" applyAlignment="1">
      <alignment horizontal="center" vertical="center"/>
    </xf>
    <xf numFmtId="0" fontId="70" fillId="0" borderId="39" xfId="0" applyFont="1" applyBorder="1" applyAlignment="1">
      <alignment horizontal="center" vertical="center"/>
    </xf>
    <xf numFmtId="0" fontId="9" fillId="68" borderId="27" xfId="0" applyFont="1" applyFill="1" applyBorder="1" applyAlignment="1" applyProtection="1">
      <alignment horizontal="left" vertical="center" wrapText="1"/>
      <protection locked="0"/>
    </xf>
    <xf numFmtId="0" fontId="9" fillId="68" borderId="30" xfId="0" applyFont="1" applyFill="1" applyBorder="1" applyAlignment="1" applyProtection="1">
      <alignment horizontal="left" vertical="center" wrapText="1"/>
      <protection locked="0"/>
    </xf>
    <xf numFmtId="0" fontId="9" fillId="68" borderId="31" xfId="0" applyFont="1" applyFill="1" applyBorder="1" applyAlignment="1" applyProtection="1">
      <alignment horizontal="left" vertical="center" wrapText="1"/>
      <protection locked="0"/>
    </xf>
    <xf numFmtId="0" fontId="4" fillId="0" borderId="28" xfId="0" quotePrefix="1" applyFont="1" applyBorder="1" applyAlignment="1">
      <alignment horizontal="left" vertical="center" wrapText="1" readingOrder="1"/>
    </xf>
    <xf numFmtId="0" fontId="4" fillId="0" borderId="29" xfId="0" quotePrefix="1" applyFont="1" applyBorder="1" applyAlignment="1">
      <alignment horizontal="left" vertical="center" wrapText="1" readingOrder="1"/>
    </xf>
    <xf numFmtId="0" fontId="4" fillId="0" borderId="32" xfId="0" quotePrefix="1" applyFont="1" applyBorder="1" applyAlignment="1">
      <alignment horizontal="left" vertical="center" wrapText="1" readingOrder="1"/>
    </xf>
    <xf numFmtId="0" fontId="4" fillId="0" borderId="33" xfId="0" quotePrefix="1" applyFont="1" applyBorder="1" applyAlignment="1">
      <alignment horizontal="left" vertical="center" wrapText="1" readingOrder="1"/>
    </xf>
    <xf numFmtId="0" fontId="4" fillId="0" borderId="34" xfId="0" quotePrefix="1" applyFont="1" applyBorder="1" applyAlignment="1">
      <alignment horizontal="left" vertical="center" wrapText="1" readingOrder="1"/>
    </xf>
    <xf numFmtId="0" fontId="4" fillId="0" borderId="35" xfId="0" quotePrefix="1" applyFont="1" applyBorder="1" applyAlignment="1">
      <alignment horizontal="left" vertical="center" wrapText="1" readingOrder="1"/>
    </xf>
    <xf numFmtId="0" fontId="75" fillId="0" borderId="27" xfId="0" quotePrefix="1" applyFont="1" applyBorder="1" applyAlignment="1">
      <alignment horizontal="center" vertical="center" wrapText="1" readingOrder="1"/>
    </xf>
    <xf numFmtId="0" fontId="75" fillId="0" borderId="30" xfId="0" quotePrefix="1" applyFont="1" applyBorder="1" applyAlignment="1">
      <alignment horizontal="center" vertical="center" wrapText="1" readingOrder="1"/>
    </xf>
    <xf numFmtId="0" fontId="75" fillId="0" borderId="31" xfId="0" quotePrefix="1" applyFont="1" applyBorder="1" applyAlignment="1">
      <alignment horizontal="center" vertical="center" wrapText="1" readingOrder="1"/>
    </xf>
    <xf numFmtId="0" fontId="75" fillId="0" borderId="28" xfId="0" applyFont="1" applyBorder="1" applyAlignment="1">
      <alignment horizontal="center" vertical="center" wrapText="1" readingOrder="1"/>
    </xf>
    <xf numFmtId="0" fontId="75" fillId="0" borderId="29" xfId="0" applyFont="1" applyBorder="1" applyAlignment="1">
      <alignment horizontal="center" vertical="center" wrapText="1" readingOrder="1"/>
    </xf>
    <xf numFmtId="0" fontId="75" fillId="0" borderId="32" xfId="0" applyFont="1" applyBorder="1" applyAlignment="1">
      <alignment horizontal="center" vertical="center" wrapText="1" readingOrder="1"/>
    </xf>
    <xf numFmtId="0" fontId="75" fillId="0" borderId="33" xfId="0" applyFont="1" applyBorder="1" applyAlignment="1">
      <alignment horizontal="center" vertical="center" wrapText="1" readingOrder="1"/>
    </xf>
    <xf numFmtId="0" fontId="75" fillId="0" borderId="34" xfId="0" applyFont="1" applyBorder="1" applyAlignment="1">
      <alignment horizontal="center" vertical="center" wrapText="1" readingOrder="1"/>
    </xf>
    <xf numFmtId="0" fontId="75" fillId="0" borderId="35" xfId="0" applyFont="1" applyBorder="1" applyAlignment="1">
      <alignment horizontal="center" vertical="center" wrapText="1" readingOrder="1"/>
    </xf>
    <xf numFmtId="0" fontId="76" fillId="0" borderId="27" xfId="0" applyFont="1" applyBorder="1" applyAlignment="1">
      <alignment horizontal="center" vertical="center" wrapText="1" readingOrder="1"/>
    </xf>
    <xf numFmtId="0" fontId="76" fillId="0" borderId="30" xfId="0" applyFont="1" applyBorder="1" applyAlignment="1">
      <alignment horizontal="center" vertical="center" wrapText="1" readingOrder="1"/>
    </xf>
    <xf numFmtId="0" fontId="76" fillId="0" borderId="31" xfId="0" applyFont="1" applyBorder="1" applyAlignment="1">
      <alignment horizontal="center" vertical="center" wrapText="1" readingOrder="1"/>
    </xf>
    <xf numFmtId="0" fontId="74" fillId="67" borderId="27" xfId="0" applyFont="1" applyFill="1" applyBorder="1" applyAlignment="1">
      <alignment horizontal="center" vertical="center" wrapText="1"/>
    </xf>
    <xf numFmtId="0" fontId="74" fillId="67" borderId="30" xfId="0" applyFont="1" applyFill="1" applyBorder="1" applyAlignment="1">
      <alignment horizontal="center" vertical="center" wrapText="1"/>
    </xf>
    <xf numFmtId="0" fontId="74" fillId="67" borderId="31" xfId="0" applyFont="1" applyFill="1" applyBorder="1" applyAlignment="1">
      <alignment horizontal="center" vertical="center" wrapText="1"/>
    </xf>
    <xf numFmtId="0" fontId="9" fillId="0" borderId="36" xfId="0" applyFont="1" applyBorder="1" applyAlignment="1">
      <alignment vertical="top" wrapText="1"/>
    </xf>
    <xf numFmtId="0" fontId="70" fillId="0" borderId="28" xfId="0" applyFont="1" applyBorder="1" applyAlignment="1">
      <alignment horizontal="center" vertical="center" wrapText="1"/>
    </xf>
    <xf numFmtId="0" fontId="70" fillId="0" borderId="29" xfId="0" applyFont="1" applyBorder="1" applyAlignment="1">
      <alignment horizontal="center" vertical="center" wrapText="1"/>
    </xf>
    <xf numFmtId="0" fontId="70" fillId="0" borderId="34" xfId="0" applyFont="1" applyBorder="1" applyAlignment="1">
      <alignment horizontal="center" vertical="center" wrapText="1"/>
    </xf>
    <xf numFmtId="0" fontId="70" fillId="0" borderId="35"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31" xfId="0" applyFont="1" applyBorder="1" applyAlignment="1">
      <alignment horizontal="center" vertical="center" wrapText="1"/>
    </xf>
    <xf numFmtId="0" fontId="70" fillId="0" borderId="10" xfId="0" applyFont="1" applyBorder="1" applyAlignment="1">
      <alignment horizontal="center" vertical="center" wrapText="1"/>
    </xf>
    <xf numFmtId="0" fontId="12" fillId="0" borderId="10" xfId="0" applyFont="1" applyBorder="1" applyAlignment="1">
      <alignment horizontal="center" vertical="center" wrapText="1"/>
    </xf>
    <xf numFmtId="0" fontId="0" fillId="0" borderId="10" xfId="0" applyBorder="1" applyAlignment="1">
      <alignment horizontal="center" vertical="center" wrapText="1"/>
    </xf>
    <xf numFmtId="0" fontId="70" fillId="0" borderId="37" xfId="0" applyFont="1" applyBorder="1" applyAlignment="1">
      <alignment horizontal="center" vertical="center" wrapText="1"/>
    </xf>
    <xf numFmtId="0" fontId="70" fillId="0" borderId="36" xfId="0" applyFont="1" applyBorder="1" applyAlignment="1">
      <alignment horizontal="center" vertical="center" wrapText="1"/>
    </xf>
    <xf numFmtId="0" fontId="72" fillId="0" borderId="27" xfId="0" applyFont="1" applyBorder="1" applyAlignment="1">
      <alignment horizontal="center" vertical="center" wrapText="1"/>
    </xf>
    <xf numFmtId="0" fontId="72" fillId="0" borderId="31" xfId="0" applyFont="1" applyBorder="1" applyAlignment="1">
      <alignment horizontal="center" vertical="center" wrapText="1"/>
    </xf>
    <xf numFmtId="0" fontId="73" fillId="0" borderId="28" xfId="0" applyFont="1" applyBorder="1" applyAlignment="1">
      <alignment horizontal="center" vertical="center" wrapText="1"/>
    </xf>
    <xf numFmtId="0" fontId="73" fillId="0" borderId="29" xfId="0" applyFont="1" applyBorder="1" applyAlignment="1">
      <alignment horizontal="center" vertical="center" wrapText="1"/>
    </xf>
    <xf numFmtId="0" fontId="73" fillId="0" borderId="34" xfId="0" applyFont="1" applyBorder="1" applyAlignment="1">
      <alignment horizontal="center" vertical="center" wrapText="1"/>
    </xf>
    <xf numFmtId="0" fontId="73" fillId="0" borderId="35" xfId="0" applyFont="1" applyBorder="1" applyAlignment="1">
      <alignment horizontal="center" vertical="center" wrapText="1"/>
    </xf>
    <xf numFmtId="0" fontId="70" fillId="0" borderId="27" xfId="0" applyFont="1" applyBorder="1" applyAlignment="1">
      <alignment horizontal="center" vertical="center" wrapText="1"/>
    </xf>
    <xf numFmtId="0" fontId="70" fillId="0" borderId="31" xfId="0" applyFont="1" applyBorder="1" applyAlignment="1">
      <alignment horizontal="center" vertical="center" wrapText="1"/>
    </xf>
    <xf numFmtId="0" fontId="6" fillId="0" borderId="0" xfId="815" applyFont="1" applyAlignment="1">
      <alignment horizontal="left" vertical="center"/>
    </xf>
    <xf numFmtId="0" fontId="6" fillId="0" borderId="16" xfId="815" applyFont="1" applyBorder="1" applyAlignment="1">
      <alignment horizontal="left" vertical="center"/>
    </xf>
    <xf numFmtId="0" fontId="10" fillId="65" borderId="11" xfId="815" applyFont="1" applyFill="1" applyBorder="1" applyAlignment="1" applyProtection="1">
      <alignment horizontal="left" vertical="center"/>
      <protection locked="0"/>
    </xf>
    <xf numFmtId="0" fontId="70" fillId="0" borderId="40" xfId="0" applyFont="1" applyBorder="1" applyAlignment="1">
      <alignment horizontal="center" vertical="center"/>
    </xf>
    <xf numFmtId="0" fontId="70" fillId="0" borderId="16" xfId="0" applyFont="1" applyBorder="1" applyAlignment="1">
      <alignment horizontal="center" vertical="center"/>
    </xf>
    <xf numFmtId="0" fontId="6" fillId="66" borderId="13" xfId="815" applyFont="1" applyFill="1" applyBorder="1" applyAlignment="1">
      <alignment horizontal="left" vertical="center"/>
    </xf>
    <xf numFmtId="0" fontId="6" fillId="66" borderId="15" xfId="815" applyFont="1" applyFill="1" applyBorder="1" applyAlignment="1">
      <alignment horizontal="left" vertical="center"/>
    </xf>
    <xf numFmtId="0" fontId="70" fillId="66" borderId="15" xfId="0" applyFont="1" applyFill="1" applyBorder="1" applyAlignment="1">
      <alignment horizontal="left"/>
    </xf>
    <xf numFmtId="0" fontId="0" fillId="0" borderId="14" xfId="0" applyBorder="1" applyAlignment="1">
      <alignment horizontal="left"/>
    </xf>
    <xf numFmtId="0" fontId="6" fillId="66" borderId="13" xfId="815" applyFont="1" applyFill="1" applyBorder="1" applyAlignment="1">
      <alignment vertical="center"/>
    </xf>
    <xf numFmtId="0" fontId="0" fillId="0" borderId="14" xfId="0" applyBorder="1" applyAlignment="1">
      <alignment vertical="center"/>
    </xf>
    <xf numFmtId="0" fontId="12" fillId="0" borderId="0" xfId="0" applyFont="1" applyAlignment="1">
      <alignment horizontal="center"/>
    </xf>
    <xf numFmtId="0" fontId="12" fillId="0" borderId="16" xfId="0" applyFont="1" applyBorder="1" applyAlignment="1">
      <alignment horizontal="center"/>
    </xf>
    <xf numFmtId="14" fontId="70" fillId="66" borderId="13" xfId="0" applyNumberFormat="1" applyFont="1" applyFill="1" applyBorder="1" applyAlignment="1">
      <alignment horizontal="center" vertical="center"/>
    </xf>
    <xf numFmtId="14" fontId="70" fillId="66" borderId="15" xfId="0" applyNumberFormat="1" applyFont="1" applyFill="1" applyBorder="1" applyAlignment="1">
      <alignment horizontal="center" vertical="center"/>
    </xf>
    <xf numFmtId="14" fontId="70" fillId="66" borderId="14" xfId="0" applyNumberFormat="1" applyFont="1" applyFill="1" applyBorder="1" applyAlignment="1">
      <alignment horizontal="center" vertical="center"/>
    </xf>
    <xf numFmtId="0" fontId="70" fillId="0" borderId="0" xfId="0" applyFont="1" applyAlignment="1">
      <alignment horizontal="center" vertical="center"/>
    </xf>
    <xf numFmtId="0" fontId="4" fillId="0" borderId="0" xfId="0" applyFont="1" applyAlignment="1">
      <alignment horizontal="justify" wrapText="1"/>
    </xf>
    <xf numFmtId="0" fontId="4" fillId="0" borderId="0" xfId="0" applyFont="1" applyAlignment="1">
      <alignment horizontal="justify"/>
    </xf>
    <xf numFmtId="0" fontId="77" fillId="0" borderId="0" xfId="0" applyFont="1" applyAlignment="1">
      <alignment horizontal="left" vertical="justify" wrapText="1"/>
    </xf>
    <xf numFmtId="0" fontId="9" fillId="0" borderId="0" xfId="0" applyFont="1" applyAlignment="1">
      <alignment horizontal="left" vertical="justify" wrapText="1"/>
    </xf>
    <xf numFmtId="0" fontId="9" fillId="0" borderId="0" xfId="0" applyFont="1" applyAlignment="1">
      <alignment horizontal="justify" wrapText="1"/>
    </xf>
    <xf numFmtId="0" fontId="9" fillId="0" borderId="0" xfId="0" applyFont="1" applyAlignment="1">
      <alignment horizontal="justify"/>
    </xf>
    <xf numFmtId="0" fontId="9" fillId="0" borderId="17" xfId="0" applyFont="1" applyBorder="1" applyAlignment="1">
      <alignment horizontal="left" vertical="center" wrapText="1"/>
    </xf>
    <xf numFmtId="0" fontId="9" fillId="0" borderId="49" xfId="0" applyFont="1" applyBorder="1" applyAlignment="1">
      <alignment horizontal="left" vertical="center" wrapText="1"/>
    </xf>
    <xf numFmtId="0" fontId="9" fillId="0" borderId="12" xfId="0" applyFont="1" applyBorder="1" applyAlignment="1">
      <alignment horizontal="left" vertical="center" wrapText="1"/>
    </xf>
    <xf numFmtId="0" fontId="4" fillId="77" borderId="11" xfId="815" applyFont="1" applyFill="1" applyBorder="1" applyAlignment="1" applyProtection="1">
      <alignment horizontal="center" vertical="center" wrapText="1"/>
      <protection locked="0"/>
    </xf>
  </cellXfs>
  <cellStyles count="1195">
    <cellStyle name="20 % - Akzent1 2" xfId="1" xr:uid="{00000000-0005-0000-0000-000000000000}"/>
    <cellStyle name="20 % - Akzent1 2 2" xfId="2" xr:uid="{00000000-0005-0000-0000-000001000000}"/>
    <cellStyle name="20 % - Akzent1 2 3" xfId="3" xr:uid="{00000000-0005-0000-0000-000002000000}"/>
    <cellStyle name="20 % - Akzent1 2 3 2" xfId="926" xr:uid="{00000000-0005-0000-0000-000003000000}"/>
    <cellStyle name="20 % - Akzent1 2 3 2 2" xfId="927" xr:uid="{00000000-0005-0000-0000-000004000000}"/>
    <cellStyle name="20 % - Akzent1 2 3 3" xfId="928" xr:uid="{00000000-0005-0000-0000-000005000000}"/>
    <cellStyle name="20 % - Akzent1 2 4" xfId="4" xr:uid="{00000000-0005-0000-0000-000006000000}"/>
    <cellStyle name="20 % - Akzent1 2 4 2" xfId="929" xr:uid="{00000000-0005-0000-0000-000007000000}"/>
    <cellStyle name="20 % - Akzent1 3" xfId="5" xr:uid="{00000000-0005-0000-0000-000008000000}"/>
    <cellStyle name="20 % - Akzent1 3 2" xfId="6" xr:uid="{00000000-0005-0000-0000-000009000000}"/>
    <cellStyle name="20 % - Akzent1 3 2 2" xfId="7" xr:uid="{00000000-0005-0000-0000-00000A000000}"/>
    <cellStyle name="20 % - Akzent1 3 2 2 2" xfId="8" xr:uid="{00000000-0005-0000-0000-00000B000000}"/>
    <cellStyle name="20 % - Akzent1 3 2 3" xfId="9" xr:uid="{00000000-0005-0000-0000-00000C000000}"/>
    <cellStyle name="20 % - Akzent1 3 3" xfId="10" xr:uid="{00000000-0005-0000-0000-00000D000000}"/>
    <cellStyle name="20 % - Akzent1 3 3 2" xfId="11" xr:uid="{00000000-0005-0000-0000-00000E000000}"/>
    <cellStyle name="20 % - Akzent1 3 4" xfId="12" xr:uid="{00000000-0005-0000-0000-00000F000000}"/>
    <cellStyle name="20 % - Akzent1 3 5" xfId="13" xr:uid="{00000000-0005-0000-0000-000010000000}"/>
    <cellStyle name="20 % - Akzent1 4" xfId="14" xr:uid="{00000000-0005-0000-0000-000011000000}"/>
    <cellStyle name="20 % - Akzent1 4 2" xfId="15" xr:uid="{00000000-0005-0000-0000-000012000000}"/>
    <cellStyle name="20 % - Akzent1 4 2 2" xfId="16" xr:uid="{00000000-0005-0000-0000-000013000000}"/>
    <cellStyle name="20 % - Akzent1 4 2 2 2" xfId="17" xr:uid="{00000000-0005-0000-0000-000014000000}"/>
    <cellStyle name="20 % - Akzent1 4 2 3" xfId="18" xr:uid="{00000000-0005-0000-0000-000015000000}"/>
    <cellStyle name="20 % - Akzent1 4 3" xfId="19" xr:uid="{00000000-0005-0000-0000-000016000000}"/>
    <cellStyle name="20 % - Akzent1 4 3 2" xfId="20" xr:uid="{00000000-0005-0000-0000-000017000000}"/>
    <cellStyle name="20 % - Akzent1 4 4" xfId="21" xr:uid="{00000000-0005-0000-0000-000018000000}"/>
    <cellStyle name="20 % - Akzent1 5" xfId="22" xr:uid="{00000000-0005-0000-0000-000019000000}"/>
    <cellStyle name="20 % - Akzent1 5 2" xfId="23" xr:uid="{00000000-0005-0000-0000-00001A000000}"/>
    <cellStyle name="20 % - Akzent1 5 2 2" xfId="24" xr:uid="{00000000-0005-0000-0000-00001B000000}"/>
    <cellStyle name="20 % - Akzent1 5 3" xfId="25" xr:uid="{00000000-0005-0000-0000-00001C000000}"/>
    <cellStyle name="20 % - Akzent1 6" xfId="26" xr:uid="{00000000-0005-0000-0000-00001D000000}"/>
    <cellStyle name="20 % - Akzent1 7" xfId="930" xr:uid="{00000000-0005-0000-0000-00001E000000}"/>
    <cellStyle name="20 % - Akzent2 2" xfId="27" xr:uid="{00000000-0005-0000-0000-00001F000000}"/>
    <cellStyle name="20 % - Akzent2 2 2" xfId="28" xr:uid="{00000000-0005-0000-0000-000020000000}"/>
    <cellStyle name="20 % - Akzent2 2 3" xfId="29" xr:uid="{00000000-0005-0000-0000-000021000000}"/>
    <cellStyle name="20 % - Akzent2 2 3 2" xfId="931" xr:uid="{00000000-0005-0000-0000-000022000000}"/>
    <cellStyle name="20 % - Akzent2 2 3 2 2" xfId="932" xr:uid="{00000000-0005-0000-0000-000023000000}"/>
    <cellStyle name="20 % - Akzent2 2 3 3" xfId="933" xr:uid="{00000000-0005-0000-0000-000024000000}"/>
    <cellStyle name="20 % - Akzent2 2 4" xfId="30" xr:uid="{00000000-0005-0000-0000-000025000000}"/>
    <cellStyle name="20 % - Akzent2 2 4 2" xfId="934" xr:uid="{00000000-0005-0000-0000-000026000000}"/>
    <cellStyle name="20 % - Akzent2 3" xfId="31" xr:uid="{00000000-0005-0000-0000-000027000000}"/>
    <cellStyle name="20 % - Akzent2 3 2" xfId="32" xr:uid="{00000000-0005-0000-0000-000028000000}"/>
    <cellStyle name="20 % - Akzent2 3 2 2" xfId="33" xr:uid="{00000000-0005-0000-0000-000029000000}"/>
    <cellStyle name="20 % - Akzent2 3 2 2 2" xfId="34" xr:uid="{00000000-0005-0000-0000-00002A000000}"/>
    <cellStyle name="20 % - Akzent2 3 2 3" xfId="35" xr:uid="{00000000-0005-0000-0000-00002B000000}"/>
    <cellStyle name="20 % - Akzent2 3 3" xfId="36" xr:uid="{00000000-0005-0000-0000-00002C000000}"/>
    <cellStyle name="20 % - Akzent2 3 3 2" xfId="37" xr:uid="{00000000-0005-0000-0000-00002D000000}"/>
    <cellStyle name="20 % - Akzent2 3 4" xfId="38" xr:uid="{00000000-0005-0000-0000-00002E000000}"/>
    <cellStyle name="20 % - Akzent2 3 5" xfId="39" xr:uid="{00000000-0005-0000-0000-00002F000000}"/>
    <cellStyle name="20 % - Akzent2 4" xfId="40" xr:uid="{00000000-0005-0000-0000-000030000000}"/>
    <cellStyle name="20 % - Akzent2 4 2" xfId="41" xr:uid="{00000000-0005-0000-0000-000031000000}"/>
    <cellStyle name="20 % - Akzent2 4 2 2" xfId="42" xr:uid="{00000000-0005-0000-0000-000032000000}"/>
    <cellStyle name="20 % - Akzent2 4 2 2 2" xfId="43" xr:uid="{00000000-0005-0000-0000-000033000000}"/>
    <cellStyle name="20 % - Akzent2 4 2 3" xfId="44" xr:uid="{00000000-0005-0000-0000-000034000000}"/>
    <cellStyle name="20 % - Akzent2 4 3" xfId="45" xr:uid="{00000000-0005-0000-0000-000035000000}"/>
    <cellStyle name="20 % - Akzent2 4 3 2" xfId="46" xr:uid="{00000000-0005-0000-0000-000036000000}"/>
    <cellStyle name="20 % - Akzent2 4 4" xfId="47" xr:uid="{00000000-0005-0000-0000-000037000000}"/>
    <cellStyle name="20 % - Akzent2 5" xfId="48" xr:uid="{00000000-0005-0000-0000-000038000000}"/>
    <cellStyle name="20 % - Akzent2 5 2" xfId="49" xr:uid="{00000000-0005-0000-0000-000039000000}"/>
    <cellStyle name="20 % - Akzent2 5 2 2" xfId="50" xr:uid="{00000000-0005-0000-0000-00003A000000}"/>
    <cellStyle name="20 % - Akzent2 5 3" xfId="51" xr:uid="{00000000-0005-0000-0000-00003B000000}"/>
    <cellStyle name="20 % - Akzent2 6" xfId="52" xr:uid="{00000000-0005-0000-0000-00003C000000}"/>
    <cellStyle name="20 % - Akzent2 7" xfId="935" xr:uid="{00000000-0005-0000-0000-00003D000000}"/>
    <cellStyle name="20 % - Akzent3 2" xfId="53" xr:uid="{00000000-0005-0000-0000-00003E000000}"/>
    <cellStyle name="20 % - Akzent3 2 2" xfId="54" xr:uid="{00000000-0005-0000-0000-00003F000000}"/>
    <cellStyle name="20 % - Akzent3 2 3" xfId="55" xr:uid="{00000000-0005-0000-0000-000040000000}"/>
    <cellStyle name="20 % - Akzent3 2 3 2" xfId="936" xr:uid="{00000000-0005-0000-0000-000041000000}"/>
    <cellStyle name="20 % - Akzent3 2 3 2 2" xfId="937" xr:uid="{00000000-0005-0000-0000-000042000000}"/>
    <cellStyle name="20 % - Akzent3 2 3 3" xfId="938" xr:uid="{00000000-0005-0000-0000-000043000000}"/>
    <cellStyle name="20 % - Akzent3 2 4" xfId="56" xr:uid="{00000000-0005-0000-0000-000044000000}"/>
    <cellStyle name="20 % - Akzent3 2 4 2" xfId="939" xr:uid="{00000000-0005-0000-0000-000045000000}"/>
    <cellStyle name="20 % - Akzent3 3" xfId="57" xr:uid="{00000000-0005-0000-0000-000046000000}"/>
    <cellStyle name="20 % - Akzent3 3 2" xfId="58" xr:uid="{00000000-0005-0000-0000-000047000000}"/>
    <cellStyle name="20 % - Akzent3 3 2 2" xfId="59" xr:uid="{00000000-0005-0000-0000-000048000000}"/>
    <cellStyle name="20 % - Akzent3 3 2 2 2" xfId="60" xr:uid="{00000000-0005-0000-0000-000049000000}"/>
    <cellStyle name="20 % - Akzent3 3 2 3" xfId="61" xr:uid="{00000000-0005-0000-0000-00004A000000}"/>
    <cellStyle name="20 % - Akzent3 3 3" xfId="62" xr:uid="{00000000-0005-0000-0000-00004B000000}"/>
    <cellStyle name="20 % - Akzent3 3 3 2" xfId="63" xr:uid="{00000000-0005-0000-0000-00004C000000}"/>
    <cellStyle name="20 % - Akzent3 3 4" xfId="64" xr:uid="{00000000-0005-0000-0000-00004D000000}"/>
    <cellStyle name="20 % - Akzent3 3 5" xfId="65" xr:uid="{00000000-0005-0000-0000-00004E000000}"/>
    <cellStyle name="20 % - Akzent3 4" xfId="66" xr:uid="{00000000-0005-0000-0000-00004F000000}"/>
    <cellStyle name="20 % - Akzent3 4 2" xfId="67" xr:uid="{00000000-0005-0000-0000-000050000000}"/>
    <cellStyle name="20 % - Akzent3 4 2 2" xfId="68" xr:uid="{00000000-0005-0000-0000-000051000000}"/>
    <cellStyle name="20 % - Akzent3 4 2 2 2" xfId="69" xr:uid="{00000000-0005-0000-0000-000052000000}"/>
    <cellStyle name="20 % - Akzent3 4 2 3" xfId="70" xr:uid="{00000000-0005-0000-0000-000053000000}"/>
    <cellStyle name="20 % - Akzent3 4 3" xfId="71" xr:uid="{00000000-0005-0000-0000-000054000000}"/>
    <cellStyle name="20 % - Akzent3 4 3 2" xfId="72" xr:uid="{00000000-0005-0000-0000-000055000000}"/>
    <cellStyle name="20 % - Akzent3 4 4" xfId="73" xr:uid="{00000000-0005-0000-0000-000056000000}"/>
    <cellStyle name="20 % - Akzent3 5" xfId="74" xr:uid="{00000000-0005-0000-0000-000057000000}"/>
    <cellStyle name="20 % - Akzent3 5 2" xfId="75" xr:uid="{00000000-0005-0000-0000-000058000000}"/>
    <cellStyle name="20 % - Akzent3 5 2 2" xfId="76" xr:uid="{00000000-0005-0000-0000-000059000000}"/>
    <cellStyle name="20 % - Akzent3 5 3" xfId="77" xr:uid="{00000000-0005-0000-0000-00005A000000}"/>
    <cellStyle name="20 % - Akzent3 6" xfId="78" xr:uid="{00000000-0005-0000-0000-00005B000000}"/>
    <cellStyle name="20 % - Akzent3 7" xfId="940" xr:uid="{00000000-0005-0000-0000-00005C000000}"/>
    <cellStyle name="20 % - Akzent4 2" xfId="79" xr:uid="{00000000-0005-0000-0000-00005D000000}"/>
    <cellStyle name="20 % - Akzent4 2 2" xfId="80" xr:uid="{00000000-0005-0000-0000-00005E000000}"/>
    <cellStyle name="20 % - Akzent4 2 3" xfId="81" xr:uid="{00000000-0005-0000-0000-00005F000000}"/>
    <cellStyle name="20 % - Akzent4 2 3 2" xfId="941" xr:uid="{00000000-0005-0000-0000-000060000000}"/>
    <cellStyle name="20 % - Akzent4 2 3 2 2" xfId="942" xr:uid="{00000000-0005-0000-0000-000061000000}"/>
    <cellStyle name="20 % - Akzent4 2 3 3" xfId="943" xr:uid="{00000000-0005-0000-0000-000062000000}"/>
    <cellStyle name="20 % - Akzent4 2 4" xfId="82" xr:uid="{00000000-0005-0000-0000-000063000000}"/>
    <cellStyle name="20 % - Akzent4 2 4 2" xfId="944" xr:uid="{00000000-0005-0000-0000-000064000000}"/>
    <cellStyle name="20 % - Akzent4 3" xfId="83" xr:uid="{00000000-0005-0000-0000-000065000000}"/>
    <cellStyle name="20 % - Akzent4 3 2" xfId="84" xr:uid="{00000000-0005-0000-0000-000066000000}"/>
    <cellStyle name="20 % - Akzent4 3 2 2" xfId="85" xr:uid="{00000000-0005-0000-0000-000067000000}"/>
    <cellStyle name="20 % - Akzent4 3 2 2 2" xfId="86" xr:uid="{00000000-0005-0000-0000-000068000000}"/>
    <cellStyle name="20 % - Akzent4 3 2 3" xfId="87" xr:uid="{00000000-0005-0000-0000-000069000000}"/>
    <cellStyle name="20 % - Akzent4 3 3" xfId="88" xr:uid="{00000000-0005-0000-0000-00006A000000}"/>
    <cellStyle name="20 % - Akzent4 3 3 2" xfId="89" xr:uid="{00000000-0005-0000-0000-00006B000000}"/>
    <cellStyle name="20 % - Akzent4 3 4" xfId="90" xr:uid="{00000000-0005-0000-0000-00006C000000}"/>
    <cellStyle name="20 % - Akzent4 3 5" xfId="91" xr:uid="{00000000-0005-0000-0000-00006D000000}"/>
    <cellStyle name="20 % - Akzent4 4" xfId="92" xr:uid="{00000000-0005-0000-0000-00006E000000}"/>
    <cellStyle name="20 % - Akzent4 4 2" xfId="93" xr:uid="{00000000-0005-0000-0000-00006F000000}"/>
    <cellStyle name="20 % - Akzent4 4 2 2" xfId="94" xr:uid="{00000000-0005-0000-0000-000070000000}"/>
    <cellStyle name="20 % - Akzent4 4 2 2 2" xfId="95" xr:uid="{00000000-0005-0000-0000-000071000000}"/>
    <cellStyle name="20 % - Akzent4 4 2 3" xfId="96" xr:uid="{00000000-0005-0000-0000-000072000000}"/>
    <cellStyle name="20 % - Akzent4 4 3" xfId="97" xr:uid="{00000000-0005-0000-0000-000073000000}"/>
    <cellStyle name="20 % - Akzent4 4 3 2" xfId="98" xr:uid="{00000000-0005-0000-0000-000074000000}"/>
    <cellStyle name="20 % - Akzent4 4 4" xfId="99" xr:uid="{00000000-0005-0000-0000-000075000000}"/>
    <cellStyle name="20 % - Akzent4 5" xfId="100" xr:uid="{00000000-0005-0000-0000-000076000000}"/>
    <cellStyle name="20 % - Akzent4 5 2" xfId="101" xr:uid="{00000000-0005-0000-0000-000077000000}"/>
    <cellStyle name="20 % - Akzent4 5 2 2" xfId="102" xr:uid="{00000000-0005-0000-0000-000078000000}"/>
    <cellStyle name="20 % - Akzent4 5 3" xfId="103" xr:uid="{00000000-0005-0000-0000-000079000000}"/>
    <cellStyle name="20 % - Akzent4 6" xfId="104" xr:uid="{00000000-0005-0000-0000-00007A000000}"/>
    <cellStyle name="20 % - Akzent4 7" xfId="945" xr:uid="{00000000-0005-0000-0000-00007B000000}"/>
    <cellStyle name="20 % - Akzent5 2" xfId="105" xr:uid="{00000000-0005-0000-0000-00007C000000}"/>
    <cellStyle name="20 % - Akzent5 2 2" xfId="106" xr:uid="{00000000-0005-0000-0000-00007D000000}"/>
    <cellStyle name="20 % - Akzent5 2 2 2" xfId="946" xr:uid="{00000000-0005-0000-0000-00007E000000}"/>
    <cellStyle name="20 % - Akzent5 2 3" xfId="107" xr:uid="{00000000-0005-0000-0000-00007F000000}"/>
    <cellStyle name="20 % - Akzent5 2 3 2" xfId="947" xr:uid="{00000000-0005-0000-0000-000080000000}"/>
    <cellStyle name="20 % - Akzent5 3" xfId="108" xr:uid="{00000000-0005-0000-0000-000081000000}"/>
    <cellStyle name="20 % - Akzent5 3 2" xfId="109" xr:uid="{00000000-0005-0000-0000-000082000000}"/>
    <cellStyle name="20 % - Akzent5 3 2 2" xfId="110" xr:uid="{00000000-0005-0000-0000-000083000000}"/>
    <cellStyle name="20 % - Akzent5 3 2 2 2" xfId="111" xr:uid="{00000000-0005-0000-0000-000084000000}"/>
    <cellStyle name="20 % - Akzent5 3 2 3" xfId="112" xr:uid="{00000000-0005-0000-0000-000085000000}"/>
    <cellStyle name="20 % - Akzent5 3 3" xfId="113" xr:uid="{00000000-0005-0000-0000-000086000000}"/>
    <cellStyle name="20 % - Akzent5 3 3 2" xfId="114" xr:uid="{00000000-0005-0000-0000-000087000000}"/>
    <cellStyle name="20 % - Akzent5 3 4" xfId="115" xr:uid="{00000000-0005-0000-0000-000088000000}"/>
    <cellStyle name="20 % - Akzent5 3 5" xfId="116" xr:uid="{00000000-0005-0000-0000-000089000000}"/>
    <cellStyle name="20 % - Akzent5 4" xfId="117" xr:uid="{00000000-0005-0000-0000-00008A000000}"/>
    <cellStyle name="20 % - Akzent5 4 2" xfId="118" xr:uid="{00000000-0005-0000-0000-00008B000000}"/>
    <cellStyle name="20 % - Akzent5 4 2 2" xfId="119" xr:uid="{00000000-0005-0000-0000-00008C000000}"/>
    <cellStyle name="20 % - Akzent5 4 2 2 2" xfId="120" xr:uid="{00000000-0005-0000-0000-00008D000000}"/>
    <cellStyle name="20 % - Akzent5 4 2 3" xfId="121" xr:uid="{00000000-0005-0000-0000-00008E000000}"/>
    <cellStyle name="20 % - Akzent5 4 3" xfId="122" xr:uid="{00000000-0005-0000-0000-00008F000000}"/>
    <cellStyle name="20 % - Akzent5 4 3 2" xfId="123" xr:uid="{00000000-0005-0000-0000-000090000000}"/>
    <cellStyle name="20 % - Akzent5 4 4" xfId="124" xr:uid="{00000000-0005-0000-0000-000091000000}"/>
    <cellStyle name="20 % - Akzent5 5" xfId="125" xr:uid="{00000000-0005-0000-0000-000092000000}"/>
    <cellStyle name="20 % - Akzent5 5 2" xfId="126" xr:uid="{00000000-0005-0000-0000-000093000000}"/>
    <cellStyle name="20 % - Akzent5 5 2 2" xfId="127" xr:uid="{00000000-0005-0000-0000-000094000000}"/>
    <cellStyle name="20 % - Akzent5 5 3" xfId="128" xr:uid="{00000000-0005-0000-0000-000095000000}"/>
    <cellStyle name="20 % - Akzent5 6" xfId="129" xr:uid="{00000000-0005-0000-0000-000096000000}"/>
    <cellStyle name="20 % - Akzent5 7" xfId="948" xr:uid="{00000000-0005-0000-0000-000097000000}"/>
    <cellStyle name="20 % - Akzent6 2" xfId="130" xr:uid="{00000000-0005-0000-0000-000098000000}"/>
    <cellStyle name="20 % - Akzent6 2 2" xfId="131" xr:uid="{00000000-0005-0000-0000-000099000000}"/>
    <cellStyle name="20 % - Akzent6 2 3" xfId="132" xr:uid="{00000000-0005-0000-0000-00009A000000}"/>
    <cellStyle name="20 % - Akzent6 3" xfId="133" xr:uid="{00000000-0005-0000-0000-00009B000000}"/>
    <cellStyle name="20 % - Akzent6 3 2" xfId="134" xr:uid="{00000000-0005-0000-0000-00009C000000}"/>
    <cellStyle name="20 % - Akzent6 3 2 2" xfId="135" xr:uid="{00000000-0005-0000-0000-00009D000000}"/>
    <cellStyle name="20 % - Akzent6 3 2 2 2" xfId="136" xr:uid="{00000000-0005-0000-0000-00009E000000}"/>
    <cellStyle name="20 % - Akzent6 3 2 3" xfId="137" xr:uid="{00000000-0005-0000-0000-00009F000000}"/>
    <cellStyle name="20 % - Akzent6 3 3" xfId="138" xr:uid="{00000000-0005-0000-0000-0000A0000000}"/>
    <cellStyle name="20 % - Akzent6 3 3 2" xfId="139" xr:uid="{00000000-0005-0000-0000-0000A1000000}"/>
    <cellStyle name="20 % - Akzent6 3 4" xfId="140" xr:uid="{00000000-0005-0000-0000-0000A2000000}"/>
    <cellStyle name="20 % - Akzent6 3 5" xfId="141" xr:uid="{00000000-0005-0000-0000-0000A3000000}"/>
    <cellStyle name="20 % - Akzent6 4" xfId="142" xr:uid="{00000000-0005-0000-0000-0000A4000000}"/>
    <cellStyle name="20 % - Akzent6 4 2" xfId="143" xr:uid="{00000000-0005-0000-0000-0000A5000000}"/>
    <cellStyle name="20 % - Akzent6 4 2 2" xfId="144" xr:uid="{00000000-0005-0000-0000-0000A6000000}"/>
    <cellStyle name="20 % - Akzent6 4 2 2 2" xfId="145" xr:uid="{00000000-0005-0000-0000-0000A7000000}"/>
    <cellStyle name="20 % - Akzent6 4 2 3" xfId="146" xr:uid="{00000000-0005-0000-0000-0000A8000000}"/>
    <cellStyle name="20 % - Akzent6 4 3" xfId="147" xr:uid="{00000000-0005-0000-0000-0000A9000000}"/>
    <cellStyle name="20 % - Akzent6 4 3 2" xfId="148" xr:uid="{00000000-0005-0000-0000-0000AA000000}"/>
    <cellStyle name="20 % - Akzent6 4 4" xfId="149" xr:uid="{00000000-0005-0000-0000-0000AB000000}"/>
    <cellStyle name="20 % - Akzent6 5" xfId="150" xr:uid="{00000000-0005-0000-0000-0000AC000000}"/>
    <cellStyle name="20 % - Akzent6 5 2" xfId="151" xr:uid="{00000000-0005-0000-0000-0000AD000000}"/>
    <cellStyle name="20 % - Akzent6 5 2 2" xfId="152" xr:uid="{00000000-0005-0000-0000-0000AE000000}"/>
    <cellStyle name="20 % - Akzent6 5 3" xfId="153" xr:uid="{00000000-0005-0000-0000-0000AF000000}"/>
    <cellStyle name="20 % - Akzent6 6" xfId="154" xr:uid="{00000000-0005-0000-0000-0000B0000000}"/>
    <cellStyle name="20 % - Akzent6 7" xfId="949" xr:uid="{00000000-0005-0000-0000-0000B1000000}"/>
    <cellStyle name="40 % - Akzent1 2" xfId="155" xr:uid="{00000000-0005-0000-0000-0000B2000000}"/>
    <cellStyle name="40 % - Akzent1 2 2" xfId="156" xr:uid="{00000000-0005-0000-0000-0000B3000000}"/>
    <cellStyle name="40 % - Akzent1 2 3" xfId="157" xr:uid="{00000000-0005-0000-0000-0000B4000000}"/>
    <cellStyle name="40 % - Akzent1 2 3 2" xfId="950" xr:uid="{00000000-0005-0000-0000-0000B5000000}"/>
    <cellStyle name="40 % - Akzent1 3" xfId="158" xr:uid="{00000000-0005-0000-0000-0000B6000000}"/>
    <cellStyle name="40 % - Akzent1 3 2" xfId="159" xr:uid="{00000000-0005-0000-0000-0000B7000000}"/>
    <cellStyle name="40 % - Akzent1 3 2 2" xfId="160" xr:uid="{00000000-0005-0000-0000-0000B8000000}"/>
    <cellStyle name="40 % - Akzent1 3 2 2 2" xfId="161" xr:uid="{00000000-0005-0000-0000-0000B9000000}"/>
    <cellStyle name="40 % - Akzent1 3 2 3" xfId="162" xr:uid="{00000000-0005-0000-0000-0000BA000000}"/>
    <cellStyle name="40 % - Akzent1 3 3" xfId="163" xr:uid="{00000000-0005-0000-0000-0000BB000000}"/>
    <cellStyle name="40 % - Akzent1 3 3 2" xfId="164" xr:uid="{00000000-0005-0000-0000-0000BC000000}"/>
    <cellStyle name="40 % - Akzent1 3 4" xfId="165" xr:uid="{00000000-0005-0000-0000-0000BD000000}"/>
    <cellStyle name="40 % - Akzent1 3 5" xfId="166" xr:uid="{00000000-0005-0000-0000-0000BE000000}"/>
    <cellStyle name="40 % - Akzent1 4" xfId="167" xr:uid="{00000000-0005-0000-0000-0000BF000000}"/>
    <cellStyle name="40 % - Akzent1 4 2" xfId="168" xr:uid="{00000000-0005-0000-0000-0000C0000000}"/>
    <cellStyle name="40 % - Akzent1 4 2 2" xfId="169" xr:uid="{00000000-0005-0000-0000-0000C1000000}"/>
    <cellStyle name="40 % - Akzent1 4 2 2 2" xfId="170" xr:uid="{00000000-0005-0000-0000-0000C2000000}"/>
    <cellStyle name="40 % - Akzent1 4 2 3" xfId="171" xr:uid="{00000000-0005-0000-0000-0000C3000000}"/>
    <cellStyle name="40 % - Akzent1 4 3" xfId="172" xr:uid="{00000000-0005-0000-0000-0000C4000000}"/>
    <cellStyle name="40 % - Akzent1 4 3 2" xfId="173" xr:uid="{00000000-0005-0000-0000-0000C5000000}"/>
    <cellStyle name="40 % - Akzent1 4 4" xfId="174" xr:uid="{00000000-0005-0000-0000-0000C6000000}"/>
    <cellStyle name="40 % - Akzent1 5" xfId="175" xr:uid="{00000000-0005-0000-0000-0000C7000000}"/>
    <cellStyle name="40 % - Akzent1 5 2" xfId="176" xr:uid="{00000000-0005-0000-0000-0000C8000000}"/>
    <cellStyle name="40 % - Akzent1 5 2 2" xfId="177" xr:uid="{00000000-0005-0000-0000-0000C9000000}"/>
    <cellStyle name="40 % - Akzent1 5 3" xfId="178" xr:uid="{00000000-0005-0000-0000-0000CA000000}"/>
    <cellStyle name="40 % - Akzent1 6" xfId="179" xr:uid="{00000000-0005-0000-0000-0000CB000000}"/>
    <cellStyle name="40 % - Akzent1 7" xfId="951" xr:uid="{00000000-0005-0000-0000-0000CC000000}"/>
    <cellStyle name="40 % - Akzent2 2" xfId="180" xr:uid="{00000000-0005-0000-0000-0000CD000000}"/>
    <cellStyle name="40 % - Akzent2 2 2" xfId="181" xr:uid="{00000000-0005-0000-0000-0000CE000000}"/>
    <cellStyle name="40 % - Akzent2 2 3" xfId="182" xr:uid="{00000000-0005-0000-0000-0000CF000000}"/>
    <cellStyle name="40 % - Akzent2 3" xfId="183" xr:uid="{00000000-0005-0000-0000-0000D0000000}"/>
    <cellStyle name="40 % - Akzent2 3 2" xfId="184" xr:uid="{00000000-0005-0000-0000-0000D1000000}"/>
    <cellStyle name="40 % - Akzent2 3 2 2" xfId="185" xr:uid="{00000000-0005-0000-0000-0000D2000000}"/>
    <cellStyle name="40 % - Akzent2 3 2 2 2" xfId="186" xr:uid="{00000000-0005-0000-0000-0000D3000000}"/>
    <cellStyle name="40 % - Akzent2 3 2 3" xfId="187" xr:uid="{00000000-0005-0000-0000-0000D4000000}"/>
    <cellStyle name="40 % - Akzent2 3 3" xfId="188" xr:uid="{00000000-0005-0000-0000-0000D5000000}"/>
    <cellStyle name="40 % - Akzent2 3 3 2" xfId="189" xr:uid="{00000000-0005-0000-0000-0000D6000000}"/>
    <cellStyle name="40 % - Akzent2 3 4" xfId="190" xr:uid="{00000000-0005-0000-0000-0000D7000000}"/>
    <cellStyle name="40 % - Akzent2 3 5" xfId="191" xr:uid="{00000000-0005-0000-0000-0000D8000000}"/>
    <cellStyle name="40 % - Akzent2 4" xfId="192" xr:uid="{00000000-0005-0000-0000-0000D9000000}"/>
    <cellStyle name="40 % - Akzent2 4 2" xfId="193" xr:uid="{00000000-0005-0000-0000-0000DA000000}"/>
    <cellStyle name="40 % - Akzent2 4 2 2" xfId="194" xr:uid="{00000000-0005-0000-0000-0000DB000000}"/>
    <cellStyle name="40 % - Akzent2 4 2 2 2" xfId="195" xr:uid="{00000000-0005-0000-0000-0000DC000000}"/>
    <cellStyle name="40 % - Akzent2 4 2 3" xfId="196" xr:uid="{00000000-0005-0000-0000-0000DD000000}"/>
    <cellStyle name="40 % - Akzent2 4 3" xfId="197" xr:uid="{00000000-0005-0000-0000-0000DE000000}"/>
    <cellStyle name="40 % - Akzent2 4 3 2" xfId="198" xr:uid="{00000000-0005-0000-0000-0000DF000000}"/>
    <cellStyle name="40 % - Akzent2 4 4" xfId="199" xr:uid="{00000000-0005-0000-0000-0000E0000000}"/>
    <cellStyle name="40 % - Akzent2 5" xfId="200" xr:uid="{00000000-0005-0000-0000-0000E1000000}"/>
    <cellStyle name="40 % - Akzent2 5 2" xfId="201" xr:uid="{00000000-0005-0000-0000-0000E2000000}"/>
    <cellStyle name="40 % - Akzent2 5 2 2" xfId="202" xr:uid="{00000000-0005-0000-0000-0000E3000000}"/>
    <cellStyle name="40 % - Akzent2 5 3" xfId="203" xr:uid="{00000000-0005-0000-0000-0000E4000000}"/>
    <cellStyle name="40 % - Akzent2 6" xfId="204" xr:uid="{00000000-0005-0000-0000-0000E5000000}"/>
    <cellStyle name="40 % - Akzent2 7" xfId="952" xr:uid="{00000000-0005-0000-0000-0000E6000000}"/>
    <cellStyle name="40 % - Akzent3 2" xfId="205" xr:uid="{00000000-0005-0000-0000-0000E7000000}"/>
    <cellStyle name="40 % - Akzent3 2 2" xfId="206" xr:uid="{00000000-0005-0000-0000-0000E8000000}"/>
    <cellStyle name="40 % - Akzent3 2 3" xfId="207" xr:uid="{00000000-0005-0000-0000-0000E9000000}"/>
    <cellStyle name="40 % - Akzent3 2 3 2" xfId="953" xr:uid="{00000000-0005-0000-0000-0000EA000000}"/>
    <cellStyle name="40 % - Akzent3 2 3 2 2" xfId="954" xr:uid="{00000000-0005-0000-0000-0000EB000000}"/>
    <cellStyle name="40 % - Akzent3 2 3 3" xfId="955" xr:uid="{00000000-0005-0000-0000-0000EC000000}"/>
    <cellStyle name="40 % - Akzent3 2 4" xfId="208" xr:uid="{00000000-0005-0000-0000-0000ED000000}"/>
    <cellStyle name="40 % - Akzent3 2 4 2" xfId="956" xr:uid="{00000000-0005-0000-0000-0000EE000000}"/>
    <cellStyle name="40 % - Akzent3 3" xfId="209" xr:uid="{00000000-0005-0000-0000-0000EF000000}"/>
    <cellStyle name="40 % - Akzent3 3 2" xfId="210" xr:uid="{00000000-0005-0000-0000-0000F0000000}"/>
    <cellStyle name="40 % - Akzent3 3 2 2" xfId="211" xr:uid="{00000000-0005-0000-0000-0000F1000000}"/>
    <cellStyle name="40 % - Akzent3 3 2 2 2" xfId="212" xr:uid="{00000000-0005-0000-0000-0000F2000000}"/>
    <cellStyle name="40 % - Akzent3 3 2 3" xfId="213" xr:uid="{00000000-0005-0000-0000-0000F3000000}"/>
    <cellStyle name="40 % - Akzent3 3 3" xfId="214" xr:uid="{00000000-0005-0000-0000-0000F4000000}"/>
    <cellStyle name="40 % - Akzent3 3 3 2" xfId="215" xr:uid="{00000000-0005-0000-0000-0000F5000000}"/>
    <cellStyle name="40 % - Akzent3 3 4" xfId="216" xr:uid="{00000000-0005-0000-0000-0000F6000000}"/>
    <cellStyle name="40 % - Akzent3 3 5" xfId="217" xr:uid="{00000000-0005-0000-0000-0000F7000000}"/>
    <cellStyle name="40 % - Akzent3 4" xfId="218" xr:uid="{00000000-0005-0000-0000-0000F8000000}"/>
    <cellStyle name="40 % - Akzent3 4 2" xfId="219" xr:uid="{00000000-0005-0000-0000-0000F9000000}"/>
    <cellStyle name="40 % - Akzent3 4 2 2" xfId="220" xr:uid="{00000000-0005-0000-0000-0000FA000000}"/>
    <cellStyle name="40 % - Akzent3 4 2 2 2" xfId="221" xr:uid="{00000000-0005-0000-0000-0000FB000000}"/>
    <cellStyle name="40 % - Akzent3 4 2 3" xfId="222" xr:uid="{00000000-0005-0000-0000-0000FC000000}"/>
    <cellStyle name="40 % - Akzent3 4 3" xfId="223" xr:uid="{00000000-0005-0000-0000-0000FD000000}"/>
    <cellStyle name="40 % - Akzent3 4 3 2" xfId="224" xr:uid="{00000000-0005-0000-0000-0000FE000000}"/>
    <cellStyle name="40 % - Akzent3 4 4" xfId="225" xr:uid="{00000000-0005-0000-0000-0000FF000000}"/>
    <cellStyle name="40 % - Akzent3 5" xfId="226" xr:uid="{00000000-0005-0000-0000-000000010000}"/>
    <cellStyle name="40 % - Akzent3 5 2" xfId="227" xr:uid="{00000000-0005-0000-0000-000001010000}"/>
    <cellStyle name="40 % - Akzent3 5 2 2" xfId="228" xr:uid="{00000000-0005-0000-0000-000002010000}"/>
    <cellStyle name="40 % - Akzent3 5 3" xfId="229" xr:uid="{00000000-0005-0000-0000-000003010000}"/>
    <cellStyle name="40 % - Akzent3 6" xfId="230" xr:uid="{00000000-0005-0000-0000-000004010000}"/>
    <cellStyle name="40 % - Akzent3 7" xfId="957" xr:uid="{00000000-0005-0000-0000-000005010000}"/>
    <cellStyle name="40 % - Akzent4 2" xfId="231" xr:uid="{00000000-0005-0000-0000-000006010000}"/>
    <cellStyle name="40 % - Akzent4 2 2" xfId="232" xr:uid="{00000000-0005-0000-0000-000007010000}"/>
    <cellStyle name="40 % - Akzent4 2 2 2" xfId="958" xr:uid="{00000000-0005-0000-0000-000008010000}"/>
    <cellStyle name="40 % - Akzent4 2 3" xfId="233" xr:uid="{00000000-0005-0000-0000-000009010000}"/>
    <cellStyle name="40 % - Akzent4 2 3 2" xfId="959" xr:uid="{00000000-0005-0000-0000-00000A010000}"/>
    <cellStyle name="40 % - Akzent4 3" xfId="234" xr:uid="{00000000-0005-0000-0000-00000B010000}"/>
    <cellStyle name="40 % - Akzent4 3 2" xfId="235" xr:uid="{00000000-0005-0000-0000-00000C010000}"/>
    <cellStyle name="40 % - Akzent4 3 2 2" xfId="236" xr:uid="{00000000-0005-0000-0000-00000D010000}"/>
    <cellStyle name="40 % - Akzent4 3 2 2 2" xfId="237" xr:uid="{00000000-0005-0000-0000-00000E010000}"/>
    <cellStyle name="40 % - Akzent4 3 2 3" xfId="238" xr:uid="{00000000-0005-0000-0000-00000F010000}"/>
    <cellStyle name="40 % - Akzent4 3 3" xfId="239" xr:uid="{00000000-0005-0000-0000-000010010000}"/>
    <cellStyle name="40 % - Akzent4 3 3 2" xfId="240" xr:uid="{00000000-0005-0000-0000-000011010000}"/>
    <cellStyle name="40 % - Akzent4 3 4" xfId="241" xr:uid="{00000000-0005-0000-0000-000012010000}"/>
    <cellStyle name="40 % - Akzent4 3 5" xfId="242" xr:uid="{00000000-0005-0000-0000-000013010000}"/>
    <cellStyle name="40 % - Akzent4 4" xfId="243" xr:uid="{00000000-0005-0000-0000-000014010000}"/>
    <cellStyle name="40 % - Akzent4 4 2" xfId="244" xr:uid="{00000000-0005-0000-0000-000015010000}"/>
    <cellStyle name="40 % - Akzent4 4 2 2" xfId="245" xr:uid="{00000000-0005-0000-0000-000016010000}"/>
    <cellStyle name="40 % - Akzent4 4 2 2 2" xfId="246" xr:uid="{00000000-0005-0000-0000-000017010000}"/>
    <cellStyle name="40 % - Akzent4 4 2 3" xfId="247" xr:uid="{00000000-0005-0000-0000-000018010000}"/>
    <cellStyle name="40 % - Akzent4 4 3" xfId="248" xr:uid="{00000000-0005-0000-0000-000019010000}"/>
    <cellStyle name="40 % - Akzent4 4 3 2" xfId="249" xr:uid="{00000000-0005-0000-0000-00001A010000}"/>
    <cellStyle name="40 % - Akzent4 4 4" xfId="250" xr:uid="{00000000-0005-0000-0000-00001B010000}"/>
    <cellStyle name="40 % - Akzent4 5" xfId="251" xr:uid="{00000000-0005-0000-0000-00001C010000}"/>
    <cellStyle name="40 % - Akzent4 5 2" xfId="252" xr:uid="{00000000-0005-0000-0000-00001D010000}"/>
    <cellStyle name="40 % - Akzent4 5 2 2" xfId="253" xr:uid="{00000000-0005-0000-0000-00001E010000}"/>
    <cellStyle name="40 % - Akzent4 5 3" xfId="254" xr:uid="{00000000-0005-0000-0000-00001F010000}"/>
    <cellStyle name="40 % - Akzent4 6" xfId="255" xr:uid="{00000000-0005-0000-0000-000020010000}"/>
    <cellStyle name="40 % - Akzent4 7" xfId="960" xr:uid="{00000000-0005-0000-0000-000021010000}"/>
    <cellStyle name="40 % - Akzent5 2" xfId="256" xr:uid="{00000000-0005-0000-0000-000022010000}"/>
    <cellStyle name="40 % - Akzent5 2 2" xfId="257" xr:uid="{00000000-0005-0000-0000-000023010000}"/>
    <cellStyle name="40 % - Akzent5 2 3" xfId="258" xr:uid="{00000000-0005-0000-0000-000024010000}"/>
    <cellStyle name="40 % - Akzent5 2 3 2" xfId="961" xr:uid="{00000000-0005-0000-0000-000025010000}"/>
    <cellStyle name="40 % - Akzent5 3" xfId="259" xr:uid="{00000000-0005-0000-0000-000026010000}"/>
    <cellStyle name="40 % - Akzent5 3 2" xfId="260" xr:uid="{00000000-0005-0000-0000-000027010000}"/>
    <cellStyle name="40 % - Akzent5 3 2 2" xfId="261" xr:uid="{00000000-0005-0000-0000-000028010000}"/>
    <cellStyle name="40 % - Akzent5 3 2 2 2" xfId="262" xr:uid="{00000000-0005-0000-0000-000029010000}"/>
    <cellStyle name="40 % - Akzent5 3 2 3" xfId="263" xr:uid="{00000000-0005-0000-0000-00002A010000}"/>
    <cellStyle name="40 % - Akzent5 3 3" xfId="264" xr:uid="{00000000-0005-0000-0000-00002B010000}"/>
    <cellStyle name="40 % - Akzent5 3 3 2" xfId="265" xr:uid="{00000000-0005-0000-0000-00002C010000}"/>
    <cellStyle name="40 % - Akzent5 3 4" xfId="266" xr:uid="{00000000-0005-0000-0000-00002D010000}"/>
    <cellStyle name="40 % - Akzent5 3 5" xfId="267" xr:uid="{00000000-0005-0000-0000-00002E010000}"/>
    <cellStyle name="40 % - Akzent5 4" xfId="268" xr:uid="{00000000-0005-0000-0000-00002F010000}"/>
    <cellStyle name="40 % - Akzent5 4 2" xfId="269" xr:uid="{00000000-0005-0000-0000-000030010000}"/>
    <cellStyle name="40 % - Akzent5 4 2 2" xfId="270" xr:uid="{00000000-0005-0000-0000-000031010000}"/>
    <cellStyle name="40 % - Akzent5 4 2 2 2" xfId="271" xr:uid="{00000000-0005-0000-0000-000032010000}"/>
    <cellStyle name="40 % - Akzent5 4 2 3" xfId="272" xr:uid="{00000000-0005-0000-0000-000033010000}"/>
    <cellStyle name="40 % - Akzent5 4 3" xfId="273" xr:uid="{00000000-0005-0000-0000-000034010000}"/>
    <cellStyle name="40 % - Akzent5 4 3 2" xfId="274" xr:uid="{00000000-0005-0000-0000-000035010000}"/>
    <cellStyle name="40 % - Akzent5 4 4" xfId="275" xr:uid="{00000000-0005-0000-0000-000036010000}"/>
    <cellStyle name="40 % - Akzent5 5" xfId="276" xr:uid="{00000000-0005-0000-0000-000037010000}"/>
    <cellStyle name="40 % - Akzent5 5 2" xfId="277" xr:uid="{00000000-0005-0000-0000-000038010000}"/>
    <cellStyle name="40 % - Akzent5 5 2 2" xfId="278" xr:uid="{00000000-0005-0000-0000-000039010000}"/>
    <cellStyle name="40 % - Akzent5 5 3" xfId="279" xr:uid="{00000000-0005-0000-0000-00003A010000}"/>
    <cellStyle name="40 % - Akzent5 6" xfId="280" xr:uid="{00000000-0005-0000-0000-00003B010000}"/>
    <cellStyle name="40 % - Akzent5 7" xfId="962" xr:uid="{00000000-0005-0000-0000-00003C010000}"/>
    <cellStyle name="40 % - Akzent6 2" xfId="281" xr:uid="{00000000-0005-0000-0000-00003D010000}"/>
    <cellStyle name="40 % - Akzent6 2 2" xfId="282" xr:uid="{00000000-0005-0000-0000-00003E010000}"/>
    <cellStyle name="40 % - Akzent6 2 2 2" xfId="963" xr:uid="{00000000-0005-0000-0000-00003F010000}"/>
    <cellStyle name="40 % - Akzent6 2 3" xfId="283" xr:uid="{00000000-0005-0000-0000-000040010000}"/>
    <cellStyle name="40 % - Akzent6 2 3 2" xfId="964" xr:uid="{00000000-0005-0000-0000-000041010000}"/>
    <cellStyle name="40 % - Akzent6 3" xfId="284" xr:uid="{00000000-0005-0000-0000-000042010000}"/>
    <cellStyle name="40 % - Akzent6 3 2" xfId="285" xr:uid="{00000000-0005-0000-0000-000043010000}"/>
    <cellStyle name="40 % - Akzent6 3 2 2" xfId="286" xr:uid="{00000000-0005-0000-0000-000044010000}"/>
    <cellStyle name="40 % - Akzent6 3 2 2 2" xfId="287" xr:uid="{00000000-0005-0000-0000-000045010000}"/>
    <cellStyle name="40 % - Akzent6 3 2 3" xfId="288" xr:uid="{00000000-0005-0000-0000-000046010000}"/>
    <cellStyle name="40 % - Akzent6 3 3" xfId="289" xr:uid="{00000000-0005-0000-0000-000047010000}"/>
    <cellStyle name="40 % - Akzent6 3 3 2" xfId="290" xr:uid="{00000000-0005-0000-0000-000048010000}"/>
    <cellStyle name="40 % - Akzent6 3 4" xfId="291" xr:uid="{00000000-0005-0000-0000-000049010000}"/>
    <cellStyle name="40 % - Akzent6 3 5" xfId="292" xr:uid="{00000000-0005-0000-0000-00004A010000}"/>
    <cellStyle name="40 % - Akzent6 4" xfId="293" xr:uid="{00000000-0005-0000-0000-00004B010000}"/>
    <cellStyle name="40 % - Akzent6 4 2" xfId="294" xr:uid="{00000000-0005-0000-0000-00004C010000}"/>
    <cellStyle name="40 % - Akzent6 4 2 2" xfId="295" xr:uid="{00000000-0005-0000-0000-00004D010000}"/>
    <cellStyle name="40 % - Akzent6 4 2 2 2" xfId="296" xr:uid="{00000000-0005-0000-0000-00004E010000}"/>
    <cellStyle name="40 % - Akzent6 4 2 3" xfId="297" xr:uid="{00000000-0005-0000-0000-00004F010000}"/>
    <cellStyle name="40 % - Akzent6 4 3" xfId="298" xr:uid="{00000000-0005-0000-0000-000050010000}"/>
    <cellStyle name="40 % - Akzent6 4 3 2" xfId="299" xr:uid="{00000000-0005-0000-0000-000051010000}"/>
    <cellStyle name="40 % - Akzent6 4 4" xfId="300" xr:uid="{00000000-0005-0000-0000-000052010000}"/>
    <cellStyle name="40 % - Akzent6 5" xfId="301" xr:uid="{00000000-0005-0000-0000-000053010000}"/>
    <cellStyle name="40 % - Akzent6 5 2" xfId="302" xr:uid="{00000000-0005-0000-0000-000054010000}"/>
    <cellStyle name="40 % - Akzent6 5 2 2" xfId="303" xr:uid="{00000000-0005-0000-0000-000055010000}"/>
    <cellStyle name="40 % - Akzent6 5 3" xfId="304" xr:uid="{00000000-0005-0000-0000-000056010000}"/>
    <cellStyle name="40 % - Akzent6 6" xfId="305" xr:uid="{00000000-0005-0000-0000-000057010000}"/>
    <cellStyle name="40 % - Akzent6 7" xfId="965" xr:uid="{00000000-0005-0000-0000-000058010000}"/>
    <cellStyle name="60 % - Akzent1 2" xfId="306" xr:uid="{00000000-0005-0000-0000-000059010000}"/>
    <cellStyle name="60 % - Akzent1 2 2" xfId="307" xr:uid="{00000000-0005-0000-0000-00005A010000}"/>
    <cellStyle name="60 % - Akzent1 2 2 2" xfId="966" xr:uid="{00000000-0005-0000-0000-00005B010000}"/>
    <cellStyle name="60 % - Akzent1 2 3" xfId="308" xr:uid="{00000000-0005-0000-0000-00005C010000}"/>
    <cellStyle name="60 % - Akzent1 2 3 2" xfId="967" xr:uid="{00000000-0005-0000-0000-00005D010000}"/>
    <cellStyle name="60 % - Akzent1 3" xfId="309" xr:uid="{00000000-0005-0000-0000-00005E010000}"/>
    <cellStyle name="60 % - Akzent1 3 2" xfId="310" xr:uid="{00000000-0005-0000-0000-00005F010000}"/>
    <cellStyle name="60 % - Akzent1 3 3" xfId="311" xr:uid="{00000000-0005-0000-0000-000060010000}"/>
    <cellStyle name="60 % - Akzent1 4" xfId="968" xr:uid="{00000000-0005-0000-0000-000061010000}"/>
    <cellStyle name="60 % - Akzent1 5" xfId="969" xr:uid="{00000000-0005-0000-0000-000062010000}"/>
    <cellStyle name="60 % - Akzent1 6" xfId="970" xr:uid="{00000000-0005-0000-0000-000063010000}"/>
    <cellStyle name="60 % - Akzent2 2" xfId="312" xr:uid="{00000000-0005-0000-0000-000064010000}"/>
    <cellStyle name="60 % - Akzent2 2 2" xfId="313" xr:uid="{00000000-0005-0000-0000-000065010000}"/>
    <cellStyle name="60 % - Akzent2 2 3" xfId="314" xr:uid="{00000000-0005-0000-0000-000066010000}"/>
    <cellStyle name="60 % - Akzent2 3" xfId="315" xr:uid="{00000000-0005-0000-0000-000067010000}"/>
    <cellStyle name="60 % - Akzent2 3 2" xfId="316" xr:uid="{00000000-0005-0000-0000-000068010000}"/>
    <cellStyle name="60 % - Akzent2 3 3" xfId="317" xr:uid="{00000000-0005-0000-0000-000069010000}"/>
    <cellStyle name="60 % - Akzent2 4" xfId="971" xr:uid="{00000000-0005-0000-0000-00006A010000}"/>
    <cellStyle name="60 % - Akzent2 5" xfId="972" xr:uid="{00000000-0005-0000-0000-00006B010000}"/>
    <cellStyle name="60 % - Akzent2 6" xfId="973" xr:uid="{00000000-0005-0000-0000-00006C010000}"/>
    <cellStyle name="60 % - Akzent3 2" xfId="318" xr:uid="{00000000-0005-0000-0000-00006D010000}"/>
    <cellStyle name="60 % - Akzent3 2 2" xfId="319" xr:uid="{00000000-0005-0000-0000-00006E010000}"/>
    <cellStyle name="60 % - Akzent3 2 3" xfId="320" xr:uid="{00000000-0005-0000-0000-00006F010000}"/>
    <cellStyle name="60 % - Akzent3 3" xfId="321" xr:uid="{00000000-0005-0000-0000-000070010000}"/>
    <cellStyle name="60 % - Akzent3 3 2" xfId="322" xr:uid="{00000000-0005-0000-0000-000071010000}"/>
    <cellStyle name="60 % - Akzent3 3 3" xfId="323" xr:uid="{00000000-0005-0000-0000-000072010000}"/>
    <cellStyle name="60 % - Akzent3 4" xfId="974" xr:uid="{00000000-0005-0000-0000-000073010000}"/>
    <cellStyle name="60 % - Akzent3 5" xfId="975" xr:uid="{00000000-0005-0000-0000-000074010000}"/>
    <cellStyle name="60 % - Akzent3 6" xfId="976" xr:uid="{00000000-0005-0000-0000-000075010000}"/>
    <cellStyle name="60 % - Akzent4 2" xfId="324" xr:uid="{00000000-0005-0000-0000-000076010000}"/>
    <cellStyle name="60 % - Akzent4 2 2" xfId="325" xr:uid="{00000000-0005-0000-0000-000077010000}"/>
    <cellStyle name="60 % - Akzent4 2 3" xfId="326" xr:uid="{00000000-0005-0000-0000-000078010000}"/>
    <cellStyle name="60 % - Akzent4 2 3 2" xfId="977" xr:uid="{00000000-0005-0000-0000-000079010000}"/>
    <cellStyle name="60 % - Akzent4 2 3 2 2" xfId="978" xr:uid="{00000000-0005-0000-0000-00007A010000}"/>
    <cellStyle name="60 % - Akzent4 2 3 3" xfId="979" xr:uid="{00000000-0005-0000-0000-00007B010000}"/>
    <cellStyle name="60 % - Akzent4 2 4" xfId="327" xr:uid="{00000000-0005-0000-0000-00007C010000}"/>
    <cellStyle name="60 % - Akzent4 2 4 2" xfId="980" xr:uid="{00000000-0005-0000-0000-00007D010000}"/>
    <cellStyle name="60 % - Akzent4 3" xfId="328" xr:uid="{00000000-0005-0000-0000-00007E010000}"/>
    <cellStyle name="60 % - Akzent4 3 2" xfId="329" xr:uid="{00000000-0005-0000-0000-00007F010000}"/>
    <cellStyle name="60 % - Akzent4 3 3" xfId="330" xr:uid="{00000000-0005-0000-0000-000080010000}"/>
    <cellStyle name="60 % - Akzent4 4" xfId="981" xr:uid="{00000000-0005-0000-0000-000081010000}"/>
    <cellStyle name="60 % - Akzent4 5" xfId="982" xr:uid="{00000000-0005-0000-0000-000082010000}"/>
    <cellStyle name="60 % - Akzent4 6" xfId="983" xr:uid="{00000000-0005-0000-0000-000083010000}"/>
    <cellStyle name="60 % - Akzent5 2" xfId="331" xr:uid="{00000000-0005-0000-0000-000084010000}"/>
    <cellStyle name="60 % - Akzent5 2 2" xfId="332" xr:uid="{00000000-0005-0000-0000-000085010000}"/>
    <cellStyle name="60 % - Akzent5 2 2 2" xfId="984" xr:uid="{00000000-0005-0000-0000-000086010000}"/>
    <cellStyle name="60 % - Akzent5 2 3" xfId="333" xr:uid="{00000000-0005-0000-0000-000087010000}"/>
    <cellStyle name="60 % - Akzent5 2 3 2" xfId="985" xr:uid="{00000000-0005-0000-0000-000088010000}"/>
    <cellStyle name="60 % - Akzent5 3" xfId="334" xr:uid="{00000000-0005-0000-0000-000089010000}"/>
    <cellStyle name="60 % - Akzent5 3 2" xfId="335" xr:uid="{00000000-0005-0000-0000-00008A010000}"/>
    <cellStyle name="60 % - Akzent5 3 3" xfId="336" xr:uid="{00000000-0005-0000-0000-00008B010000}"/>
    <cellStyle name="60 % - Akzent5 4" xfId="986" xr:uid="{00000000-0005-0000-0000-00008C010000}"/>
    <cellStyle name="60 % - Akzent5 5" xfId="987" xr:uid="{00000000-0005-0000-0000-00008D010000}"/>
    <cellStyle name="60 % - Akzent5 6" xfId="988" xr:uid="{00000000-0005-0000-0000-00008E010000}"/>
    <cellStyle name="60 % - Akzent6 2" xfId="337" xr:uid="{00000000-0005-0000-0000-00008F010000}"/>
    <cellStyle name="60 % - Akzent6 2 2" xfId="338" xr:uid="{00000000-0005-0000-0000-000090010000}"/>
    <cellStyle name="60 % - Akzent6 2 3" xfId="339" xr:uid="{00000000-0005-0000-0000-000091010000}"/>
    <cellStyle name="60 % - Akzent6 2 3 2" xfId="989" xr:uid="{00000000-0005-0000-0000-000092010000}"/>
    <cellStyle name="60 % - Akzent6 2 3 2 2" xfId="990" xr:uid="{00000000-0005-0000-0000-000093010000}"/>
    <cellStyle name="60 % - Akzent6 2 3 3" xfId="991" xr:uid="{00000000-0005-0000-0000-000094010000}"/>
    <cellStyle name="60 % - Akzent6 2 4" xfId="340" xr:uid="{00000000-0005-0000-0000-000095010000}"/>
    <cellStyle name="60 % - Akzent6 2 4 2" xfId="992" xr:uid="{00000000-0005-0000-0000-000096010000}"/>
    <cellStyle name="60 % - Akzent6 3" xfId="341" xr:uid="{00000000-0005-0000-0000-000097010000}"/>
    <cellStyle name="60 % - Akzent6 3 2" xfId="342" xr:uid="{00000000-0005-0000-0000-000098010000}"/>
    <cellStyle name="60 % - Akzent6 3 3" xfId="343" xr:uid="{00000000-0005-0000-0000-000099010000}"/>
    <cellStyle name="60 % - Akzent6 4" xfId="993" xr:uid="{00000000-0005-0000-0000-00009A010000}"/>
    <cellStyle name="60 % - Akzent6 5" xfId="994" xr:uid="{00000000-0005-0000-0000-00009B010000}"/>
    <cellStyle name="60 % - Akzent6 6" xfId="995" xr:uid="{00000000-0005-0000-0000-00009C010000}"/>
    <cellStyle name="Accent1" xfId="344" xr:uid="{00000000-0005-0000-0000-00009D010000}"/>
    <cellStyle name="Accent1 2" xfId="345" xr:uid="{00000000-0005-0000-0000-00009E010000}"/>
    <cellStyle name="Accent1 2 2" xfId="346" xr:uid="{00000000-0005-0000-0000-00009F010000}"/>
    <cellStyle name="Accent1 3" xfId="347" xr:uid="{00000000-0005-0000-0000-0000A0010000}"/>
    <cellStyle name="Accent1 3 2" xfId="997" xr:uid="{00000000-0005-0000-0000-0000A1010000}"/>
    <cellStyle name="Accent1 3 3" xfId="996" xr:uid="{00000000-0005-0000-0000-0000A2010000}"/>
    <cellStyle name="Accent1 4" xfId="348" xr:uid="{00000000-0005-0000-0000-0000A3010000}"/>
    <cellStyle name="Accent1 4 2" xfId="998" xr:uid="{00000000-0005-0000-0000-0000A4010000}"/>
    <cellStyle name="Accent1 5" xfId="349" xr:uid="{00000000-0005-0000-0000-0000A5010000}"/>
    <cellStyle name="Accent1 5 2" xfId="1167" xr:uid="{00000000-0005-0000-0000-0000A6010000}"/>
    <cellStyle name="Accent2" xfId="350" xr:uid="{00000000-0005-0000-0000-0000A7010000}"/>
    <cellStyle name="Accent2 2" xfId="351" xr:uid="{00000000-0005-0000-0000-0000A8010000}"/>
    <cellStyle name="Accent2 2 2" xfId="352" xr:uid="{00000000-0005-0000-0000-0000A9010000}"/>
    <cellStyle name="Accent2 3" xfId="353" xr:uid="{00000000-0005-0000-0000-0000AA010000}"/>
    <cellStyle name="Accent2 3 2" xfId="999" xr:uid="{00000000-0005-0000-0000-0000AB010000}"/>
    <cellStyle name="Accent2 4" xfId="354" xr:uid="{00000000-0005-0000-0000-0000AC010000}"/>
    <cellStyle name="Accent2 5" xfId="355" xr:uid="{00000000-0005-0000-0000-0000AD010000}"/>
    <cellStyle name="Accent3" xfId="356" xr:uid="{00000000-0005-0000-0000-0000AE010000}"/>
    <cellStyle name="Accent3 2" xfId="357" xr:uid="{00000000-0005-0000-0000-0000AF010000}"/>
    <cellStyle name="Accent3 3" xfId="358" xr:uid="{00000000-0005-0000-0000-0000B0010000}"/>
    <cellStyle name="Accent4" xfId="359" xr:uid="{00000000-0005-0000-0000-0000B1010000}"/>
    <cellStyle name="Accent4 2" xfId="360" xr:uid="{00000000-0005-0000-0000-0000B2010000}"/>
    <cellStyle name="Accent4 2 2" xfId="361" xr:uid="{00000000-0005-0000-0000-0000B3010000}"/>
    <cellStyle name="Accent4 3" xfId="362" xr:uid="{00000000-0005-0000-0000-0000B4010000}"/>
    <cellStyle name="Accent4 3 2" xfId="1001" xr:uid="{00000000-0005-0000-0000-0000B5010000}"/>
    <cellStyle name="Accent4 3 3" xfId="1000" xr:uid="{00000000-0005-0000-0000-0000B6010000}"/>
    <cellStyle name="Accent4 4" xfId="363" xr:uid="{00000000-0005-0000-0000-0000B7010000}"/>
    <cellStyle name="Accent4 4 2" xfId="1002" xr:uid="{00000000-0005-0000-0000-0000B8010000}"/>
    <cellStyle name="Accent4 5" xfId="364" xr:uid="{00000000-0005-0000-0000-0000B9010000}"/>
    <cellStyle name="Accent4 5 2" xfId="1166" xr:uid="{00000000-0005-0000-0000-0000BA010000}"/>
    <cellStyle name="Accent5" xfId="365" xr:uid="{00000000-0005-0000-0000-0000BB010000}"/>
    <cellStyle name="Accent5 2" xfId="366" xr:uid="{00000000-0005-0000-0000-0000BC010000}"/>
    <cellStyle name="Accent5 3" xfId="367" xr:uid="{00000000-0005-0000-0000-0000BD010000}"/>
    <cellStyle name="Accent6" xfId="368" xr:uid="{00000000-0005-0000-0000-0000BE010000}"/>
    <cellStyle name="Accent6 2" xfId="369" xr:uid="{00000000-0005-0000-0000-0000BF010000}"/>
    <cellStyle name="Accent6 3" xfId="370" xr:uid="{00000000-0005-0000-0000-0000C0010000}"/>
    <cellStyle name="Akzent1 2" xfId="371" xr:uid="{00000000-0005-0000-0000-0000C1010000}"/>
    <cellStyle name="Akzent1 3" xfId="1003" xr:uid="{00000000-0005-0000-0000-0000C2010000}"/>
    <cellStyle name="Akzent2 2" xfId="372" xr:uid="{00000000-0005-0000-0000-0000C3010000}"/>
    <cellStyle name="Akzent2 3" xfId="1004" xr:uid="{00000000-0005-0000-0000-0000C4010000}"/>
    <cellStyle name="Akzent3" xfId="373" xr:uid="{00000000-0005-0000-0000-0000C5010000}"/>
    <cellStyle name="Akzent3 2" xfId="374" xr:uid="{00000000-0005-0000-0000-0000C6010000}"/>
    <cellStyle name="Akzent3 3" xfId="917" xr:uid="{00000000-0005-0000-0000-0000C7010000}"/>
    <cellStyle name="Akzent3 4" xfId="1180" xr:uid="{00000000-0005-0000-0000-0000C8010000}"/>
    <cellStyle name="Akzent4 2" xfId="375" xr:uid="{00000000-0005-0000-0000-0000C9010000}"/>
    <cellStyle name="Akzent4 3" xfId="1005" xr:uid="{00000000-0005-0000-0000-0000CA010000}"/>
    <cellStyle name="Akzent5" xfId="376" xr:uid="{00000000-0005-0000-0000-0000CB010000}"/>
    <cellStyle name="Akzent5 2" xfId="377" xr:uid="{00000000-0005-0000-0000-0000CC010000}"/>
    <cellStyle name="Akzent5 3" xfId="918" xr:uid="{00000000-0005-0000-0000-0000CD010000}"/>
    <cellStyle name="Akzent5 4" xfId="1181" xr:uid="{00000000-0005-0000-0000-0000CE010000}"/>
    <cellStyle name="Akzent6" xfId="378" xr:uid="{00000000-0005-0000-0000-0000CF010000}"/>
    <cellStyle name="Akzent6 2" xfId="379" xr:uid="{00000000-0005-0000-0000-0000D0010000}"/>
    <cellStyle name="Akzent6 3" xfId="919" xr:uid="{00000000-0005-0000-0000-0000D1010000}"/>
    <cellStyle name="Akzent6 4" xfId="1182" xr:uid="{00000000-0005-0000-0000-0000D2010000}"/>
    <cellStyle name="Ausgabe 2" xfId="380" xr:uid="{00000000-0005-0000-0000-0000D3010000}"/>
    <cellStyle name="Ausgabe 2 2" xfId="381" xr:uid="{00000000-0005-0000-0000-0000D4010000}"/>
    <cellStyle name="Ausgabe 2 2 2" xfId="1006" xr:uid="{00000000-0005-0000-0000-0000D5010000}"/>
    <cellStyle name="Ausgabe 2 2 3" xfId="1007" xr:uid="{00000000-0005-0000-0000-0000D6010000}"/>
    <cellStyle name="Ausgabe 2 2 3 2" xfId="1172" xr:uid="{00000000-0005-0000-0000-0000D7010000}"/>
    <cellStyle name="Ausgabe 2 2 3 2 2" xfId="1175" xr:uid="{00000000-0005-0000-0000-0000D8010000}"/>
    <cellStyle name="Ausgabe 2 2 3 2 2 2" xfId="1190" xr:uid="{00000000-0005-0000-0000-0000D9010000}"/>
    <cellStyle name="Ausgabe 2 2 3 3" xfId="1165" xr:uid="{00000000-0005-0000-0000-0000DA010000}"/>
    <cellStyle name="Ausgabe 2 3" xfId="1008" xr:uid="{00000000-0005-0000-0000-0000DB010000}"/>
    <cellStyle name="Ausgabe 2 3 2" xfId="1009" xr:uid="{00000000-0005-0000-0000-0000DC010000}"/>
    <cellStyle name="Ausgabe 2 3 2 2" xfId="1010" xr:uid="{00000000-0005-0000-0000-0000DD010000}"/>
    <cellStyle name="Ausgabe 2 3 3" xfId="1011" xr:uid="{00000000-0005-0000-0000-0000DE010000}"/>
    <cellStyle name="Ausgabe 2 3 3 2" xfId="1173" xr:uid="{00000000-0005-0000-0000-0000DF010000}"/>
    <cellStyle name="Ausgabe 2 3 3 2 2" xfId="1176" xr:uid="{00000000-0005-0000-0000-0000E0010000}"/>
    <cellStyle name="Ausgabe 2 3 3 2 2 2" xfId="1191" xr:uid="{00000000-0005-0000-0000-0000E1010000}"/>
    <cellStyle name="Ausgabe 2 3 3 3" xfId="1164" xr:uid="{00000000-0005-0000-0000-0000E2010000}"/>
    <cellStyle name="Ausgabe 2 4" xfId="1012" xr:uid="{00000000-0005-0000-0000-0000E3010000}"/>
    <cellStyle name="Ausgabe 2 5" xfId="1013" xr:uid="{00000000-0005-0000-0000-0000E4010000}"/>
    <cellStyle name="Ausgabe 2 5 2" xfId="1121" xr:uid="{00000000-0005-0000-0000-0000E5010000}"/>
    <cellStyle name="Ausgabe 2 5 2 2" xfId="1177" xr:uid="{00000000-0005-0000-0000-0000E6010000}"/>
    <cellStyle name="Ausgabe 2 5 2 2 2" xfId="1192" xr:uid="{00000000-0005-0000-0000-0000E7010000}"/>
    <cellStyle name="Ausgabe 2 5 3" xfId="1163" xr:uid="{00000000-0005-0000-0000-0000E8010000}"/>
    <cellStyle name="Ausgabe 3" xfId="382" xr:uid="{00000000-0005-0000-0000-0000E9010000}"/>
    <cellStyle name="Ausgabe 3 2" xfId="1014" xr:uid="{00000000-0005-0000-0000-0000EA010000}"/>
    <cellStyle name="Ausgabe 3 3" xfId="1015" xr:uid="{00000000-0005-0000-0000-0000EB010000}"/>
    <cellStyle name="Ausgabe 3 3 2" xfId="1120" xr:uid="{00000000-0005-0000-0000-0000EC010000}"/>
    <cellStyle name="Ausgabe 3 3 2 2" xfId="1178" xr:uid="{00000000-0005-0000-0000-0000ED010000}"/>
    <cellStyle name="Ausgabe 3 3 2 2 2" xfId="1193" xr:uid="{00000000-0005-0000-0000-0000EE010000}"/>
    <cellStyle name="Ausgabe 3 3 3" xfId="1162" xr:uid="{00000000-0005-0000-0000-0000EF010000}"/>
    <cellStyle name="Ausgabe 4" xfId="383" xr:uid="{00000000-0005-0000-0000-0000F0010000}"/>
    <cellStyle name="Ausgabe 4 2" xfId="1161" xr:uid="{00000000-0005-0000-0000-0000F1010000}"/>
    <cellStyle name="Ausgabe 5" xfId="384" xr:uid="{00000000-0005-0000-0000-0000F2010000}"/>
    <cellStyle name="Ausgabe 5 2" xfId="1160" xr:uid="{00000000-0005-0000-0000-0000F3010000}"/>
    <cellStyle name="Ausgabe 6" xfId="1016" xr:uid="{00000000-0005-0000-0000-0000F4010000}"/>
    <cellStyle name="Ausgabe 6 2" xfId="1159" xr:uid="{00000000-0005-0000-0000-0000F5010000}"/>
    <cellStyle name="Ausgabe 7" xfId="1017" xr:uid="{00000000-0005-0000-0000-0000F6010000}"/>
    <cellStyle name="Ausgabe 7 2" xfId="1018" xr:uid="{00000000-0005-0000-0000-0000F7010000}"/>
    <cellStyle name="Ausgabe 7 2 2" xfId="1158" xr:uid="{00000000-0005-0000-0000-0000F8010000}"/>
    <cellStyle name="Ausgabe 7 3" xfId="1019" xr:uid="{00000000-0005-0000-0000-0000F9010000}"/>
    <cellStyle name="Ausgabe 7 3 2" xfId="1020" xr:uid="{00000000-0005-0000-0000-0000FA010000}"/>
    <cellStyle name="Ausgabe 7 3 3" xfId="1168" xr:uid="{00000000-0005-0000-0000-0000FB010000}"/>
    <cellStyle name="Ausgabe 7 3 3 2" xfId="1179" xr:uid="{00000000-0005-0000-0000-0000FC010000}"/>
    <cellStyle name="Ausgabe 7 3 3 2 2" xfId="1194" xr:uid="{00000000-0005-0000-0000-0000FD010000}"/>
    <cellStyle name="Ausgabe 7 3 4" xfId="1157" xr:uid="{00000000-0005-0000-0000-0000FE010000}"/>
    <cellStyle name="Ausgabe 7 4" xfId="1021" xr:uid="{00000000-0005-0000-0000-0000FF010000}"/>
    <cellStyle name="Ausgabe 8" xfId="1022" xr:uid="{00000000-0005-0000-0000-000000020000}"/>
    <cellStyle name="Ausgabe 8 2" xfId="1023" xr:uid="{00000000-0005-0000-0000-000001020000}"/>
    <cellStyle name="Ausgabe 8 2 2" xfId="1156" xr:uid="{00000000-0005-0000-0000-000002020000}"/>
    <cellStyle name="Bad" xfId="385" xr:uid="{00000000-0005-0000-0000-000003020000}"/>
    <cellStyle name="Bad 2" xfId="386" xr:uid="{00000000-0005-0000-0000-000004020000}"/>
    <cellStyle name="Bad 3" xfId="387" xr:uid="{00000000-0005-0000-0000-000005020000}"/>
    <cellStyle name="Berechnung 2" xfId="388" xr:uid="{00000000-0005-0000-0000-000006020000}"/>
    <cellStyle name="Berechnung 2 2" xfId="389" xr:uid="{00000000-0005-0000-0000-000007020000}"/>
    <cellStyle name="Berechnung 2 3" xfId="1024" xr:uid="{00000000-0005-0000-0000-000008020000}"/>
    <cellStyle name="Berechnung 2 3 2" xfId="1025" xr:uid="{00000000-0005-0000-0000-000009020000}"/>
    <cellStyle name="Berechnung 2 3 2 2" xfId="1026" xr:uid="{00000000-0005-0000-0000-00000A020000}"/>
    <cellStyle name="Berechnung 2 3 3" xfId="1027" xr:uid="{00000000-0005-0000-0000-00000B020000}"/>
    <cellStyle name="Berechnung 2 4" xfId="1028" xr:uid="{00000000-0005-0000-0000-00000C020000}"/>
    <cellStyle name="Berechnung 3" xfId="390" xr:uid="{00000000-0005-0000-0000-00000D020000}"/>
    <cellStyle name="Berechnung 4" xfId="391" xr:uid="{00000000-0005-0000-0000-00000E020000}"/>
    <cellStyle name="Berechnung 4 2" xfId="1155" xr:uid="{00000000-0005-0000-0000-00000F020000}"/>
    <cellStyle name="Berechnung 5" xfId="392" xr:uid="{00000000-0005-0000-0000-000010020000}"/>
    <cellStyle name="Berechnung 5 2" xfId="1154" xr:uid="{00000000-0005-0000-0000-000011020000}"/>
    <cellStyle name="Berechnung 6" xfId="1029" xr:uid="{00000000-0005-0000-0000-000012020000}"/>
    <cellStyle name="Berechnung 6 2" xfId="1153" xr:uid="{00000000-0005-0000-0000-000013020000}"/>
    <cellStyle name="Berechnung 7" xfId="1030" xr:uid="{00000000-0005-0000-0000-000014020000}"/>
    <cellStyle name="Berechnung 7 2" xfId="1031" xr:uid="{00000000-0005-0000-0000-000015020000}"/>
    <cellStyle name="Berechnung 7 2 2" xfId="1152" xr:uid="{00000000-0005-0000-0000-000016020000}"/>
    <cellStyle name="Berechnung 7 3" xfId="1032" xr:uid="{00000000-0005-0000-0000-000017020000}"/>
    <cellStyle name="Berechnung 8" xfId="1033" xr:uid="{00000000-0005-0000-0000-000018020000}"/>
    <cellStyle name="Berechnung 8 2" xfId="1151" xr:uid="{00000000-0005-0000-0000-000019020000}"/>
    <cellStyle name="Calculation 2" xfId="393" xr:uid="{00000000-0005-0000-0000-00001A020000}"/>
    <cellStyle name="Calculation 2 2" xfId="394" xr:uid="{00000000-0005-0000-0000-00001B020000}"/>
    <cellStyle name="Calculation 2 3" xfId="1150" xr:uid="{00000000-0005-0000-0000-00001C020000}"/>
    <cellStyle name="Calculation 3" xfId="395" xr:uid="{00000000-0005-0000-0000-00001D020000}"/>
    <cellStyle name="Calculation 4" xfId="396" xr:uid="{00000000-0005-0000-0000-00001E020000}"/>
    <cellStyle name="Check Cell" xfId="397" xr:uid="{00000000-0005-0000-0000-00001F020000}"/>
    <cellStyle name="Check Cell 2" xfId="398" xr:uid="{00000000-0005-0000-0000-000020020000}"/>
    <cellStyle name="Check Cell 3" xfId="399" xr:uid="{00000000-0005-0000-0000-000021020000}"/>
    <cellStyle name="Check Cell 4" xfId="1034" xr:uid="{00000000-0005-0000-0000-000022020000}"/>
    <cellStyle name="Comma 2" xfId="1119" xr:uid="{00000000-0005-0000-0000-000023020000}"/>
    <cellStyle name="Eingabe 2" xfId="400" xr:uid="{00000000-0005-0000-0000-000024020000}"/>
    <cellStyle name="Eingabe 3" xfId="401" xr:uid="{00000000-0005-0000-0000-000025020000}"/>
    <cellStyle name="Eingabe 3 2" xfId="1148" xr:uid="{00000000-0005-0000-0000-000026020000}"/>
    <cellStyle name="Eingabe 4" xfId="402" xr:uid="{00000000-0005-0000-0000-000027020000}"/>
    <cellStyle name="Eingabe 4 2" xfId="1147" xr:uid="{00000000-0005-0000-0000-000028020000}"/>
    <cellStyle name="Eingabe 5" xfId="1035" xr:uid="{00000000-0005-0000-0000-000029020000}"/>
    <cellStyle name="Eingabe 5 2" xfId="1146" xr:uid="{00000000-0005-0000-0000-00002A020000}"/>
    <cellStyle name="Eingabe 6" xfId="1036" xr:uid="{00000000-0005-0000-0000-00002B020000}"/>
    <cellStyle name="Eingabe 6 2" xfId="1145" xr:uid="{00000000-0005-0000-0000-00002C020000}"/>
    <cellStyle name="Eingabe 7" xfId="1037" xr:uid="{00000000-0005-0000-0000-00002D020000}"/>
    <cellStyle name="Eingabe 7 2" xfId="1144" xr:uid="{00000000-0005-0000-0000-00002E020000}"/>
    <cellStyle name="Ergebnis 2" xfId="403" xr:uid="{00000000-0005-0000-0000-00002F020000}"/>
    <cellStyle name="Ergebnis 2 2" xfId="404" xr:uid="{00000000-0005-0000-0000-000030020000}"/>
    <cellStyle name="Ergebnis 2 2 2" xfId="405" xr:uid="{00000000-0005-0000-0000-000031020000}"/>
    <cellStyle name="Ergebnis 2 2 2 2" xfId="1141" xr:uid="{00000000-0005-0000-0000-000032020000}"/>
    <cellStyle name="Ergebnis 2 2 3" xfId="1142" xr:uid="{00000000-0005-0000-0000-000033020000}"/>
    <cellStyle name="Ergebnis 2 3" xfId="406" xr:uid="{00000000-0005-0000-0000-000034020000}"/>
    <cellStyle name="Ergebnis 2 3 2" xfId="1140" xr:uid="{00000000-0005-0000-0000-000035020000}"/>
    <cellStyle name="Ergebnis 2 4" xfId="1038" xr:uid="{00000000-0005-0000-0000-000036020000}"/>
    <cellStyle name="Ergebnis 2 4 2" xfId="1039" xr:uid="{00000000-0005-0000-0000-000037020000}"/>
    <cellStyle name="Ergebnis 2 4 2 2" xfId="1040" xr:uid="{00000000-0005-0000-0000-000038020000}"/>
    <cellStyle name="Ergebnis 2 4 2 2 2" xfId="1139" xr:uid="{00000000-0005-0000-0000-000039020000}"/>
    <cellStyle name="Ergebnis 2 4 3" xfId="1041" xr:uid="{00000000-0005-0000-0000-00003A020000}"/>
    <cellStyle name="Ergebnis 2 4 3 2" xfId="1138" xr:uid="{00000000-0005-0000-0000-00003B020000}"/>
    <cellStyle name="Ergebnis 2 5" xfId="1042" xr:uid="{00000000-0005-0000-0000-00003C020000}"/>
    <cellStyle name="Ergebnis 2 5 2" xfId="1137" xr:uid="{00000000-0005-0000-0000-00003D020000}"/>
    <cellStyle name="Ergebnis 2 6" xfId="1143" xr:uid="{00000000-0005-0000-0000-00003E020000}"/>
    <cellStyle name="Ergebnis 3" xfId="407" xr:uid="{00000000-0005-0000-0000-00003F020000}"/>
    <cellStyle name="Ergebnis 3 2" xfId="408" xr:uid="{00000000-0005-0000-0000-000040020000}"/>
    <cellStyle name="Ergebnis 3 2 2" xfId="1135" xr:uid="{00000000-0005-0000-0000-000041020000}"/>
    <cellStyle name="Ergebnis 3 3" xfId="1136" xr:uid="{00000000-0005-0000-0000-000042020000}"/>
    <cellStyle name="Ergebnis 4" xfId="409" xr:uid="{00000000-0005-0000-0000-000043020000}"/>
    <cellStyle name="Ergebnis 4 2" xfId="410" xr:uid="{00000000-0005-0000-0000-000044020000}"/>
    <cellStyle name="Ergebnis 4 2 2" xfId="1133" xr:uid="{00000000-0005-0000-0000-000045020000}"/>
    <cellStyle name="Ergebnis 4 3" xfId="1134" xr:uid="{00000000-0005-0000-0000-000046020000}"/>
    <cellStyle name="Ergebnis 5" xfId="411" xr:uid="{00000000-0005-0000-0000-000047020000}"/>
    <cellStyle name="Ergebnis 5 2" xfId="1132" xr:uid="{00000000-0005-0000-0000-000048020000}"/>
    <cellStyle name="Ergebnis 6" xfId="412" xr:uid="{00000000-0005-0000-0000-000049020000}"/>
    <cellStyle name="Ergebnis 6 2" xfId="1131" xr:uid="{00000000-0005-0000-0000-00004A020000}"/>
    <cellStyle name="Ergebnis 7" xfId="1043" xr:uid="{00000000-0005-0000-0000-00004B020000}"/>
    <cellStyle name="Ergebnis 7 2" xfId="1130" xr:uid="{00000000-0005-0000-0000-00004C020000}"/>
    <cellStyle name="Ergebnis 8" xfId="1044" xr:uid="{00000000-0005-0000-0000-00004D020000}"/>
    <cellStyle name="Ergebnis 8 2" xfId="1045" xr:uid="{00000000-0005-0000-0000-00004E020000}"/>
    <cellStyle name="Ergebnis 8 2 2" xfId="1128" xr:uid="{00000000-0005-0000-0000-00004F020000}"/>
    <cellStyle name="Ergebnis 8 3" xfId="1046" xr:uid="{00000000-0005-0000-0000-000050020000}"/>
    <cellStyle name="Ergebnis 8 3 2" xfId="1174" xr:uid="{00000000-0005-0000-0000-000051020000}"/>
    <cellStyle name="Ergebnis 8 4" xfId="1129" xr:uid="{00000000-0005-0000-0000-000052020000}"/>
    <cellStyle name="Ergebnis 9" xfId="1047" xr:uid="{00000000-0005-0000-0000-000053020000}"/>
    <cellStyle name="Ergebnis 9 2" xfId="1127" xr:uid="{00000000-0005-0000-0000-000054020000}"/>
    <cellStyle name="Erklärender Text 2" xfId="413" xr:uid="{00000000-0005-0000-0000-000055020000}"/>
    <cellStyle name="Erklärender Text 3" xfId="414" xr:uid="{00000000-0005-0000-0000-000056020000}"/>
    <cellStyle name="Erklärender Text 4" xfId="1048" xr:uid="{00000000-0005-0000-0000-000057020000}"/>
    <cellStyle name="Erklärender Text 5" xfId="1049" xr:uid="{00000000-0005-0000-0000-000058020000}"/>
    <cellStyle name="Erklärender Text 6" xfId="1050" xr:uid="{00000000-0005-0000-0000-000059020000}"/>
    <cellStyle name="Good" xfId="415" xr:uid="{00000000-0005-0000-0000-00005A020000}"/>
    <cellStyle name="Good 2" xfId="416" xr:uid="{00000000-0005-0000-0000-00005B020000}"/>
    <cellStyle name="Good 3" xfId="417" xr:uid="{00000000-0005-0000-0000-00005C020000}"/>
    <cellStyle name="Gut" xfId="418" xr:uid="{00000000-0005-0000-0000-00005D020000}"/>
    <cellStyle name="Gut 2" xfId="419" xr:uid="{00000000-0005-0000-0000-00005E020000}"/>
    <cellStyle name="Gut 3" xfId="920" xr:uid="{00000000-0005-0000-0000-00005F020000}"/>
    <cellStyle name="Gut 4" xfId="1183" xr:uid="{00000000-0005-0000-0000-000060020000}"/>
    <cellStyle name="Heading 1" xfId="420" xr:uid="{00000000-0005-0000-0000-000061020000}"/>
    <cellStyle name="Heading 1 2" xfId="421" xr:uid="{00000000-0005-0000-0000-000062020000}"/>
    <cellStyle name="Heading 1 2 2" xfId="1052" xr:uid="{00000000-0005-0000-0000-000063020000}"/>
    <cellStyle name="Heading 1 2 3" xfId="1051" xr:uid="{00000000-0005-0000-0000-000064020000}"/>
    <cellStyle name="Heading 1 3" xfId="422" xr:uid="{00000000-0005-0000-0000-000065020000}"/>
    <cellStyle name="Heading 1 3 2" xfId="1053" xr:uid="{00000000-0005-0000-0000-000066020000}"/>
    <cellStyle name="Heading 1 4" xfId="423" xr:uid="{00000000-0005-0000-0000-000067020000}"/>
    <cellStyle name="Heading 1 5" xfId="424" xr:uid="{00000000-0005-0000-0000-000068020000}"/>
    <cellStyle name="Heading 2" xfId="425" xr:uid="{00000000-0005-0000-0000-000069020000}"/>
    <cellStyle name="Heading 2 2" xfId="426" xr:uid="{00000000-0005-0000-0000-00006A020000}"/>
    <cellStyle name="Heading 2 2 2" xfId="1055" xr:uid="{00000000-0005-0000-0000-00006B020000}"/>
    <cellStyle name="Heading 2 2 3" xfId="1054" xr:uid="{00000000-0005-0000-0000-00006C020000}"/>
    <cellStyle name="Heading 2 3" xfId="427" xr:uid="{00000000-0005-0000-0000-00006D020000}"/>
    <cellStyle name="Heading 2 3 2" xfId="1056" xr:uid="{00000000-0005-0000-0000-00006E020000}"/>
    <cellStyle name="Heading 2 4" xfId="428" xr:uid="{00000000-0005-0000-0000-00006F020000}"/>
    <cellStyle name="Heading 2 5" xfId="429" xr:uid="{00000000-0005-0000-0000-000070020000}"/>
    <cellStyle name="Heading 3" xfId="430" xr:uid="{00000000-0005-0000-0000-000071020000}"/>
    <cellStyle name="Heading 3 2" xfId="431" xr:uid="{00000000-0005-0000-0000-000072020000}"/>
    <cellStyle name="Heading 3 2 2" xfId="1058" xr:uid="{00000000-0005-0000-0000-000073020000}"/>
    <cellStyle name="Heading 3 2 3" xfId="1057" xr:uid="{00000000-0005-0000-0000-000074020000}"/>
    <cellStyle name="Heading 3 3" xfId="432" xr:uid="{00000000-0005-0000-0000-000075020000}"/>
    <cellStyle name="Heading 3 3 2" xfId="1059" xr:uid="{00000000-0005-0000-0000-000076020000}"/>
    <cellStyle name="Heading 3 4" xfId="433" xr:uid="{00000000-0005-0000-0000-000077020000}"/>
    <cellStyle name="Heading 3 5" xfId="434" xr:uid="{00000000-0005-0000-0000-000078020000}"/>
    <cellStyle name="Heading 4" xfId="435" xr:uid="{00000000-0005-0000-0000-000079020000}"/>
    <cellStyle name="Heading 4 2" xfId="436" xr:uid="{00000000-0005-0000-0000-00007A020000}"/>
    <cellStyle name="Heading 4 2 2" xfId="1061" xr:uid="{00000000-0005-0000-0000-00007B020000}"/>
    <cellStyle name="Heading 4 2 3" xfId="1060" xr:uid="{00000000-0005-0000-0000-00007C020000}"/>
    <cellStyle name="Heading 4 3" xfId="437" xr:uid="{00000000-0005-0000-0000-00007D020000}"/>
    <cellStyle name="Heading 4 3 2" xfId="1062" xr:uid="{00000000-0005-0000-0000-00007E020000}"/>
    <cellStyle name="Heading 4 4" xfId="438" xr:uid="{00000000-0005-0000-0000-00007F020000}"/>
    <cellStyle name="Heading 4 5" xfId="439" xr:uid="{00000000-0005-0000-0000-000080020000}"/>
    <cellStyle name="Input 2" xfId="440" xr:uid="{00000000-0005-0000-0000-000081020000}"/>
    <cellStyle name="Input 2 2" xfId="1126" xr:uid="{00000000-0005-0000-0000-000082020000}"/>
    <cellStyle name="Komma 2" xfId="1149" xr:uid="{00000000-0005-0000-0000-000083020000}"/>
    <cellStyle name="Linked Cell" xfId="441" xr:uid="{00000000-0005-0000-0000-000084020000}"/>
    <cellStyle name="Linked Cell 2" xfId="442" xr:uid="{00000000-0005-0000-0000-000085020000}"/>
    <cellStyle name="Linked Cell 3" xfId="443" xr:uid="{00000000-0005-0000-0000-000086020000}"/>
    <cellStyle name="Neutral" xfId="444" builtinId="28" customBuiltin="1"/>
    <cellStyle name="Neutral 2" xfId="445" xr:uid="{00000000-0005-0000-0000-000088020000}"/>
    <cellStyle name="Normal" xfId="0" builtinId="0"/>
    <cellStyle name="Normal 2" xfId="446" xr:uid="{00000000-0005-0000-0000-000089020000}"/>
    <cellStyle name="Normal 2 2" xfId="447" xr:uid="{00000000-0005-0000-0000-00008A020000}"/>
    <cellStyle name="Normal 2 3" xfId="448" xr:uid="{00000000-0005-0000-0000-00008B020000}"/>
    <cellStyle name="Normal 3" xfId="449" xr:uid="{00000000-0005-0000-0000-00008C020000}"/>
    <cellStyle name="Normal 4" xfId="450" xr:uid="{00000000-0005-0000-0000-00008D020000}"/>
    <cellStyle name="Note" xfId="451" xr:uid="{00000000-0005-0000-0000-00008E020000}"/>
    <cellStyle name="Note 2" xfId="452" xr:uid="{00000000-0005-0000-0000-00008F020000}"/>
    <cellStyle name="Note 2 2" xfId="453" xr:uid="{00000000-0005-0000-0000-000090020000}"/>
    <cellStyle name="Note 2 3" xfId="454" xr:uid="{00000000-0005-0000-0000-000091020000}"/>
    <cellStyle name="Note 2 3 2" xfId="455" xr:uid="{00000000-0005-0000-0000-000092020000}"/>
    <cellStyle name="Note 3" xfId="456" xr:uid="{00000000-0005-0000-0000-000093020000}"/>
    <cellStyle name="Note 3 2" xfId="457" xr:uid="{00000000-0005-0000-0000-000094020000}"/>
    <cellStyle name="Note 4" xfId="458" xr:uid="{00000000-0005-0000-0000-000095020000}"/>
    <cellStyle name="Note 4 2" xfId="459" xr:uid="{00000000-0005-0000-0000-000096020000}"/>
    <cellStyle name="Note 5" xfId="460" xr:uid="{00000000-0005-0000-0000-000097020000}"/>
    <cellStyle name="Note 5 2" xfId="1063" xr:uid="{00000000-0005-0000-0000-000098020000}"/>
    <cellStyle name="Notiz 2" xfId="461" xr:uid="{00000000-0005-0000-0000-000099020000}"/>
    <cellStyle name="Notiz 2 2" xfId="462" xr:uid="{00000000-0005-0000-0000-00009A020000}"/>
    <cellStyle name="Notiz 2 2 2" xfId="463" xr:uid="{00000000-0005-0000-0000-00009B020000}"/>
    <cellStyle name="Notiz 2 2 2 2" xfId="464" xr:uid="{00000000-0005-0000-0000-00009C020000}"/>
    <cellStyle name="Notiz 2 2 2 2 2" xfId="465" xr:uid="{00000000-0005-0000-0000-00009D020000}"/>
    <cellStyle name="Notiz 2 2 2 2 2 2" xfId="466" xr:uid="{00000000-0005-0000-0000-00009E020000}"/>
    <cellStyle name="Notiz 2 2 2 2 2 2 2" xfId="467" xr:uid="{00000000-0005-0000-0000-00009F020000}"/>
    <cellStyle name="Notiz 2 2 2 2 2 3" xfId="468" xr:uid="{00000000-0005-0000-0000-0000A0020000}"/>
    <cellStyle name="Notiz 2 2 2 2 3" xfId="469" xr:uid="{00000000-0005-0000-0000-0000A1020000}"/>
    <cellStyle name="Notiz 2 2 2 2 3 2" xfId="470" xr:uid="{00000000-0005-0000-0000-0000A2020000}"/>
    <cellStyle name="Notiz 2 2 2 2 4" xfId="471" xr:uid="{00000000-0005-0000-0000-0000A3020000}"/>
    <cellStyle name="Notiz 2 2 2 3" xfId="472" xr:uid="{00000000-0005-0000-0000-0000A4020000}"/>
    <cellStyle name="Notiz 2 2 2 3 2" xfId="473" xr:uid="{00000000-0005-0000-0000-0000A5020000}"/>
    <cellStyle name="Notiz 2 2 2 3 2 2" xfId="474" xr:uid="{00000000-0005-0000-0000-0000A6020000}"/>
    <cellStyle name="Notiz 2 2 2 3 3" xfId="475" xr:uid="{00000000-0005-0000-0000-0000A7020000}"/>
    <cellStyle name="Notiz 2 2 2 4" xfId="476" xr:uid="{00000000-0005-0000-0000-0000A8020000}"/>
    <cellStyle name="Notiz 2 2 2 4 2" xfId="477" xr:uid="{00000000-0005-0000-0000-0000A9020000}"/>
    <cellStyle name="Notiz 2 2 2 5" xfId="478" xr:uid="{00000000-0005-0000-0000-0000AA020000}"/>
    <cellStyle name="Notiz 2 2 3" xfId="479" xr:uid="{00000000-0005-0000-0000-0000AB020000}"/>
    <cellStyle name="Notiz 2 2 3 2" xfId="480" xr:uid="{00000000-0005-0000-0000-0000AC020000}"/>
    <cellStyle name="Notiz 2 2 3 2 2" xfId="481" xr:uid="{00000000-0005-0000-0000-0000AD020000}"/>
    <cellStyle name="Notiz 2 2 3 2 2 2" xfId="482" xr:uid="{00000000-0005-0000-0000-0000AE020000}"/>
    <cellStyle name="Notiz 2 2 3 2 3" xfId="483" xr:uid="{00000000-0005-0000-0000-0000AF020000}"/>
    <cellStyle name="Notiz 2 2 3 3" xfId="484" xr:uid="{00000000-0005-0000-0000-0000B0020000}"/>
    <cellStyle name="Notiz 2 2 3 3 2" xfId="485" xr:uid="{00000000-0005-0000-0000-0000B1020000}"/>
    <cellStyle name="Notiz 2 2 3 4" xfId="486" xr:uid="{00000000-0005-0000-0000-0000B2020000}"/>
    <cellStyle name="Notiz 2 2 4" xfId="487" xr:uid="{00000000-0005-0000-0000-0000B3020000}"/>
    <cellStyle name="Notiz 2 2 4 2" xfId="488" xr:uid="{00000000-0005-0000-0000-0000B4020000}"/>
    <cellStyle name="Notiz 2 2 4 2 2" xfId="489" xr:uid="{00000000-0005-0000-0000-0000B5020000}"/>
    <cellStyle name="Notiz 2 2 4 3" xfId="490" xr:uid="{00000000-0005-0000-0000-0000B6020000}"/>
    <cellStyle name="Notiz 2 2 4 3 2" xfId="1064" xr:uid="{00000000-0005-0000-0000-0000B7020000}"/>
    <cellStyle name="Notiz 2 2 4 3 3" xfId="1065" xr:uid="{00000000-0005-0000-0000-0000B8020000}"/>
    <cellStyle name="Notiz 2 2 4 4" xfId="1066" xr:uid="{00000000-0005-0000-0000-0000B9020000}"/>
    <cellStyle name="Notiz 2 2 4 4 2" xfId="1118" xr:uid="{00000000-0005-0000-0000-0000BA020000}"/>
    <cellStyle name="Notiz 2 2 5" xfId="491" xr:uid="{00000000-0005-0000-0000-0000BB020000}"/>
    <cellStyle name="Notiz 2 2 5 2" xfId="492" xr:uid="{00000000-0005-0000-0000-0000BC020000}"/>
    <cellStyle name="Notiz 2 2 5 3" xfId="1067" xr:uid="{00000000-0005-0000-0000-0000BD020000}"/>
    <cellStyle name="Notiz 2 2 5 4" xfId="1068" xr:uid="{00000000-0005-0000-0000-0000BE020000}"/>
    <cellStyle name="Notiz 2 2 5 4 2" xfId="1117" xr:uid="{00000000-0005-0000-0000-0000BF020000}"/>
    <cellStyle name="Notiz 2 3" xfId="493" xr:uid="{00000000-0005-0000-0000-0000C0020000}"/>
    <cellStyle name="Notiz 2 3 2" xfId="494" xr:uid="{00000000-0005-0000-0000-0000C1020000}"/>
    <cellStyle name="Notiz 2 3 2 2" xfId="495" xr:uid="{00000000-0005-0000-0000-0000C2020000}"/>
    <cellStyle name="Notiz 2 3 2 2 2" xfId="496" xr:uid="{00000000-0005-0000-0000-0000C3020000}"/>
    <cellStyle name="Notiz 2 3 2 2 2 2" xfId="497" xr:uid="{00000000-0005-0000-0000-0000C4020000}"/>
    <cellStyle name="Notiz 2 3 2 2 3" xfId="498" xr:uid="{00000000-0005-0000-0000-0000C5020000}"/>
    <cellStyle name="Notiz 2 3 2 3" xfId="499" xr:uid="{00000000-0005-0000-0000-0000C6020000}"/>
    <cellStyle name="Notiz 2 3 2 3 2" xfId="500" xr:uid="{00000000-0005-0000-0000-0000C7020000}"/>
    <cellStyle name="Notiz 2 3 2 4" xfId="501" xr:uid="{00000000-0005-0000-0000-0000C8020000}"/>
    <cellStyle name="Notiz 2 3 3" xfId="502" xr:uid="{00000000-0005-0000-0000-0000C9020000}"/>
    <cellStyle name="Notiz 2 3 3 2" xfId="503" xr:uid="{00000000-0005-0000-0000-0000CA020000}"/>
    <cellStyle name="Notiz 2 3 3 2 2" xfId="504" xr:uid="{00000000-0005-0000-0000-0000CB020000}"/>
    <cellStyle name="Notiz 2 3 3 3" xfId="505" xr:uid="{00000000-0005-0000-0000-0000CC020000}"/>
    <cellStyle name="Notiz 2 3 4" xfId="506" xr:uid="{00000000-0005-0000-0000-0000CD020000}"/>
    <cellStyle name="Notiz 2 3 4 2" xfId="507" xr:uid="{00000000-0005-0000-0000-0000CE020000}"/>
    <cellStyle name="Notiz 2 3 5" xfId="508" xr:uid="{00000000-0005-0000-0000-0000CF020000}"/>
    <cellStyle name="Notiz 2 4" xfId="509" xr:uid="{00000000-0005-0000-0000-0000D0020000}"/>
    <cellStyle name="Notiz 2 4 2" xfId="510" xr:uid="{00000000-0005-0000-0000-0000D1020000}"/>
    <cellStyle name="Notiz 2 4 2 2" xfId="511" xr:uid="{00000000-0005-0000-0000-0000D2020000}"/>
    <cellStyle name="Notiz 2 4 2 2 2" xfId="512" xr:uid="{00000000-0005-0000-0000-0000D3020000}"/>
    <cellStyle name="Notiz 2 4 2 3" xfId="513" xr:uid="{00000000-0005-0000-0000-0000D4020000}"/>
    <cellStyle name="Notiz 2 4 3" xfId="514" xr:uid="{00000000-0005-0000-0000-0000D5020000}"/>
    <cellStyle name="Notiz 2 4 3 2" xfId="515" xr:uid="{00000000-0005-0000-0000-0000D6020000}"/>
    <cellStyle name="Notiz 2 4 4" xfId="516" xr:uid="{00000000-0005-0000-0000-0000D7020000}"/>
    <cellStyle name="Notiz 2 5" xfId="517" xr:uid="{00000000-0005-0000-0000-0000D8020000}"/>
    <cellStyle name="Notiz 2 5 2" xfId="518" xr:uid="{00000000-0005-0000-0000-0000D9020000}"/>
    <cellStyle name="Notiz 2 5 2 2" xfId="519" xr:uid="{00000000-0005-0000-0000-0000DA020000}"/>
    <cellStyle name="Notiz 2 5 3" xfId="520" xr:uid="{00000000-0005-0000-0000-0000DB020000}"/>
    <cellStyle name="Notiz 2 6" xfId="521" xr:uid="{00000000-0005-0000-0000-0000DC020000}"/>
    <cellStyle name="Notiz 2 6 2" xfId="522" xr:uid="{00000000-0005-0000-0000-0000DD020000}"/>
    <cellStyle name="Notiz 2 7" xfId="523" xr:uid="{00000000-0005-0000-0000-0000DE020000}"/>
    <cellStyle name="Notiz 3" xfId="524" xr:uid="{00000000-0005-0000-0000-0000DF020000}"/>
    <cellStyle name="Notiz 3 2" xfId="525" xr:uid="{00000000-0005-0000-0000-0000E0020000}"/>
    <cellStyle name="Notiz 3 2 2" xfId="526" xr:uid="{00000000-0005-0000-0000-0000E1020000}"/>
    <cellStyle name="Notiz 3 2 2 2" xfId="527" xr:uid="{00000000-0005-0000-0000-0000E2020000}"/>
    <cellStyle name="Notiz 3 2 2 2 2" xfId="528" xr:uid="{00000000-0005-0000-0000-0000E3020000}"/>
    <cellStyle name="Notiz 3 2 2 2 2 2" xfId="529" xr:uid="{00000000-0005-0000-0000-0000E4020000}"/>
    <cellStyle name="Notiz 3 2 2 2 3" xfId="530" xr:uid="{00000000-0005-0000-0000-0000E5020000}"/>
    <cellStyle name="Notiz 3 2 2 3" xfId="531" xr:uid="{00000000-0005-0000-0000-0000E6020000}"/>
    <cellStyle name="Notiz 3 2 2 3 2" xfId="532" xr:uid="{00000000-0005-0000-0000-0000E7020000}"/>
    <cellStyle name="Notiz 3 2 2 4" xfId="533" xr:uid="{00000000-0005-0000-0000-0000E8020000}"/>
    <cellStyle name="Notiz 3 2 3" xfId="534" xr:uid="{00000000-0005-0000-0000-0000E9020000}"/>
    <cellStyle name="Notiz 3 2 3 2" xfId="535" xr:uid="{00000000-0005-0000-0000-0000EA020000}"/>
    <cellStyle name="Notiz 3 2 3 2 2" xfId="536" xr:uid="{00000000-0005-0000-0000-0000EB020000}"/>
    <cellStyle name="Notiz 3 2 3 3" xfId="537" xr:uid="{00000000-0005-0000-0000-0000EC020000}"/>
    <cellStyle name="Notiz 3 2 4" xfId="538" xr:uid="{00000000-0005-0000-0000-0000ED020000}"/>
    <cellStyle name="Notiz 3 2 4 2" xfId="539" xr:uid="{00000000-0005-0000-0000-0000EE020000}"/>
    <cellStyle name="Notiz 3 2 5" xfId="540" xr:uid="{00000000-0005-0000-0000-0000EF020000}"/>
    <cellStyle name="Notiz 3 3" xfId="541" xr:uid="{00000000-0005-0000-0000-0000F0020000}"/>
    <cellStyle name="Notiz 3 3 2" xfId="542" xr:uid="{00000000-0005-0000-0000-0000F1020000}"/>
    <cellStyle name="Notiz 3 3 2 2" xfId="543" xr:uid="{00000000-0005-0000-0000-0000F2020000}"/>
    <cellStyle name="Notiz 3 3 2 2 2" xfId="544" xr:uid="{00000000-0005-0000-0000-0000F3020000}"/>
    <cellStyle name="Notiz 3 3 2 3" xfId="545" xr:uid="{00000000-0005-0000-0000-0000F4020000}"/>
    <cellStyle name="Notiz 3 3 3" xfId="546" xr:uid="{00000000-0005-0000-0000-0000F5020000}"/>
    <cellStyle name="Notiz 3 3 3 2" xfId="547" xr:uid="{00000000-0005-0000-0000-0000F6020000}"/>
    <cellStyle name="Notiz 3 3 4" xfId="548" xr:uid="{00000000-0005-0000-0000-0000F7020000}"/>
    <cellStyle name="Notiz 3 4" xfId="549" xr:uid="{00000000-0005-0000-0000-0000F8020000}"/>
    <cellStyle name="Notiz 3 4 2" xfId="550" xr:uid="{00000000-0005-0000-0000-0000F9020000}"/>
    <cellStyle name="Notiz 3 4 2 2" xfId="551" xr:uid="{00000000-0005-0000-0000-0000FA020000}"/>
    <cellStyle name="Notiz 3 4 3" xfId="552" xr:uid="{00000000-0005-0000-0000-0000FB020000}"/>
    <cellStyle name="Notiz 3 5" xfId="553" xr:uid="{00000000-0005-0000-0000-0000FC020000}"/>
    <cellStyle name="Notiz 3 5 2" xfId="554" xr:uid="{00000000-0005-0000-0000-0000FD020000}"/>
    <cellStyle name="Notiz 3 6" xfId="555" xr:uid="{00000000-0005-0000-0000-0000FE020000}"/>
    <cellStyle name="Notiz 4" xfId="556" xr:uid="{00000000-0005-0000-0000-0000FF020000}"/>
    <cellStyle name="Notiz 4 2" xfId="557" xr:uid="{00000000-0005-0000-0000-000000030000}"/>
    <cellStyle name="Notiz 4 2 2" xfId="558" xr:uid="{00000000-0005-0000-0000-000001030000}"/>
    <cellStyle name="Notiz 4 2 2 2" xfId="559" xr:uid="{00000000-0005-0000-0000-000002030000}"/>
    <cellStyle name="Notiz 4 2 2 2 2" xfId="560" xr:uid="{00000000-0005-0000-0000-000003030000}"/>
    <cellStyle name="Notiz 4 2 2 3" xfId="561" xr:uid="{00000000-0005-0000-0000-000004030000}"/>
    <cellStyle name="Notiz 4 2 3" xfId="562" xr:uid="{00000000-0005-0000-0000-000005030000}"/>
    <cellStyle name="Notiz 4 2 3 2" xfId="563" xr:uid="{00000000-0005-0000-0000-000006030000}"/>
    <cellStyle name="Notiz 4 2 4" xfId="564" xr:uid="{00000000-0005-0000-0000-000007030000}"/>
    <cellStyle name="Notiz 4 3" xfId="565" xr:uid="{00000000-0005-0000-0000-000008030000}"/>
    <cellStyle name="Notiz 4 3 2" xfId="566" xr:uid="{00000000-0005-0000-0000-000009030000}"/>
    <cellStyle name="Notiz 4 3 2 2" xfId="567" xr:uid="{00000000-0005-0000-0000-00000A030000}"/>
    <cellStyle name="Notiz 4 3 3" xfId="568" xr:uid="{00000000-0005-0000-0000-00000B030000}"/>
    <cellStyle name="Notiz 4 4" xfId="569" xr:uid="{00000000-0005-0000-0000-00000C030000}"/>
    <cellStyle name="Notiz 4 4 2" xfId="570" xr:uid="{00000000-0005-0000-0000-00000D030000}"/>
    <cellStyle name="Notiz 4 5" xfId="571" xr:uid="{00000000-0005-0000-0000-00000E030000}"/>
    <cellStyle name="Notiz 5" xfId="572" xr:uid="{00000000-0005-0000-0000-00000F030000}"/>
    <cellStyle name="Notiz 5 2" xfId="573" xr:uid="{00000000-0005-0000-0000-000010030000}"/>
    <cellStyle name="Notiz 5 2 2" xfId="574" xr:uid="{00000000-0005-0000-0000-000011030000}"/>
    <cellStyle name="Notiz 5 2 2 2" xfId="575" xr:uid="{00000000-0005-0000-0000-000012030000}"/>
    <cellStyle name="Notiz 5 2 2 2 2" xfId="576" xr:uid="{00000000-0005-0000-0000-000013030000}"/>
    <cellStyle name="Notiz 5 2 2 3" xfId="577" xr:uid="{00000000-0005-0000-0000-000014030000}"/>
    <cellStyle name="Notiz 5 2 3" xfId="578" xr:uid="{00000000-0005-0000-0000-000015030000}"/>
    <cellStyle name="Notiz 5 2 3 2" xfId="579" xr:uid="{00000000-0005-0000-0000-000016030000}"/>
    <cellStyle name="Notiz 5 2 4" xfId="580" xr:uid="{00000000-0005-0000-0000-000017030000}"/>
    <cellStyle name="Notiz 5 3" xfId="581" xr:uid="{00000000-0005-0000-0000-000018030000}"/>
    <cellStyle name="Notiz 5 3 2" xfId="582" xr:uid="{00000000-0005-0000-0000-000019030000}"/>
    <cellStyle name="Notiz 5 3 2 2" xfId="583" xr:uid="{00000000-0005-0000-0000-00001A030000}"/>
    <cellStyle name="Notiz 5 3 3" xfId="584" xr:uid="{00000000-0005-0000-0000-00001B030000}"/>
    <cellStyle name="Notiz 5 4" xfId="585" xr:uid="{00000000-0005-0000-0000-00001C030000}"/>
    <cellStyle name="Notiz 5 4 2" xfId="586" xr:uid="{00000000-0005-0000-0000-00001D030000}"/>
    <cellStyle name="Notiz 5 5" xfId="587" xr:uid="{00000000-0005-0000-0000-00001E030000}"/>
    <cellStyle name="Notiz 6" xfId="588" xr:uid="{00000000-0005-0000-0000-00001F030000}"/>
    <cellStyle name="Notiz 6 2" xfId="589" xr:uid="{00000000-0005-0000-0000-000020030000}"/>
    <cellStyle name="Notiz 6 2 2" xfId="590" xr:uid="{00000000-0005-0000-0000-000021030000}"/>
    <cellStyle name="Notiz 6 2 2 2" xfId="591" xr:uid="{00000000-0005-0000-0000-000022030000}"/>
    <cellStyle name="Notiz 6 2 3" xfId="592" xr:uid="{00000000-0005-0000-0000-000023030000}"/>
    <cellStyle name="Notiz 6 3" xfId="593" xr:uid="{00000000-0005-0000-0000-000024030000}"/>
    <cellStyle name="Notiz 6 3 2" xfId="594" xr:uid="{00000000-0005-0000-0000-000025030000}"/>
    <cellStyle name="Notiz 6 4" xfId="595" xr:uid="{00000000-0005-0000-0000-000026030000}"/>
    <cellStyle name="Notiz 7" xfId="596" xr:uid="{00000000-0005-0000-0000-000027030000}"/>
    <cellStyle name="Notiz 7 2" xfId="597" xr:uid="{00000000-0005-0000-0000-000028030000}"/>
    <cellStyle name="Notiz 7 2 2" xfId="598" xr:uid="{00000000-0005-0000-0000-000029030000}"/>
    <cellStyle name="Notiz 7 3" xfId="599" xr:uid="{00000000-0005-0000-0000-00002A030000}"/>
    <cellStyle name="Notiz 8" xfId="1069" xr:uid="{00000000-0005-0000-0000-00002B030000}"/>
    <cellStyle name="Output 2" xfId="600" xr:uid="{00000000-0005-0000-0000-00002C030000}"/>
    <cellStyle name="Output 2 2" xfId="601" xr:uid="{00000000-0005-0000-0000-00002D030000}"/>
    <cellStyle name="Output 2 3" xfId="1125" xr:uid="{00000000-0005-0000-0000-00002E030000}"/>
    <cellStyle name="Output 3" xfId="602" xr:uid="{00000000-0005-0000-0000-00002F030000}"/>
    <cellStyle name="Output 4" xfId="603" xr:uid="{00000000-0005-0000-0000-000030030000}"/>
    <cellStyle name="Percent" xfId="925" builtinId="5"/>
    <cellStyle name="Percent 2" xfId="604" xr:uid="{00000000-0005-0000-0000-000031030000}"/>
    <cellStyle name="Percent 2 2" xfId="1116" xr:uid="{00000000-0005-0000-0000-000032030000}"/>
    <cellStyle name="Percent 3" xfId="924" xr:uid="{00000000-0005-0000-0000-000033030000}"/>
    <cellStyle name="Prozent 10" xfId="1070" xr:uid="{00000000-0005-0000-0000-000035030000}"/>
    <cellStyle name="Prozent 10 2" xfId="1071" xr:uid="{00000000-0005-0000-0000-000036030000}"/>
    <cellStyle name="Prozent 10 3" xfId="1072" xr:uid="{00000000-0005-0000-0000-000037030000}"/>
    <cellStyle name="Prozent 10 4" xfId="1073" xr:uid="{00000000-0005-0000-0000-000038030000}"/>
    <cellStyle name="Prozent 10 4 2" xfId="1171" xr:uid="{00000000-0005-0000-0000-000039030000}"/>
    <cellStyle name="Prozent 11" xfId="1074" xr:uid="{00000000-0005-0000-0000-00003A030000}"/>
    <cellStyle name="Prozent 12" xfId="1075" xr:uid="{00000000-0005-0000-0000-00003B030000}"/>
    <cellStyle name="Prozent 2" xfId="605" xr:uid="{00000000-0005-0000-0000-00003C030000}"/>
    <cellStyle name="Prozent 3" xfId="606" xr:uid="{00000000-0005-0000-0000-00003D030000}"/>
    <cellStyle name="Prozent 3 2" xfId="607" xr:uid="{00000000-0005-0000-0000-00003E030000}"/>
    <cellStyle name="Prozent 3 2 2" xfId="608" xr:uid="{00000000-0005-0000-0000-00003F030000}"/>
    <cellStyle name="Prozent 3 2 2 2" xfId="609" xr:uid="{00000000-0005-0000-0000-000040030000}"/>
    <cellStyle name="Prozent 3 2 2 2 2" xfId="610" xr:uid="{00000000-0005-0000-0000-000041030000}"/>
    <cellStyle name="Prozent 3 2 2 2 2 2" xfId="611" xr:uid="{00000000-0005-0000-0000-000042030000}"/>
    <cellStyle name="Prozent 3 2 2 2 2 2 2" xfId="612" xr:uid="{00000000-0005-0000-0000-000043030000}"/>
    <cellStyle name="Prozent 3 2 2 2 2 3" xfId="613" xr:uid="{00000000-0005-0000-0000-000044030000}"/>
    <cellStyle name="Prozent 3 2 2 2 3" xfId="614" xr:uid="{00000000-0005-0000-0000-000045030000}"/>
    <cellStyle name="Prozent 3 2 2 2 3 2" xfId="615" xr:uid="{00000000-0005-0000-0000-000046030000}"/>
    <cellStyle name="Prozent 3 2 2 2 4" xfId="616" xr:uid="{00000000-0005-0000-0000-000047030000}"/>
    <cellStyle name="Prozent 3 2 2 3" xfId="617" xr:uid="{00000000-0005-0000-0000-000048030000}"/>
    <cellStyle name="Prozent 3 2 2 3 2" xfId="618" xr:uid="{00000000-0005-0000-0000-000049030000}"/>
    <cellStyle name="Prozent 3 2 2 3 2 2" xfId="619" xr:uid="{00000000-0005-0000-0000-00004A030000}"/>
    <cellStyle name="Prozent 3 2 2 3 3" xfId="620" xr:uid="{00000000-0005-0000-0000-00004B030000}"/>
    <cellStyle name="Prozent 3 2 2 4" xfId="621" xr:uid="{00000000-0005-0000-0000-00004C030000}"/>
    <cellStyle name="Prozent 3 2 2 4 2" xfId="622" xr:uid="{00000000-0005-0000-0000-00004D030000}"/>
    <cellStyle name="Prozent 3 2 2 5" xfId="623" xr:uid="{00000000-0005-0000-0000-00004E030000}"/>
    <cellStyle name="Prozent 3 2 3" xfId="624" xr:uid="{00000000-0005-0000-0000-00004F030000}"/>
    <cellStyle name="Prozent 3 2 3 2" xfId="625" xr:uid="{00000000-0005-0000-0000-000050030000}"/>
    <cellStyle name="Prozent 3 2 3 2 2" xfId="626" xr:uid="{00000000-0005-0000-0000-000051030000}"/>
    <cellStyle name="Prozent 3 2 3 2 2 2" xfId="627" xr:uid="{00000000-0005-0000-0000-000052030000}"/>
    <cellStyle name="Prozent 3 2 3 2 3" xfId="628" xr:uid="{00000000-0005-0000-0000-000053030000}"/>
    <cellStyle name="Prozent 3 2 3 3" xfId="629" xr:uid="{00000000-0005-0000-0000-000054030000}"/>
    <cellStyle name="Prozent 3 2 3 3 2" xfId="630" xr:uid="{00000000-0005-0000-0000-000055030000}"/>
    <cellStyle name="Prozent 3 2 3 4" xfId="631" xr:uid="{00000000-0005-0000-0000-000056030000}"/>
    <cellStyle name="Prozent 3 2 4" xfId="632" xr:uid="{00000000-0005-0000-0000-000057030000}"/>
    <cellStyle name="Prozent 3 2 4 2" xfId="633" xr:uid="{00000000-0005-0000-0000-000058030000}"/>
    <cellStyle name="Prozent 3 2 4 2 2" xfId="634" xr:uid="{00000000-0005-0000-0000-000059030000}"/>
    <cellStyle name="Prozent 3 2 4 3" xfId="635" xr:uid="{00000000-0005-0000-0000-00005A030000}"/>
    <cellStyle name="Prozent 3 2 4 3 2" xfId="1076" xr:uid="{00000000-0005-0000-0000-00005B030000}"/>
    <cellStyle name="Prozent 3 2 5" xfId="636" xr:uid="{00000000-0005-0000-0000-00005C030000}"/>
    <cellStyle name="Prozent 3 2 5 2" xfId="637" xr:uid="{00000000-0005-0000-0000-00005D030000}"/>
    <cellStyle name="Prozent 3 2 5 3" xfId="1077" xr:uid="{00000000-0005-0000-0000-00005E030000}"/>
    <cellStyle name="Prozent 3 3" xfId="638" xr:uid="{00000000-0005-0000-0000-00005F030000}"/>
    <cellStyle name="Prozent 3 3 2" xfId="639" xr:uid="{00000000-0005-0000-0000-000060030000}"/>
    <cellStyle name="Prozent 3 3 2 2" xfId="640" xr:uid="{00000000-0005-0000-0000-000061030000}"/>
    <cellStyle name="Prozent 3 3 2 2 2" xfId="641" xr:uid="{00000000-0005-0000-0000-000062030000}"/>
    <cellStyle name="Prozent 3 3 2 2 2 2" xfId="642" xr:uid="{00000000-0005-0000-0000-000063030000}"/>
    <cellStyle name="Prozent 3 3 2 2 3" xfId="643" xr:uid="{00000000-0005-0000-0000-000064030000}"/>
    <cellStyle name="Prozent 3 3 2 3" xfId="644" xr:uid="{00000000-0005-0000-0000-000065030000}"/>
    <cellStyle name="Prozent 3 3 2 3 2" xfId="645" xr:uid="{00000000-0005-0000-0000-000066030000}"/>
    <cellStyle name="Prozent 3 3 2 4" xfId="646" xr:uid="{00000000-0005-0000-0000-000067030000}"/>
    <cellStyle name="Prozent 3 3 3" xfId="647" xr:uid="{00000000-0005-0000-0000-000068030000}"/>
    <cellStyle name="Prozent 3 3 3 2" xfId="648" xr:uid="{00000000-0005-0000-0000-000069030000}"/>
    <cellStyle name="Prozent 3 3 3 2 2" xfId="649" xr:uid="{00000000-0005-0000-0000-00006A030000}"/>
    <cellStyle name="Prozent 3 3 3 3" xfId="650" xr:uid="{00000000-0005-0000-0000-00006B030000}"/>
    <cellStyle name="Prozent 3 3 4" xfId="651" xr:uid="{00000000-0005-0000-0000-00006C030000}"/>
    <cellStyle name="Prozent 3 3 4 2" xfId="652" xr:uid="{00000000-0005-0000-0000-00006D030000}"/>
    <cellStyle name="Prozent 3 3 5" xfId="653" xr:uid="{00000000-0005-0000-0000-00006E030000}"/>
    <cellStyle name="Prozent 3 4" xfId="654" xr:uid="{00000000-0005-0000-0000-00006F030000}"/>
    <cellStyle name="Prozent 3 4 2" xfId="655" xr:uid="{00000000-0005-0000-0000-000070030000}"/>
    <cellStyle name="Prozent 3 4 2 2" xfId="656" xr:uid="{00000000-0005-0000-0000-000071030000}"/>
    <cellStyle name="Prozent 3 4 2 2 2" xfId="657" xr:uid="{00000000-0005-0000-0000-000072030000}"/>
    <cellStyle name="Prozent 3 4 2 3" xfId="658" xr:uid="{00000000-0005-0000-0000-000073030000}"/>
    <cellStyle name="Prozent 3 4 3" xfId="659" xr:uid="{00000000-0005-0000-0000-000074030000}"/>
    <cellStyle name="Prozent 3 4 3 2" xfId="660" xr:uid="{00000000-0005-0000-0000-000075030000}"/>
    <cellStyle name="Prozent 3 4 4" xfId="661" xr:uid="{00000000-0005-0000-0000-000076030000}"/>
    <cellStyle name="Prozent 3 5" xfId="662" xr:uid="{00000000-0005-0000-0000-000077030000}"/>
    <cellStyle name="Prozent 3 5 2" xfId="663" xr:uid="{00000000-0005-0000-0000-000078030000}"/>
    <cellStyle name="Prozent 3 5 2 2" xfId="664" xr:uid="{00000000-0005-0000-0000-000079030000}"/>
    <cellStyle name="Prozent 3 5 3" xfId="665" xr:uid="{00000000-0005-0000-0000-00007A030000}"/>
    <cellStyle name="Prozent 3 6" xfId="666" xr:uid="{00000000-0005-0000-0000-00007B030000}"/>
    <cellStyle name="Prozent 3 6 2" xfId="667" xr:uid="{00000000-0005-0000-0000-00007C030000}"/>
    <cellStyle name="Prozent 3 7" xfId="668" xr:uid="{00000000-0005-0000-0000-00007D030000}"/>
    <cellStyle name="Prozent 4" xfId="669" xr:uid="{00000000-0005-0000-0000-00007E030000}"/>
    <cellStyle name="Prozent 4 2" xfId="670" xr:uid="{00000000-0005-0000-0000-00007F030000}"/>
    <cellStyle name="Prozent 4 2 2" xfId="671" xr:uid="{00000000-0005-0000-0000-000080030000}"/>
    <cellStyle name="Prozent 4 2 2 2" xfId="672" xr:uid="{00000000-0005-0000-0000-000081030000}"/>
    <cellStyle name="Prozent 4 2 2 2 2" xfId="673" xr:uid="{00000000-0005-0000-0000-000082030000}"/>
    <cellStyle name="Prozent 4 2 2 2 2 2" xfId="674" xr:uid="{00000000-0005-0000-0000-000083030000}"/>
    <cellStyle name="Prozent 4 2 2 2 2 2 2" xfId="675" xr:uid="{00000000-0005-0000-0000-000084030000}"/>
    <cellStyle name="Prozent 4 2 2 2 2 3" xfId="676" xr:uid="{00000000-0005-0000-0000-000085030000}"/>
    <cellStyle name="Prozent 4 2 2 2 3" xfId="677" xr:uid="{00000000-0005-0000-0000-000086030000}"/>
    <cellStyle name="Prozent 4 2 2 2 3 2" xfId="678" xr:uid="{00000000-0005-0000-0000-000087030000}"/>
    <cellStyle name="Prozent 4 2 2 2 4" xfId="679" xr:uid="{00000000-0005-0000-0000-000088030000}"/>
    <cellStyle name="Prozent 4 2 2 3" xfId="680" xr:uid="{00000000-0005-0000-0000-000089030000}"/>
    <cellStyle name="Prozent 4 2 2 3 2" xfId="681" xr:uid="{00000000-0005-0000-0000-00008A030000}"/>
    <cellStyle name="Prozent 4 2 2 3 2 2" xfId="682" xr:uid="{00000000-0005-0000-0000-00008B030000}"/>
    <cellStyle name="Prozent 4 2 2 3 3" xfId="683" xr:uid="{00000000-0005-0000-0000-00008C030000}"/>
    <cellStyle name="Prozent 4 2 2 4" xfId="684" xr:uid="{00000000-0005-0000-0000-00008D030000}"/>
    <cellStyle name="Prozent 4 2 2 4 2" xfId="685" xr:uid="{00000000-0005-0000-0000-00008E030000}"/>
    <cellStyle name="Prozent 4 2 2 5" xfId="686" xr:uid="{00000000-0005-0000-0000-00008F030000}"/>
    <cellStyle name="Prozent 4 2 3" xfId="687" xr:uid="{00000000-0005-0000-0000-000090030000}"/>
    <cellStyle name="Prozent 4 2 3 2" xfId="688" xr:uid="{00000000-0005-0000-0000-000091030000}"/>
    <cellStyle name="Prozent 4 2 3 2 2" xfId="689" xr:uid="{00000000-0005-0000-0000-000092030000}"/>
    <cellStyle name="Prozent 4 2 3 2 2 2" xfId="690" xr:uid="{00000000-0005-0000-0000-000093030000}"/>
    <cellStyle name="Prozent 4 2 3 2 3" xfId="691" xr:uid="{00000000-0005-0000-0000-000094030000}"/>
    <cellStyle name="Prozent 4 2 3 3" xfId="692" xr:uid="{00000000-0005-0000-0000-000095030000}"/>
    <cellStyle name="Prozent 4 2 3 3 2" xfId="693" xr:uid="{00000000-0005-0000-0000-000096030000}"/>
    <cellStyle name="Prozent 4 2 3 4" xfId="694" xr:uid="{00000000-0005-0000-0000-000097030000}"/>
    <cellStyle name="Prozent 4 2 4" xfId="695" xr:uid="{00000000-0005-0000-0000-000098030000}"/>
    <cellStyle name="Prozent 4 2 4 2" xfId="696" xr:uid="{00000000-0005-0000-0000-000099030000}"/>
    <cellStyle name="Prozent 4 2 4 2 2" xfId="697" xr:uid="{00000000-0005-0000-0000-00009A030000}"/>
    <cellStyle name="Prozent 4 2 4 3" xfId="698" xr:uid="{00000000-0005-0000-0000-00009B030000}"/>
    <cellStyle name="Prozent 4 2 5" xfId="699" xr:uid="{00000000-0005-0000-0000-00009C030000}"/>
    <cellStyle name="Prozent 4 2 5 2" xfId="700" xr:uid="{00000000-0005-0000-0000-00009D030000}"/>
    <cellStyle name="Prozent 4 2 6" xfId="701" xr:uid="{00000000-0005-0000-0000-00009E030000}"/>
    <cellStyle name="Prozent 4 3" xfId="702" xr:uid="{00000000-0005-0000-0000-00009F030000}"/>
    <cellStyle name="Prozent 4 3 2" xfId="703" xr:uid="{00000000-0005-0000-0000-0000A0030000}"/>
    <cellStyle name="Prozent 4 3 2 2" xfId="704" xr:uid="{00000000-0005-0000-0000-0000A1030000}"/>
    <cellStyle name="Prozent 4 3 2 2 2" xfId="705" xr:uid="{00000000-0005-0000-0000-0000A2030000}"/>
    <cellStyle name="Prozent 4 3 2 2 2 2" xfId="706" xr:uid="{00000000-0005-0000-0000-0000A3030000}"/>
    <cellStyle name="Prozent 4 3 2 2 3" xfId="707" xr:uid="{00000000-0005-0000-0000-0000A4030000}"/>
    <cellStyle name="Prozent 4 3 2 3" xfId="708" xr:uid="{00000000-0005-0000-0000-0000A5030000}"/>
    <cellStyle name="Prozent 4 3 2 3 2" xfId="709" xr:uid="{00000000-0005-0000-0000-0000A6030000}"/>
    <cellStyle name="Prozent 4 3 2 4" xfId="710" xr:uid="{00000000-0005-0000-0000-0000A7030000}"/>
    <cellStyle name="Prozent 4 3 3" xfId="711" xr:uid="{00000000-0005-0000-0000-0000A8030000}"/>
    <cellStyle name="Prozent 4 3 3 2" xfId="712" xr:uid="{00000000-0005-0000-0000-0000A9030000}"/>
    <cellStyle name="Prozent 4 3 3 2 2" xfId="713" xr:uid="{00000000-0005-0000-0000-0000AA030000}"/>
    <cellStyle name="Prozent 4 3 3 2 2 2" xfId="714" xr:uid="{00000000-0005-0000-0000-0000AB030000}"/>
    <cellStyle name="Prozent 4 3 3 2 3" xfId="715" xr:uid="{00000000-0005-0000-0000-0000AC030000}"/>
    <cellStyle name="Prozent 4 3 3 3" xfId="716" xr:uid="{00000000-0005-0000-0000-0000AD030000}"/>
    <cellStyle name="Prozent 4 3 3 3 2" xfId="717" xr:uid="{00000000-0005-0000-0000-0000AE030000}"/>
    <cellStyle name="Prozent 4 3 3 4" xfId="718" xr:uid="{00000000-0005-0000-0000-0000AF030000}"/>
    <cellStyle name="Prozent 4 3 4" xfId="719" xr:uid="{00000000-0005-0000-0000-0000B0030000}"/>
    <cellStyle name="Prozent 4 3 4 2" xfId="720" xr:uid="{00000000-0005-0000-0000-0000B1030000}"/>
    <cellStyle name="Prozent 4 3 4 3" xfId="1078" xr:uid="{00000000-0005-0000-0000-0000B2030000}"/>
    <cellStyle name="Prozent 4 3 4 4" xfId="1079" xr:uid="{00000000-0005-0000-0000-0000B3030000}"/>
    <cellStyle name="Prozent 4 3 4 4 2" xfId="1170" xr:uid="{00000000-0005-0000-0000-0000B4030000}"/>
    <cellStyle name="Prozent 4 4" xfId="721" xr:uid="{00000000-0005-0000-0000-0000B5030000}"/>
    <cellStyle name="Prozent 4 4 2" xfId="722" xr:uid="{00000000-0005-0000-0000-0000B6030000}"/>
    <cellStyle name="Prozent 4 4 2 2" xfId="723" xr:uid="{00000000-0005-0000-0000-0000B7030000}"/>
    <cellStyle name="Prozent 4 4 2 2 2" xfId="724" xr:uid="{00000000-0005-0000-0000-0000B8030000}"/>
    <cellStyle name="Prozent 4 4 2 3" xfId="725" xr:uid="{00000000-0005-0000-0000-0000B9030000}"/>
    <cellStyle name="Prozent 4 4 3" xfId="726" xr:uid="{00000000-0005-0000-0000-0000BA030000}"/>
    <cellStyle name="Prozent 4 4 3 2" xfId="727" xr:uid="{00000000-0005-0000-0000-0000BB030000}"/>
    <cellStyle name="Prozent 4 4 4" xfId="728" xr:uid="{00000000-0005-0000-0000-0000BC030000}"/>
    <cellStyle name="Prozent 4 5" xfId="729" xr:uid="{00000000-0005-0000-0000-0000BD030000}"/>
    <cellStyle name="Prozent 4 5 2" xfId="730" xr:uid="{00000000-0005-0000-0000-0000BE030000}"/>
    <cellStyle name="Prozent 4 5 2 2" xfId="731" xr:uid="{00000000-0005-0000-0000-0000BF030000}"/>
    <cellStyle name="Prozent 4 5 3" xfId="732" xr:uid="{00000000-0005-0000-0000-0000C0030000}"/>
    <cellStyle name="Prozent 4 6" xfId="733" xr:uid="{00000000-0005-0000-0000-0000C1030000}"/>
    <cellStyle name="Prozent 4 6 2" xfId="734" xr:uid="{00000000-0005-0000-0000-0000C2030000}"/>
    <cellStyle name="Prozent 4 7" xfId="735" xr:uid="{00000000-0005-0000-0000-0000C3030000}"/>
    <cellStyle name="Prozent 5" xfId="736" xr:uid="{00000000-0005-0000-0000-0000C4030000}"/>
    <cellStyle name="Prozent 5 2" xfId="737" xr:uid="{00000000-0005-0000-0000-0000C5030000}"/>
    <cellStyle name="Prozent 5 2 2" xfId="738" xr:uid="{00000000-0005-0000-0000-0000C6030000}"/>
    <cellStyle name="Prozent 5 2 2 2" xfId="739" xr:uid="{00000000-0005-0000-0000-0000C7030000}"/>
    <cellStyle name="Prozent 5 2 2 2 2" xfId="740" xr:uid="{00000000-0005-0000-0000-0000C8030000}"/>
    <cellStyle name="Prozent 5 2 2 2 2 2" xfId="741" xr:uid="{00000000-0005-0000-0000-0000C9030000}"/>
    <cellStyle name="Prozent 5 2 2 2 3" xfId="742" xr:uid="{00000000-0005-0000-0000-0000CA030000}"/>
    <cellStyle name="Prozent 5 2 2 3" xfId="743" xr:uid="{00000000-0005-0000-0000-0000CB030000}"/>
    <cellStyle name="Prozent 5 2 2 3 2" xfId="744" xr:uid="{00000000-0005-0000-0000-0000CC030000}"/>
    <cellStyle name="Prozent 5 2 2 4" xfId="745" xr:uid="{00000000-0005-0000-0000-0000CD030000}"/>
    <cellStyle name="Prozent 5 2 3" xfId="746" xr:uid="{00000000-0005-0000-0000-0000CE030000}"/>
    <cellStyle name="Prozent 5 2 3 2" xfId="747" xr:uid="{00000000-0005-0000-0000-0000CF030000}"/>
    <cellStyle name="Prozent 5 2 3 2 2" xfId="748" xr:uid="{00000000-0005-0000-0000-0000D0030000}"/>
    <cellStyle name="Prozent 5 2 3 3" xfId="749" xr:uid="{00000000-0005-0000-0000-0000D1030000}"/>
    <cellStyle name="Prozent 5 2 4" xfId="750" xr:uid="{00000000-0005-0000-0000-0000D2030000}"/>
    <cellStyle name="Prozent 5 2 4 2" xfId="751" xr:uid="{00000000-0005-0000-0000-0000D3030000}"/>
    <cellStyle name="Prozent 5 2 5" xfId="752" xr:uid="{00000000-0005-0000-0000-0000D4030000}"/>
    <cellStyle name="Prozent 5 3" xfId="753" xr:uid="{00000000-0005-0000-0000-0000D5030000}"/>
    <cellStyle name="Prozent 5 3 2" xfId="754" xr:uid="{00000000-0005-0000-0000-0000D6030000}"/>
    <cellStyle name="Prozent 5 3 2 2" xfId="755" xr:uid="{00000000-0005-0000-0000-0000D7030000}"/>
    <cellStyle name="Prozent 5 3 2 2 2" xfId="756" xr:uid="{00000000-0005-0000-0000-0000D8030000}"/>
    <cellStyle name="Prozent 5 3 2 3" xfId="757" xr:uid="{00000000-0005-0000-0000-0000D9030000}"/>
    <cellStyle name="Prozent 5 3 3" xfId="758" xr:uid="{00000000-0005-0000-0000-0000DA030000}"/>
    <cellStyle name="Prozent 5 3 3 2" xfId="759" xr:uid="{00000000-0005-0000-0000-0000DB030000}"/>
    <cellStyle name="Prozent 5 3 4" xfId="760" xr:uid="{00000000-0005-0000-0000-0000DC030000}"/>
    <cellStyle name="Prozent 5 4" xfId="761" xr:uid="{00000000-0005-0000-0000-0000DD030000}"/>
    <cellStyle name="Prozent 5 4 2" xfId="762" xr:uid="{00000000-0005-0000-0000-0000DE030000}"/>
    <cellStyle name="Prozent 5 4 2 2" xfId="763" xr:uid="{00000000-0005-0000-0000-0000DF030000}"/>
    <cellStyle name="Prozent 5 4 3" xfId="764" xr:uid="{00000000-0005-0000-0000-0000E0030000}"/>
    <cellStyle name="Prozent 5 4 3 2" xfId="1080" xr:uid="{00000000-0005-0000-0000-0000E1030000}"/>
    <cellStyle name="Prozent 5 4 3 3" xfId="1081" xr:uid="{00000000-0005-0000-0000-0000E2030000}"/>
    <cellStyle name="Prozent 5 4 4" xfId="1082" xr:uid="{00000000-0005-0000-0000-0000E3030000}"/>
    <cellStyle name="Prozent 5 4 4 2" xfId="1169" xr:uid="{00000000-0005-0000-0000-0000E4030000}"/>
    <cellStyle name="Prozent 5 5" xfId="765" xr:uid="{00000000-0005-0000-0000-0000E5030000}"/>
    <cellStyle name="Prozent 5 5 2" xfId="766" xr:uid="{00000000-0005-0000-0000-0000E6030000}"/>
    <cellStyle name="Prozent 5 5 3" xfId="1083" xr:uid="{00000000-0005-0000-0000-0000E7030000}"/>
    <cellStyle name="Prozent 5 5 4" xfId="1084" xr:uid="{00000000-0005-0000-0000-0000E8030000}"/>
    <cellStyle name="Prozent 5 5 4 2" xfId="1115" xr:uid="{00000000-0005-0000-0000-0000E9030000}"/>
    <cellStyle name="Prozent 6" xfId="767" xr:uid="{00000000-0005-0000-0000-0000EA030000}"/>
    <cellStyle name="Prozent 6 2" xfId="768" xr:uid="{00000000-0005-0000-0000-0000EB030000}"/>
    <cellStyle name="Prozent 6 2 2" xfId="769" xr:uid="{00000000-0005-0000-0000-0000EC030000}"/>
    <cellStyle name="Prozent 6 2 2 2" xfId="770" xr:uid="{00000000-0005-0000-0000-0000ED030000}"/>
    <cellStyle name="Prozent 6 2 2 2 2" xfId="771" xr:uid="{00000000-0005-0000-0000-0000EE030000}"/>
    <cellStyle name="Prozent 6 2 2 3" xfId="772" xr:uid="{00000000-0005-0000-0000-0000EF030000}"/>
    <cellStyle name="Prozent 6 2 3" xfId="773" xr:uid="{00000000-0005-0000-0000-0000F0030000}"/>
    <cellStyle name="Prozent 6 2 3 2" xfId="774" xr:uid="{00000000-0005-0000-0000-0000F1030000}"/>
    <cellStyle name="Prozent 6 2 4" xfId="775" xr:uid="{00000000-0005-0000-0000-0000F2030000}"/>
    <cellStyle name="Prozent 6 3" xfId="776" xr:uid="{00000000-0005-0000-0000-0000F3030000}"/>
    <cellStyle name="Prozent 6 3 2" xfId="777" xr:uid="{00000000-0005-0000-0000-0000F4030000}"/>
    <cellStyle name="Prozent 6 3 2 2" xfId="778" xr:uid="{00000000-0005-0000-0000-0000F5030000}"/>
    <cellStyle name="Prozent 6 3 3" xfId="779" xr:uid="{00000000-0005-0000-0000-0000F6030000}"/>
    <cellStyle name="Prozent 6 4" xfId="780" xr:uid="{00000000-0005-0000-0000-0000F7030000}"/>
    <cellStyle name="Prozent 6 4 2" xfId="781" xr:uid="{00000000-0005-0000-0000-0000F8030000}"/>
    <cellStyle name="Prozent 6 5" xfId="782" xr:uid="{00000000-0005-0000-0000-0000F9030000}"/>
    <cellStyle name="Prozent 7" xfId="783" xr:uid="{00000000-0005-0000-0000-0000FA030000}"/>
    <cellStyle name="Prozent 7 2" xfId="784" xr:uid="{00000000-0005-0000-0000-0000FB030000}"/>
    <cellStyle name="Prozent 7 2 2" xfId="785" xr:uid="{00000000-0005-0000-0000-0000FC030000}"/>
    <cellStyle name="Prozent 7 2 2 2" xfId="786" xr:uid="{00000000-0005-0000-0000-0000FD030000}"/>
    <cellStyle name="Prozent 7 2 2 2 2" xfId="787" xr:uid="{00000000-0005-0000-0000-0000FE030000}"/>
    <cellStyle name="Prozent 7 2 2 3" xfId="788" xr:uid="{00000000-0005-0000-0000-0000FF030000}"/>
    <cellStyle name="Prozent 7 2 3" xfId="789" xr:uid="{00000000-0005-0000-0000-000000040000}"/>
    <cellStyle name="Prozent 7 2 3 2" xfId="790" xr:uid="{00000000-0005-0000-0000-000001040000}"/>
    <cellStyle name="Prozent 7 2 4" xfId="791" xr:uid="{00000000-0005-0000-0000-000002040000}"/>
    <cellStyle name="Prozent 7 3" xfId="792" xr:uid="{00000000-0005-0000-0000-000003040000}"/>
    <cellStyle name="Prozent 7 3 2" xfId="793" xr:uid="{00000000-0005-0000-0000-000004040000}"/>
    <cellStyle name="Prozent 7 3 2 2" xfId="794" xr:uid="{00000000-0005-0000-0000-000005040000}"/>
    <cellStyle name="Prozent 7 3 3" xfId="795" xr:uid="{00000000-0005-0000-0000-000006040000}"/>
    <cellStyle name="Prozent 7 4" xfId="796" xr:uid="{00000000-0005-0000-0000-000007040000}"/>
    <cellStyle name="Prozent 7 4 2" xfId="797" xr:uid="{00000000-0005-0000-0000-000008040000}"/>
    <cellStyle name="Prozent 7 5" xfId="798" xr:uid="{00000000-0005-0000-0000-000009040000}"/>
    <cellStyle name="Prozent 8" xfId="799" xr:uid="{00000000-0005-0000-0000-00000A040000}"/>
    <cellStyle name="Prozent 8 2" xfId="800" xr:uid="{00000000-0005-0000-0000-00000B040000}"/>
    <cellStyle name="Prozent 8 2 2" xfId="1086" xr:uid="{00000000-0005-0000-0000-00000C040000}"/>
    <cellStyle name="Prozent 8 2 3" xfId="1087" xr:uid="{00000000-0005-0000-0000-00000D040000}"/>
    <cellStyle name="Prozent 8 2 4" xfId="1085" xr:uid="{00000000-0005-0000-0000-00000E040000}"/>
    <cellStyle name="Prozent 8 3" xfId="801" xr:uid="{00000000-0005-0000-0000-00000F040000}"/>
    <cellStyle name="Prozent 8 3 2" xfId="802" xr:uid="{00000000-0005-0000-0000-000010040000}"/>
    <cellStyle name="Prozent 8 3 2 2" xfId="803" xr:uid="{00000000-0005-0000-0000-000011040000}"/>
    <cellStyle name="Prozent 8 3 2 2 2" xfId="804" xr:uid="{00000000-0005-0000-0000-000012040000}"/>
    <cellStyle name="Prozent 8 3 2 2 3" xfId="1090" xr:uid="{00000000-0005-0000-0000-000013040000}"/>
    <cellStyle name="Prozent 8 3 2 3" xfId="805" xr:uid="{00000000-0005-0000-0000-000014040000}"/>
    <cellStyle name="Prozent 8 3 2 4" xfId="1089" xr:uid="{00000000-0005-0000-0000-000015040000}"/>
    <cellStyle name="Prozent 8 3 3" xfId="806" xr:uid="{00000000-0005-0000-0000-000016040000}"/>
    <cellStyle name="Prozent 8 3 3 2" xfId="807" xr:uid="{00000000-0005-0000-0000-000017040000}"/>
    <cellStyle name="Prozent 8 3 3 3" xfId="1091" xr:uid="{00000000-0005-0000-0000-000018040000}"/>
    <cellStyle name="Prozent 8 3 4" xfId="808" xr:uid="{00000000-0005-0000-0000-000019040000}"/>
    <cellStyle name="Prozent 8 3 5" xfId="1088" xr:uid="{00000000-0005-0000-0000-00001A040000}"/>
    <cellStyle name="Prozent 9" xfId="809" xr:uid="{00000000-0005-0000-0000-00001B040000}"/>
    <cellStyle name="Prozent 9 2" xfId="810" xr:uid="{00000000-0005-0000-0000-00001C040000}"/>
    <cellStyle name="Prozent 9 2 2" xfId="811" xr:uid="{00000000-0005-0000-0000-00001D040000}"/>
    <cellStyle name="Prozent 9 3" xfId="812" xr:uid="{00000000-0005-0000-0000-00001E040000}"/>
    <cellStyle name="Schlecht" xfId="813" xr:uid="{00000000-0005-0000-0000-00001F040000}"/>
    <cellStyle name="Schlecht 2" xfId="814" xr:uid="{00000000-0005-0000-0000-000020040000}"/>
    <cellStyle name="Schlecht 3" xfId="921" xr:uid="{00000000-0005-0000-0000-000021040000}"/>
    <cellStyle name="Schlecht 4" xfId="1184" xr:uid="{00000000-0005-0000-0000-000022040000}"/>
    <cellStyle name="Standard 2" xfId="815" xr:uid="{00000000-0005-0000-0000-000024040000}"/>
    <cellStyle name="Standard 2 2" xfId="816" xr:uid="{00000000-0005-0000-0000-000025040000}"/>
    <cellStyle name="Standard 2 2 2" xfId="817" xr:uid="{00000000-0005-0000-0000-000026040000}"/>
    <cellStyle name="Standard 2 2 3" xfId="1092" xr:uid="{00000000-0005-0000-0000-000027040000}"/>
    <cellStyle name="Standard 2 3" xfId="818" xr:uid="{00000000-0005-0000-0000-000028040000}"/>
    <cellStyle name="Standard 2 4" xfId="819" xr:uid="{00000000-0005-0000-0000-000029040000}"/>
    <cellStyle name="Standard 2 5" xfId="820" xr:uid="{00000000-0005-0000-0000-00002A040000}"/>
    <cellStyle name="Standard 2 6" xfId="821" xr:uid="{00000000-0005-0000-0000-00002B040000}"/>
    <cellStyle name="Standard 2 6 2" xfId="1093" xr:uid="{00000000-0005-0000-0000-00002C040000}"/>
    <cellStyle name="Standard 2 7" xfId="822" xr:uid="{00000000-0005-0000-0000-00002D040000}"/>
    <cellStyle name="Standard 3" xfId="823" xr:uid="{00000000-0005-0000-0000-00002E040000}"/>
    <cellStyle name="Standard 3 2" xfId="824" xr:uid="{00000000-0005-0000-0000-00002F040000}"/>
    <cellStyle name="Standard 3 2 2" xfId="825" xr:uid="{00000000-0005-0000-0000-000030040000}"/>
    <cellStyle name="Standard 3 2 2 2" xfId="826" xr:uid="{00000000-0005-0000-0000-000031040000}"/>
    <cellStyle name="Standard 3 2 2 2 2" xfId="827" xr:uid="{00000000-0005-0000-0000-000032040000}"/>
    <cellStyle name="Standard 3 2 2 2 2 2" xfId="828" xr:uid="{00000000-0005-0000-0000-000033040000}"/>
    <cellStyle name="Standard 3 2 2 2 2 2 2" xfId="829" xr:uid="{00000000-0005-0000-0000-000034040000}"/>
    <cellStyle name="Standard 3 2 2 2 2 3" xfId="830" xr:uid="{00000000-0005-0000-0000-000035040000}"/>
    <cellStyle name="Standard 3 2 2 2 3" xfId="831" xr:uid="{00000000-0005-0000-0000-000036040000}"/>
    <cellStyle name="Standard 3 2 2 2 3 2" xfId="832" xr:uid="{00000000-0005-0000-0000-000037040000}"/>
    <cellStyle name="Standard 3 2 2 2 4" xfId="833" xr:uid="{00000000-0005-0000-0000-000038040000}"/>
    <cellStyle name="Standard 3 2 2 3" xfId="834" xr:uid="{00000000-0005-0000-0000-000039040000}"/>
    <cellStyle name="Standard 3 2 2 3 2" xfId="835" xr:uid="{00000000-0005-0000-0000-00003A040000}"/>
    <cellStyle name="Standard 3 2 2 3 2 2" xfId="836" xr:uid="{00000000-0005-0000-0000-00003B040000}"/>
    <cellStyle name="Standard 3 2 2 3 3" xfId="837" xr:uid="{00000000-0005-0000-0000-00003C040000}"/>
    <cellStyle name="Standard 3 2 2 4" xfId="838" xr:uid="{00000000-0005-0000-0000-00003D040000}"/>
    <cellStyle name="Standard 3 2 2 4 2" xfId="839" xr:uid="{00000000-0005-0000-0000-00003E040000}"/>
    <cellStyle name="Standard 3 2 2 5" xfId="840" xr:uid="{00000000-0005-0000-0000-00003F040000}"/>
    <cellStyle name="Standard 3 2 3" xfId="841" xr:uid="{00000000-0005-0000-0000-000040040000}"/>
    <cellStyle name="Standard 3 2 3 2" xfId="842" xr:uid="{00000000-0005-0000-0000-000041040000}"/>
    <cellStyle name="Standard 3 2 3 2 2" xfId="843" xr:uid="{00000000-0005-0000-0000-000042040000}"/>
    <cellStyle name="Standard 3 2 3 2 2 2" xfId="844" xr:uid="{00000000-0005-0000-0000-000043040000}"/>
    <cellStyle name="Standard 3 2 3 2 3" xfId="845" xr:uid="{00000000-0005-0000-0000-000044040000}"/>
    <cellStyle name="Standard 3 2 3 3" xfId="846" xr:uid="{00000000-0005-0000-0000-000045040000}"/>
    <cellStyle name="Standard 3 2 3 3 2" xfId="847" xr:uid="{00000000-0005-0000-0000-000046040000}"/>
    <cellStyle name="Standard 3 2 3 4" xfId="848" xr:uid="{00000000-0005-0000-0000-000047040000}"/>
    <cellStyle name="Standard 3 2 4" xfId="849" xr:uid="{00000000-0005-0000-0000-000048040000}"/>
    <cellStyle name="Standard 3 2 4 2" xfId="850" xr:uid="{00000000-0005-0000-0000-000049040000}"/>
    <cellStyle name="Standard 3 2 4 2 2" xfId="851" xr:uid="{00000000-0005-0000-0000-00004A040000}"/>
    <cellStyle name="Standard 3 2 4 3" xfId="852" xr:uid="{00000000-0005-0000-0000-00004B040000}"/>
    <cellStyle name="Standard 3 2 4 3 2" xfId="1094" xr:uid="{00000000-0005-0000-0000-00004C040000}"/>
    <cellStyle name="Standard 3 2 5" xfId="853" xr:uid="{00000000-0005-0000-0000-00004D040000}"/>
    <cellStyle name="Standard 3 2 5 2" xfId="854" xr:uid="{00000000-0005-0000-0000-00004E040000}"/>
    <cellStyle name="Standard 3 2 5 3" xfId="1095" xr:uid="{00000000-0005-0000-0000-00004F040000}"/>
    <cellStyle name="Standard 3 2 6" xfId="1096" xr:uid="{00000000-0005-0000-0000-000050040000}"/>
    <cellStyle name="Standard 3 3" xfId="855" xr:uid="{00000000-0005-0000-0000-000051040000}"/>
    <cellStyle name="Standard 3 3 2" xfId="856" xr:uid="{00000000-0005-0000-0000-000052040000}"/>
    <cellStyle name="Standard 3 3 2 2" xfId="857" xr:uid="{00000000-0005-0000-0000-000053040000}"/>
    <cellStyle name="Standard 3 3 2 2 2" xfId="858" xr:uid="{00000000-0005-0000-0000-000054040000}"/>
    <cellStyle name="Standard 3 3 2 2 2 2" xfId="859" xr:uid="{00000000-0005-0000-0000-000055040000}"/>
    <cellStyle name="Standard 3 3 2 2 3" xfId="860" xr:uid="{00000000-0005-0000-0000-000056040000}"/>
    <cellStyle name="Standard 3 3 2 3" xfId="861" xr:uid="{00000000-0005-0000-0000-000057040000}"/>
    <cellStyle name="Standard 3 3 2 3 2" xfId="862" xr:uid="{00000000-0005-0000-0000-000058040000}"/>
    <cellStyle name="Standard 3 3 2 4" xfId="863" xr:uid="{00000000-0005-0000-0000-000059040000}"/>
    <cellStyle name="Standard 3 3 3" xfId="864" xr:uid="{00000000-0005-0000-0000-00005A040000}"/>
    <cellStyle name="Standard 3 3 3 2" xfId="865" xr:uid="{00000000-0005-0000-0000-00005B040000}"/>
    <cellStyle name="Standard 3 3 3 2 2" xfId="866" xr:uid="{00000000-0005-0000-0000-00005C040000}"/>
    <cellStyle name="Standard 3 3 3 3" xfId="867" xr:uid="{00000000-0005-0000-0000-00005D040000}"/>
    <cellStyle name="Standard 3 3 4" xfId="868" xr:uid="{00000000-0005-0000-0000-00005E040000}"/>
    <cellStyle name="Standard 3 3 4 2" xfId="869" xr:uid="{00000000-0005-0000-0000-00005F040000}"/>
    <cellStyle name="Standard 3 3 5" xfId="870" xr:uid="{00000000-0005-0000-0000-000060040000}"/>
    <cellStyle name="Standard 3 4" xfId="871" xr:uid="{00000000-0005-0000-0000-000061040000}"/>
    <cellStyle name="Standard 3 4 2" xfId="872" xr:uid="{00000000-0005-0000-0000-000062040000}"/>
    <cellStyle name="Standard 3 4 2 2" xfId="873" xr:uid="{00000000-0005-0000-0000-000063040000}"/>
    <cellStyle name="Standard 3 4 2 2 2" xfId="874" xr:uid="{00000000-0005-0000-0000-000064040000}"/>
    <cellStyle name="Standard 3 4 2 3" xfId="875" xr:uid="{00000000-0005-0000-0000-000065040000}"/>
    <cellStyle name="Standard 3 4 3" xfId="876" xr:uid="{00000000-0005-0000-0000-000066040000}"/>
    <cellStyle name="Standard 3 4 3 2" xfId="877" xr:uid="{00000000-0005-0000-0000-000067040000}"/>
    <cellStyle name="Standard 3 4 4" xfId="878" xr:uid="{00000000-0005-0000-0000-000068040000}"/>
    <cellStyle name="Standard 3 5" xfId="879" xr:uid="{00000000-0005-0000-0000-000069040000}"/>
    <cellStyle name="Standard 3 5 2" xfId="880" xr:uid="{00000000-0005-0000-0000-00006A040000}"/>
    <cellStyle name="Standard 3 5 2 2" xfId="881" xr:uid="{00000000-0005-0000-0000-00006B040000}"/>
    <cellStyle name="Standard 3 5 3" xfId="882" xr:uid="{00000000-0005-0000-0000-00006C040000}"/>
    <cellStyle name="Standard 3 6" xfId="883" xr:uid="{00000000-0005-0000-0000-00006D040000}"/>
    <cellStyle name="Standard 3 6 2" xfId="884" xr:uid="{00000000-0005-0000-0000-00006E040000}"/>
    <cellStyle name="Standard 3 6 3" xfId="1097" xr:uid="{00000000-0005-0000-0000-00006F040000}"/>
    <cellStyle name="Standard 3 7" xfId="885" xr:uid="{00000000-0005-0000-0000-000070040000}"/>
    <cellStyle name="Standard 4" xfId="886" xr:uid="{00000000-0005-0000-0000-000071040000}"/>
    <cellStyle name="Standard 5" xfId="887" xr:uid="{00000000-0005-0000-0000-000072040000}"/>
    <cellStyle name="Standard 5 2" xfId="888" xr:uid="{00000000-0005-0000-0000-000073040000}"/>
    <cellStyle name="Standard 6" xfId="889" xr:uid="{00000000-0005-0000-0000-000074040000}"/>
    <cellStyle name="Standard 6 2" xfId="890" xr:uid="{00000000-0005-0000-0000-000075040000}"/>
    <cellStyle name="Standard 6 2 2" xfId="1114" xr:uid="{00000000-0005-0000-0000-000076040000}"/>
    <cellStyle name="Standard 6 3" xfId="1124" xr:uid="{00000000-0005-0000-0000-000077040000}"/>
    <cellStyle name="Standard 7" xfId="1123" xr:uid="{00000000-0005-0000-0000-000078040000}"/>
    <cellStyle name="Standard_Bearbeitungsqualität 2011" xfId="891" xr:uid="{00000000-0005-0000-0000-000079040000}"/>
    <cellStyle name="Standard_Werte" xfId="892" xr:uid="{00000000-0005-0000-0000-00007A040000}"/>
    <cellStyle name="Title" xfId="893" xr:uid="{00000000-0005-0000-0000-00007B040000}"/>
    <cellStyle name="Title 2" xfId="894" xr:uid="{00000000-0005-0000-0000-00007C040000}"/>
    <cellStyle name="Title 2 2" xfId="1099" xr:uid="{00000000-0005-0000-0000-00007D040000}"/>
    <cellStyle name="Title 2 3" xfId="1098" xr:uid="{00000000-0005-0000-0000-00007E040000}"/>
    <cellStyle name="Title 3" xfId="895" xr:uid="{00000000-0005-0000-0000-00007F040000}"/>
    <cellStyle name="Title 3 2" xfId="1100" xr:uid="{00000000-0005-0000-0000-000080040000}"/>
    <cellStyle name="Title 4" xfId="896" xr:uid="{00000000-0005-0000-0000-000081040000}"/>
    <cellStyle name="Title 5" xfId="897" xr:uid="{00000000-0005-0000-0000-000082040000}"/>
    <cellStyle name="Total 2" xfId="898" xr:uid="{00000000-0005-0000-0000-000083040000}"/>
    <cellStyle name="Total 2 2" xfId="899" xr:uid="{00000000-0005-0000-0000-000084040000}"/>
    <cellStyle name="Total 2 2 2" xfId="1185" xr:uid="{00000000-0005-0000-0000-000085040000}"/>
    <cellStyle name="Total 2 3" xfId="1122" xr:uid="{00000000-0005-0000-0000-000086040000}"/>
    <cellStyle name="Total 3" xfId="900" xr:uid="{00000000-0005-0000-0000-000087040000}"/>
    <cellStyle name="Total 3 2" xfId="1186" xr:uid="{00000000-0005-0000-0000-000088040000}"/>
    <cellStyle name="Total 4" xfId="901" xr:uid="{00000000-0005-0000-0000-000089040000}"/>
    <cellStyle name="Total 4 2" xfId="1187" xr:uid="{00000000-0005-0000-0000-00008A040000}"/>
    <cellStyle name="Überschrift 1 2" xfId="902" xr:uid="{00000000-0005-0000-0000-00008B040000}"/>
    <cellStyle name="Überschrift 1 3" xfId="1101" xr:uid="{00000000-0005-0000-0000-00008C040000}"/>
    <cellStyle name="Überschrift 2 2" xfId="903" xr:uid="{00000000-0005-0000-0000-00008D040000}"/>
    <cellStyle name="Überschrift 2 3" xfId="1102" xr:uid="{00000000-0005-0000-0000-00008E040000}"/>
    <cellStyle name="Überschrift 3 2" xfId="904" xr:uid="{00000000-0005-0000-0000-00008F040000}"/>
    <cellStyle name="Überschrift 3 3" xfId="1103" xr:uid="{00000000-0005-0000-0000-000090040000}"/>
    <cellStyle name="Überschrift 4 2" xfId="905" xr:uid="{00000000-0005-0000-0000-000091040000}"/>
    <cellStyle name="Überschrift 4 3" xfId="1104" xr:uid="{00000000-0005-0000-0000-000092040000}"/>
    <cellStyle name="Überschrift 5" xfId="906" xr:uid="{00000000-0005-0000-0000-000093040000}"/>
    <cellStyle name="Überschrift 6" xfId="1105" xr:uid="{00000000-0005-0000-0000-000094040000}"/>
    <cellStyle name="Verknüpfte Zelle" xfId="907" xr:uid="{00000000-0005-0000-0000-000095040000}"/>
    <cellStyle name="Verknüpfte Zelle 2" xfId="908" xr:uid="{00000000-0005-0000-0000-000096040000}"/>
    <cellStyle name="Verknüpfte Zelle 3" xfId="922" xr:uid="{00000000-0005-0000-0000-000097040000}"/>
    <cellStyle name="Verknüpfte Zelle 4" xfId="1188" xr:uid="{00000000-0005-0000-0000-000098040000}"/>
    <cellStyle name="Warnender Text 2" xfId="909" xr:uid="{00000000-0005-0000-0000-000099040000}"/>
    <cellStyle name="Warnender Text 2 2" xfId="910" xr:uid="{00000000-0005-0000-0000-00009A040000}"/>
    <cellStyle name="Warnender Text 2 3" xfId="1106" xr:uid="{00000000-0005-0000-0000-00009B040000}"/>
    <cellStyle name="Warnender Text 2 3 2" xfId="1107" xr:uid="{00000000-0005-0000-0000-00009C040000}"/>
    <cellStyle name="Warnender Text 3" xfId="911" xr:uid="{00000000-0005-0000-0000-00009D040000}"/>
    <cellStyle name="Warnender Text 4" xfId="1108" xr:uid="{00000000-0005-0000-0000-00009E040000}"/>
    <cellStyle name="Warnender Text 5" xfId="1109" xr:uid="{00000000-0005-0000-0000-00009F040000}"/>
    <cellStyle name="Warnender Text 6" xfId="1110" xr:uid="{00000000-0005-0000-0000-0000A0040000}"/>
    <cellStyle name="Warning Text 2" xfId="912" xr:uid="{00000000-0005-0000-0000-0000A1040000}"/>
    <cellStyle name="Warning Text 3" xfId="913" xr:uid="{00000000-0005-0000-0000-0000A2040000}"/>
    <cellStyle name="Warning Text 4" xfId="914" xr:uid="{00000000-0005-0000-0000-0000A3040000}"/>
    <cellStyle name="Zelle überprüfen" xfId="915" xr:uid="{00000000-0005-0000-0000-0000A4040000}"/>
    <cellStyle name="Zelle überprüfen 2" xfId="916" xr:uid="{00000000-0005-0000-0000-0000A5040000}"/>
    <cellStyle name="Zelle überprüfen 2 2" xfId="1112" xr:uid="{00000000-0005-0000-0000-0000A6040000}"/>
    <cellStyle name="Zelle überprüfen 2 3" xfId="1111" xr:uid="{00000000-0005-0000-0000-0000A7040000}"/>
    <cellStyle name="Zelle überprüfen 3" xfId="923" xr:uid="{00000000-0005-0000-0000-0000A8040000}"/>
    <cellStyle name="Zelle überprüfen 4" xfId="1113" xr:uid="{00000000-0005-0000-0000-0000A9040000}"/>
    <cellStyle name="Zelle überprüfen 5" xfId="1189" xr:uid="{00000000-0005-0000-0000-0000AA040000}"/>
  </cellStyles>
  <dxfs count="106">
    <dxf>
      <font>
        <color rgb="FF9C0006"/>
      </font>
      <fill>
        <patternFill>
          <bgColor rgb="FFFFC7CE"/>
        </patternFill>
      </fill>
    </dxf>
    <dxf>
      <fill>
        <patternFill>
          <bgColor rgb="FFC1C1C1"/>
        </patternFill>
      </fill>
    </dxf>
    <dxf>
      <fill>
        <patternFill>
          <bgColor theme="4" tint="0.79998168889431442"/>
        </patternFill>
      </fill>
    </dxf>
    <dxf>
      <fill>
        <patternFill>
          <bgColor rgb="FFCCFFCC"/>
        </patternFill>
      </fill>
    </dxf>
    <dxf>
      <fill>
        <patternFill>
          <bgColor rgb="FFCCFFCC"/>
        </patternFill>
      </fill>
    </dxf>
    <dxf>
      <fill>
        <patternFill>
          <bgColor rgb="FFCCFFCC"/>
        </patternFill>
      </fill>
    </dxf>
    <dxf>
      <fill>
        <patternFill>
          <bgColor rgb="FF99FF66"/>
        </patternFill>
      </fill>
    </dxf>
    <dxf>
      <fill>
        <patternFill>
          <bgColor rgb="FFCCFFCC"/>
        </patternFill>
      </fill>
    </dxf>
    <dxf>
      <fill>
        <patternFill>
          <bgColor rgb="FFFF7C80"/>
        </patternFill>
      </fill>
    </dxf>
    <dxf>
      <fill>
        <patternFill>
          <bgColor rgb="FFFF7C80"/>
        </patternFill>
      </fill>
    </dxf>
    <dxf>
      <fill>
        <patternFill>
          <bgColor rgb="FFC0C0C0"/>
        </patternFill>
      </fill>
    </dxf>
    <dxf>
      <fill>
        <patternFill>
          <bgColor rgb="FFC0C0C0"/>
        </patternFill>
      </fill>
    </dxf>
    <dxf>
      <fill>
        <patternFill>
          <bgColor rgb="FFC0C0C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rgb="FF99FF66"/>
        </patternFill>
      </fill>
    </dxf>
    <dxf>
      <fill>
        <patternFill>
          <bgColor rgb="FFFF7C80"/>
        </patternFill>
      </fill>
    </dxf>
    <dxf>
      <fill>
        <patternFill>
          <bgColor rgb="FFFF7C80"/>
        </patternFill>
      </fill>
    </dxf>
    <dxf>
      <fill>
        <patternFill>
          <bgColor rgb="FF99FF66"/>
        </patternFill>
      </fill>
    </dxf>
    <dxf>
      <fill>
        <patternFill>
          <bgColor rgb="FF99FF66"/>
        </patternFill>
      </fill>
    </dxf>
    <dxf>
      <fill>
        <patternFill>
          <bgColor rgb="FF99FF66"/>
        </patternFill>
      </fill>
    </dxf>
    <dxf>
      <fill>
        <patternFill>
          <bgColor rgb="FF99FF66"/>
        </patternFill>
      </fill>
    </dxf>
    <dxf>
      <fill>
        <patternFill>
          <bgColor theme="1" tint="0.499984740745262"/>
        </patternFill>
      </fill>
    </dxf>
    <dxf>
      <fill>
        <patternFill>
          <bgColor theme="1" tint="0.499984740745262"/>
        </patternFill>
      </fill>
    </dxf>
    <dxf>
      <fill>
        <patternFill>
          <bgColor theme="0" tint="-0.499984740745262"/>
        </patternFill>
      </fill>
    </dxf>
    <dxf>
      <fill>
        <patternFill>
          <bgColor rgb="FFFF7C80"/>
        </patternFill>
      </fill>
    </dxf>
    <dxf>
      <fill>
        <patternFill>
          <bgColor theme="0" tint="-0.24994659260841701"/>
        </patternFill>
      </fill>
    </dxf>
    <dxf>
      <fill>
        <patternFill patternType="gray0625">
          <fgColor rgb="FF808080"/>
          <bgColor theme="0"/>
        </patternFill>
      </fill>
    </dxf>
    <dxf>
      <fill>
        <patternFill>
          <bgColor rgb="FFFF7C80"/>
        </patternFill>
      </fill>
    </dxf>
    <dxf>
      <fill>
        <patternFill>
          <bgColor rgb="FFFF7C80"/>
        </patternFill>
      </fill>
    </dxf>
    <dxf>
      <fill>
        <patternFill patternType="gray0625">
          <fgColor rgb="FF808080"/>
          <bgColor theme="0"/>
        </patternFill>
      </fill>
    </dxf>
    <dxf>
      <fill>
        <patternFill patternType="gray0625">
          <fgColor rgb="FF808080"/>
          <bgColor theme="0"/>
        </patternFill>
      </fill>
    </dxf>
    <dxf>
      <fill>
        <patternFill>
          <bgColor rgb="FFFF7C80"/>
        </patternFill>
      </fill>
    </dxf>
    <dxf>
      <fill>
        <patternFill>
          <bgColor theme="1" tint="0.499984740745262"/>
        </patternFill>
      </fill>
    </dxf>
    <dxf>
      <fill>
        <patternFill>
          <bgColor theme="0" tint="-0.24994659260841701"/>
        </patternFill>
      </fill>
    </dxf>
    <dxf>
      <fill>
        <patternFill>
          <bgColor rgb="FFFF7C80"/>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rgb="FFBFBFBF"/>
        </patternFill>
      </fill>
    </dxf>
    <dxf>
      <fill>
        <patternFill>
          <bgColor rgb="FF808080"/>
        </patternFill>
      </fill>
    </dxf>
    <dxf>
      <fill>
        <patternFill>
          <bgColor rgb="FFBFBFBF"/>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theme="1" tint="0.499984740745262"/>
        </patternFill>
      </fill>
    </dxf>
    <dxf>
      <fill>
        <patternFill>
          <bgColor theme="0" tint="-0.24994659260841701"/>
        </patternFill>
      </fill>
    </dxf>
    <dxf>
      <fill>
        <patternFill>
          <bgColor theme="0" tint="-0.24994659260841701"/>
        </patternFill>
      </fill>
    </dxf>
    <dxf>
      <fill>
        <patternFill>
          <bgColor rgb="FFFF7C80"/>
        </patternFill>
      </fill>
    </dxf>
    <dxf>
      <fill>
        <patternFill>
          <bgColor rgb="FF8080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theme="0" tint="-0.24994659260841701"/>
        </patternFill>
      </fill>
    </dxf>
    <dxf>
      <fill>
        <patternFill>
          <bgColor theme="1" tint="0.499984740745262"/>
        </patternFill>
      </fill>
    </dxf>
    <dxf>
      <fill>
        <patternFill>
          <bgColor rgb="FFFF7C80"/>
        </patternFill>
      </fill>
    </dxf>
    <dxf>
      <fill>
        <patternFill>
          <bgColor rgb="FFFF7C80"/>
        </patternFill>
      </fill>
    </dxf>
    <dxf>
      <fill>
        <patternFill>
          <bgColor theme="1" tint="0.499984740745262"/>
        </patternFill>
      </fill>
    </dxf>
    <dxf>
      <fill>
        <patternFill>
          <bgColor theme="0" tint="-0.24994659260841701"/>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99FF66"/>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fgColor auto="1"/>
          <bgColor theme="0" tint="-0.24994659260841701"/>
        </patternFill>
      </fill>
    </dxf>
    <dxf>
      <fill>
        <patternFill patternType="lightUp">
          <fgColor auto="1"/>
          <bgColor theme="0" tint="-0.24994659260841701"/>
        </patternFill>
      </fill>
    </dxf>
    <dxf>
      <fill>
        <patternFill>
          <bgColor theme="0" tint="-0.24994659260841701"/>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99FF66"/>
      <rgbColor rgb="000000FF"/>
      <rgbColor rgb="00FFFF00"/>
      <rgbColor rgb="00FF7C80"/>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DCE6F1"/>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808080"/>
    </indexedColors>
    <mruColors>
      <color rgb="FFCCFFCC"/>
      <color rgb="FFFF7C80"/>
      <color rgb="FFFF9080"/>
      <color rgb="FF808080"/>
      <color rgb="FFFF5050"/>
      <color rgb="FF99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10.jpeg"/><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9.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10</xdr:col>
      <xdr:colOff>923925</xdr:colOff>
      <xdr:row>19</xdr:row>
      <xdr:rowOff>9525</xdr:rowOff>
    </xdr:from>
    <xdr:to>
      <xdr:col>11</xdr:col>
      <xdr:colOff>1058</xdr:colOff>
      <xdr:row>19</xdr:row>
      <xdr:rowOff>91440</xdr:rowOff>
    </xdr:to>
    <xdr:pic>
      <xdr:nvPicPr>
        <xdr:cNvPr id="118196" name="Grafik 15">
          <a:extLst>
            <a:ext uri="{FF2B5EF4-FFF2-40B4-BE49-F238E27FC236}">
              <a16:creationId xmlns:a16="http://schemas.microsoft.com/office/drawing/2014/main" id="{00000000-0008-0000-0000-0000B4CD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19725" y="2886075"/>
          <a:ext cx="93133"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590550</xdr:colOff>
      <xdr:row>13</xdr:row>
      <xdr:rowOff>9525</xdr:rowOff>
    </xdr:from>
    <xdr:to>
      <xdr:col>15</xdr:col>
      <xdr:colOff>2755</xdr:colOff>
      <xdr:row>13</xdr:row>
      <xdr:rowOff>91440</xdr:rowOff>
    </xdr:to>
    <xdr:pic>
      <xdr:nvPicPr>
        <xdr:cNvPr id="118198" name="Grafik 15">
          <a:extLst>
            <a:ext uri="{FF2B5EF4-FFF2-40B4-BE49-F238E27FC236}">
              <a16:creationId xmlns:a16="http://schemas.microsoft.com/office/drawing/2014/main" id="{00000000-0008-0000-0000-0000B6CD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67700" y="1771650"/>
          <a:ext cx="98004"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228600</xdr:colOff>
      <xdr:row>11</xdr:row>
      <xdr:rowOff>9525</xdr:rowOff>
    </xdr:from>
    <xdr:to>
      <xdr:col>8</xdr:col>
      <xdr:colOff>0</xdr:colOff>
      <xdr:row>11</xdr:row>
      <xdr:rowOff>91440</xdr:rowOff>
    </xdr:to>
    <xdr:pic>
      <xdr:nvPicPr>
        <xdr:cNvPr id="118200" name="Grafik 15">
          <a:extLst>
            <a:ext uri="{FF2B5EF4-FFF2-40B4-BE49-F238E27FC236}">
              <a16:creationId xmlns:a16="http://schemas.microsoft.com/office/drawing/2014/main" id="{00000000-0008-0000-0000-0000B8CD01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2850" y="1524000"/>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924658</xdr:colOff>
      <xdr:row>28</xdr:row>
      <xdr:rowOff>8792</xdr:rowOff>
    </xdr:from>
    <xdr:to>
      <xdr:col>14</xdr:col>
      <xdr:colOff>733</xdr:colOff>
      <xdr:row>28</xdr:row>
      <xdr:rowOff>98327</xdr:rowOff>
    </xdr:to>
    <xdr:pic>
      <xdr:nvPicPr>
        <xdr:cNvPr id="10" name="Grafik 15">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135083" y="5742842"/>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649166</xdr:colOff>
      <xdr:row>30</xdr:row>
      <xdr:rowOff>9525</xdr:rowOff>
    </xdr:from>
    <xdr:to>
      <xdr:col>12</xdr:col>
      <xdr:colOff>3664</xdr:colOff>
      <xdr:row>30</xdr:row>
      <xdr:rowOff>91440</xdr:rowOff>
    </xdr:to>
    <xdr:pic>
      <xdr:nvPicPr>
        <xdr:cNvPr id="11" name="Grafik 15">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1741" y="5667375"/>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643303</xdr:colOff>
      <xdr:row>31</xdr:row>
      <xdr:rowOff>8059</xdr:rowOff>
    </xdr:from>
    <xdr:to>
      <xdr:col>12</xdr:col>
      <xdr:colOff>732</xdr:colOff>
      <xdr:row>31</xdr:row>
      <xdr:rowOff>97594</xdr:rowOff>
    </xdr:to>
    <xdr:pic>
      <xdr:nvPicPr>
        <xdr:cNvPr id="12" name="Grafik 15">
          <a:extLst>
            <a:ext uri="{FF2B5EF4-FFF2-40B4-BE49-F238E27FC236}">
              <a16:creationId xmlns:a16="http://schemas.microsoft.com/office/drawing/2014/main" id="{00000000-0008-0000-00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1957" y="6052771"/>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644035</xdr:colOff>
      <xdr:row>32</xdr:row>
      <xdr:rowOff>6595</xdr:rowOff>
    </xdr:from>
    <xdr:to>
      <xdr:col>12</xdr:col>
      <xdr:colOff>1464</xdr:colOff>
      <xdr:row>32</xdr:row>
      <xdr:rowOff>96130</xdr:rowOff>
    </xdr:to>
    <xdr:pic>
      <xdr:nvPicPr>
        <xdr:cNvPr id="13" name="Grafik 15">
          <a:extLst>
            <a:ext uri="{FF2B5EF4-FFF2-40B4-BE49-F238E27FC236}">
              <a16:creationId xmlns:a16="http://schemas.microsoft.com/office/drawing/2014/main" id="{00000000-0008-0000-00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2689" y="6337057"/>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644033</xdr:colOff>
      <xdr:row>36</xdr:row>
      <xdr:rowOff>6598</xdr:rowOff>
    </xdr:from>
    <xdr:to>
      <xdr:col>12</xdr:col>
      <xdr:colOff>1462</xdr:colOff>
      <xdr:row>36</xdr:row>
      <xdr:rowOff>96133</xdr:rowOff>
    </xdr:to>
    <xdr:pic>
      <xdr:nvPicPr>
        <xdr:cNvPr id="14" name="Grafik 15">
          <a:extLst>
            <a:ext uri="{FF2B5EF4-FFF2-40B4-BE49-F238E27FC236}">
              <a16:creationId xmlns:a16="http://schemas.microsoft.com/office/drawing/2014/main" id="{00000000-0008-0000-00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2687" y="6674098"/>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644761</xdr:colOff>
      <xdr:row>39</xdr:row>
      <xdr:rowOff>5718</xdr:rowOff>
    </xdr:from>
    <xdr:to>
      <xdr:col>12</xdr:col>
      <xdr:colOff>2190</xdr:colOff>
      <xdr:row>39</xdr:row>
      <xdr:rowOff>95253</xdr:rowOff>
    </xdr:to>
    <xdr:pic>
      <xdr:nvPicPr>
        <xdr:cNvPr id="16" name="Grafik 15">
          <a:extLst>
            <a:ext uri="{FF2B5EF4-FFF2-40B4-BE49-F238E27FC236}">
              <a16:creationId xmlns:a16="http://schemas.microsoft.com/office/drawing/2014/main" id="{00000000-0008-0000-00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1186" y="7997193"/>
          <a:ext cx="119429" cy="800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643297</xdr:colOff>
      <xdr:row>43</xdr:row>
      <xdr:rowOff>8063</xdr:rowOff>
    </xdr:from>
    <xdr:to>
      <xdr:col>12</xdr:col>
      <xdr:colOff>726</xdr:colOff>
      <xdr:row>43</xdr:row>
      <xdr:rowOff>97598</xdr:rowOff>
    </xdr:to>
    <xdr:pic>
      <xdr:nvPicPr>
        <xdr:cNvPr id="17" name="Grafik 16">
          <a:extLst>
            <a:ext uri="{FF2B5EF4-FFF2-40B4-BE49-F238E27FC236}">
              <a16:creationId xmlns:a16="http://schemas.microsoft.com/office/drawing/2014/main" id="{00000000-0008-0000-0000-00001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1951" y="8316794"/>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932132</xdr:colOff>
      <xdr:row>20</xdr:row>
      <xdr:rowOff>9232</xdr:rowOff>
    </xdr:from>
    <xdr:to>
      <xdr:col>14</xdr:col>
      <xdr:colOff>2199</xdr:colOff>
      <xdr:row>20</xdr:row>
      <xdr:rowOff>93052</xdr:rowOff>
    </xdr:to>
    <xdr:pic>
      <xdr:nvPicPr>
        <xdr:cNvPr id="20" name="Grafik 15">
          <a:extLst>
            <a:ext uri="{FF2B5EF4-FFF2-40B4-BE49-F238E27FC236}">
              <a16:creationId xmlns:a16="http://schemas.microsoft.com/office/drawing/2014/main" id="{00000000-0008-0000-0000-00001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8437832" y="3457282"/>
          <a:ext cx="117817" cy="8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648431</xdr:colOff>
      <xdr:row>22</xdr:row>
      <xdr:rowOff>8793</xdr:rowOff>
    </xdr:from>
    <xdr:to>
      <xdr:col>12</xdr:col>
      <xdr:colOff>3662</xdr:colOff>
      <xdr:row>22</xdr:row>
      <xdr:rowOff>98328</xdr:rowOff>
    </xdr:to>
    <xdr:pic>
      <xdr:nvPicPr>
        <xdr:cNvPr id="21" name="Grafik 15">
          <a:extLst>
            <a:ext uri="{FF2B5EF4-FFF2-40B4-BE49-F238E27FC236}">
              <a16:creationId xmlns:a16="http://schemas.microsoft.com/office/drawing/2014/main" id="{00000000-0008-0000-0000-00001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7085" y="3598985"/>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945172</xdr:colOff>
      <xdr:row>22</xdr:row>
      <xdr:rowOff>9233</xdr:rowOff>
    </xdr:from>
    <xdr:to>
      <xdr:col>12</xdr:col>
      <xdr:colOff>1027087</xdr:colOff>
      <xdr:row>22</xdr:row>
      <xdr:rowOff>96863</xdr:rowOff>
    </xdr:to>
    <xdr:pic>
      <xdr:nvPicPr>
        <xdr:cNvPr id="22" name="Grafik 15">
          <a:extLst>
            <a:ext uri="{FF2B5EF4-FFF2-40B4-BE49-F238E27FC236}">
              <a16:creationId xmlns:a16="http://schemas.microsoft.com/office/drawing/2014/main" id="{00000000-0008-0000-0000-00001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393597" y="3800183"/>
          <a:ext cx="110490"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646964</xdr:colOff>
      <xdr:row>23</xdr:row>
      <xdr:rowOff>7327</xdr:rowOff>
    </xdr:from>
    <xdr:to>
      <xdr:col>12</xdr:col>
      <xdr:colOff>2195</xdr:colOff>
      <xdr:row>23</xdr:row>
      <xdr:rowOff>96862</xdr:rowOff>
    </xdr:to>
    <xdr:pic>
      <xdr:nvPicPr>
        <xdr:cNvPr id="23" name="Grafik 15">
          <a:extLst>
            <a:ext uri="{FF2B5EF4-FFF2-40B4-BE49-F238E27FC236}">
              <a16:creationId xmlns:a16="http://schemas.microsoft.com/office/drawing/2014/main" id="{00000000-0008-0000-0000-00001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5618" y="3766039"/>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645497</xdr:colOff>
      <xdr:row>24</xdr:row>
      <xdr:rowOff>5862</xdr:rowOff>
    </xdr:from>
    <xdr:to>
      <xdr:col>12</xdr:col>
      <xdr:colOff>728</xdr:colOff>
      <xdr:row>24</xdr:row>
      <xdr:rowOff>95397</xdr:rowOff>
    </xdr:to>
    <xdr:pic>
      <xdr:nvPicPr>
        <xdr:cNvPr id="25" name="Grafik 15">
          <a:extLst>
            <a:ext uri="{FF2B5EF4-FFF2-40B4-BE49-F238E27FC236}">
              <a16:creationId xmlns:a16="http://schemas.microsoft.com/office/drawing/2014/main" id="{00000000-0008-0000-0000-00001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94151" y="393309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931837</xdr:colOff>
      <xdr:row>23</xdr:row>
      <xdr:rowOff>9233</xdr:rowOff>
    </xdr:from>
    <xdr:ext cx="95250" cy="85725"/>
    <xdr:pic>
      <xdr:nvPicPr>
        <xdr:cNvPr id="31" name="Grafik 15">
          <a:extLst>
            <a:ext uri="{FF2B5EF4-FFF2-40B4-BE49-F238E27FC236}">
              <a16:creationId xmlns:a16="http://schemas.microsoft.com/office/drawing/2014/main" id="{00000000-0008-0000-0000-00001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6437" y="397163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651364</xdr:colOff>
      <xdr:row>28</xdr:row>
      <xdr:rowOff>7327</xdr:rowOff>
    </xdr:from>
    <xdr:to>
      <xdr:col>12</xdr:col>
      <xdr:colOff>3664</xdr:colOff>
      <xdr:row>28</xdr:row>
      <xdr:rowOff>96862</xdr:rowOff>
    </xdr:to>
    <xdr:pic>
      <xdr:nvPicPr>
        <xdr:cNvPr id="32" name="Grafik 15">
          <a:extLst>
            <a:ext uri="{FF2B5EF4-FFF2-40B4-BE49-F238E27FC236}">
              <a16:creationId xmlns:a16="http://schemas.microsoft.com/office/drawing/2014/main" id="{00000000-0008-0000-0000-00002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13939" y="5322277"/>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943709</xdr:colOff>
      <xdr:row>30</xdr:row>
      <xdr:rowOff>6154</xdr:rowOff>
    </xdr:from>
    <xdr:to>
      <xdr:col>13</xdr:col>
      <xdr:colOff>16267</xdr:colOff>
      <xdr:row>30</xdr:row>
      <xdr:rowOff>91879</xdr:rowOff>
    </xdr:to>
    <xdr:pic>
      <xdr:nvPicPr>
        <xdr:cNvPr id="35" name="Grafik 15">
          <a:extLst>
            <a:ext uri="{FF2B5EF4-FFF2-40B4-BE49-F238E27FC236}">
              <a16:creationId xmlns:a16="http://schemas.microsoft.com/office/drawing/2014/main" id="{00000000-0008-0000-0000-00002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92134" y="6254554"/>
          <a:ext cx="122213" cy="81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11</xdr:col>
      <xdr:colOff>667623</xdr:colOff>
      <xdr:row>38</xdr:row>
      <xdr:rowOff>7624</xdr:rowOff>
    </xdr:from>
    <xdr:ext cx="97448" cy="85725"/>
    <xdr:pic>
      <xdr:nvPicPr>
        <xdr:cNvPr id="44" name="Grafik 43">
          <a:extLst>
            <a:ext uri="{FF2B5EF4-FFF2-40B4-BE49-F238E27FC236}">
              <a16:creationId xmlns:a16="http://schemas.microsoft.com/office/drawing/2014/main" id="{00000000-0008-0000-0000-00002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4048" y="7827649"/>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667622</xdr:colOff>
      <xdr:row>37</xdr:row>
      <xdr:rowOff>7624</xdr:rowOff>
    </xdr:from>
    <xdr:ext cx="97448" cy="85725"/>
    <xdr:pic>
      <xdr:nvPicPr>
        <xdr:cNvPr id="45" name="Grafik 44">
          <a:extLst>
            <a:ext uri="{FF2B5EF4-FFF2-40B4-BE49-F238E27FC236}">
              <a16:creationId xmlns:a16="http://schemas.microsoft.com/office/drawing/2014/main" id="{00000000-0008-0000-0000-00002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4047" y="7656199"/>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949424</xdr:colOff>
      <xdr:row>37</xdr:row>
      <xdr:rowOff>9964</xdr:rowOff>
    </xdr:from>
    <xdr:ext cx="97448" cy="85725"/>
    <xdr:pic>
      <xdr:nvPicPr>
        <xdr:cNvPr id="46" name="Grafik 15">
          <a:extLst>
            <a:ext uri="{FF2B5EF4-FFF2-40B4-BE49-F238E27FC236}">
              <a16:creationId xmlns:a16="http://schemas.microsoft.com/office/drawing/2014/main" id="{00000000-0008-0000-00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4024" y="7658539"/>
          <a:ext cx="97448"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667922</xdr:colOff>
      <xdr:row>40</xdr:row>
      <xdr:rowOff>11137</xdr:rowOff>
    </xdr:from>
    <xdr:ext cx="95250" cy="85725"/>
    <xdr:pic>
      <xdr:nvPicPr>
        <xdr:cNvPr id="49" name="Grafik 15">
          <a:extLst>
            <a:ext uri="{FF2B5EF4-FFF2-40B4-BE49-F238E27FC236}">
              <a16:creationId xmlns:a16="http://schemas.microsoft.com/office/drawing/2014/main" id="{00000000-0008-0000-0000-00003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54347" y="8574112"/>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658977</xdr:colOff>
      <xdr:row>45</xdr:row>
      <xdr:rowOff>10407</xdr:rowOff>
    </xdr:from>
    <xdr:to>
      <xdr:col>11</xdr:col>
      <xdr:colOff>741185</xdr:colOff>
      <xdr:row>45</xdr:row>
      <xdr:rowOff>96132</xdr:rowOff>
    </xdr:to>
    <xdr:pic>
      <xdr:nvPicPr>
        <xdr:cNvPr id="56" name="Grafik 55">
          <a:extLst>
            <a:ext uri="{FF2B5EF4-FFF2-40B4-BE49-F238E27FC236}">
              <a16:creationId xmlns:a16="http://schemas.microsoft.com/office/drawing/2014/main" id="{00000000-0008-0000-0000-00003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6345402" y="9478257"/>
          <a:ext cx="101258" cy="81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917911</xdr:colOff>
      <xdr:row>45</xdr:row>
      <xdr:rowOff>8942</xdr:rowOff>
    </xdr:from>
    <xdr:to>
      <xdr:col>14</xdr:col>
      <xdr:colOff>2957</xdr:colOff>
      <xdr:row>45</xdr:row>
      <xdr:rowOff>94667</xdr:rowOff>
    </xdr:to>
    <xdr:pic>
      <xdr:nvPicPr>
        <xdr:cNvPr id="57" name="Grafik 56">
          <a:extLst>
            <a:ext uri="{FF2B5EF4-FFF2-40B4-BE49-F238E27FC236}">
              <a16:creationId xmlns:a16="http://schemas.microsoft.com/office/drawing/2014/main" id="{00000000-0008-0000-0000-00003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423611" y="9476792"/>
          <a:ext cx="132796" cy="89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935691</xdr:colOff>
      <xdr:row>22</xdr:row>
      <xdr:rowOff>10070</xdr:rowOff>
    </xdr:from>
    <xdr:to>
      <xdr:col>14</xdr:col>
      <xdr:colOff>3036</xdr:colOff>
      <xdr:row>22</xdr:row>
      <xdr:rowOff>93890</xdr:rowOff>
    </xdr:to>
    <xdr:pic>
      <xdr:nvPicPr>
        <xdr:cNvPr id="122" name="Grafik 15">
          <a:extLst>
            <a:ext uri="{FF2B5EF4-FFF2-40B4-BE49-F238E27FC236}">
              <a16:creationId xmlns:a16="http://schemas.microsoft.com/office/drawing/2014/main" id="{00000000-0008-0000-0000-00007A000000}"/>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8441391" y="3801020"/>
          <a:ext cx="115095" cy="876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13</xdr:col>
      <xdr:colOff>933786</xdr:colOff>
      <xdr:row>23</xdr:row>
      <xdr:rowOff>6260</xdr:rowOff>
    </xdr:from>
    <xdr:ext cx="93052" cy="85725"/>
    <xdr:pic>
      <xdr:nvPicPr>
        <xdr:cNvPr id="124" name="Grafik 15">
          <a:extLst>
            <a:ext uri="{FF2B5EF4-FFF2-40B4-BE49-F238E27FC236}">
              <a16:creationId xmlns:a16="http://schemas.microsoft.com/office/drawing/2014/main" id="{00000000-0008-0000-0000-00007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3968660"/>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938591</xdr:colOff>
      <xdr:row>25</xdr:row>
      <xdr:rowOff>9233</xdr:rowOff>
    </xdr:from>
    <xdr:ext cx="95250" cy="85725"/>
    <xdr:pic>
      <xdr:nvPicPr>
        <xdr:cNvPr id="127" name="Grafik 15">
          <a:extLst>
            <a:ext uri="{FF2B5EF4-FFF2-40B4-BE49-F238E27FC236}">
              <a16:creationId xmlns:a16="http://schemas.microsoft.com/office/drawing/2014/main" id="{00000000-0008-0000-0000-00007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1068" y="4347438"/>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931881</xdr:colOff>
      <xdr:row>25</xdr:row>
      <xdr:rowOff>6260</xdr:rowOff>
    </xdr:from>
    <xdr:ext cx="93052" cy="85725"/>
    <xdr:pic>
      <xdr:nvPicPr>
        <xdr:cNvPr id="128" name="Grafik 15">
          <a:extLst>
            <a:ext uri="{FF2B5EF4-FFF2-40B4-BE49-F238E27FC236}">
              <a16:creationId xmlns:a16="http://schemas.microsoft.com/office/drawing/2014/main" id="{00000000-0008-0000-0000-00008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5181" y="4311560"/>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950887</xdr:colOff>
      <xdr:row>29</xdr:row>
      <xdr:rowOff>7328</xdr:rowOff>
    </xdr:from>
    <xdr:ext cx="95250" cy="85725"/>
    <xdr:pic>
      <xdr:nvPicPr>
        <xdr:cNvPr id="129" name="Grafik 15">
          <a:extLst>
            <a:ext uri="{FF2B5EF4-FFF2-40B4-BE49-F238E27FC236}">
              <a16:creationId xmlns:a16="http://schemas.microsoft.com/office/drawing/2014/main" id="{00000000-0008-0000-0000-00008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5487" y="6084278"/>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943311</xdr:colOff>
      <xdr:row>29</xdr:row>
      <xdr:rowOff>6260</xdr:rowOff>
    </xdr:from>
    <xdr:ext cx="93052" cy="85725"/>
    <xdr:pic>
      <xdr:nvPicPr>
        <xdr:cNvPr id="130" name="Grafik 15">
          <a:extLst>
            <a:ext uri="{FF2B5EF4-FFF2-40B4-BE49-F238E27FC236}">
              <a16:creationId xmlns:a16="http://schemas.microsoft.com/office/drawing/2014/main" id="{00000000-0008-0000-0000-00008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6611" y="6083210"/>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659422</xdr:colOff>
      <xdr:row>29</xdr:row>
      <xdr:rowOff>9233</xdr:rowOff>
    </xdr:from>
    <xdr:ext cx="95250" cy="85725"/>
    <xdr:pic>
      <xdr:nvPicPr>
        <xdr:cNvPr id="131" name="Grafik 15">
          <a:extLst>
            <a:ext uri="{FF2B5EF4-FFF2-40B4-BE49-F238E27FC236}">
              <a16:creationId xmlns:a16="http://schemas.microsoft.com/office/drawing/2014/main" id="{00000000-0008-0000-0000-00008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41072" y="608618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943311</xdr:colOff>
      <xdr:row>30</xdr:row>
      <xdr:rowOff>6260</xdr:rowOff>
    </xdr:from>
    <xdr:ext cx="93052" cy="85725"/>
    <xdr:pic>
      <xdr:nvPicPr>
        <xdr:cNvPr id="132" name="Grafik 15">
          <a:extLst>
            <a:ext uri="{FF2B5EF4-FFF2-40B4-BE49-F238E27FC236}">
              <a16:creationId xmlns:a16="http://schemas.microsoft.com/office/drawing/2014/main" id="{00000000-0008-0000-0000-00008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96611" y="6254660"/>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941362</xdr:colOff>
      <xdr:row>31</xdr:row>
      <xdr:rowOff>11138</xdr:rowOff>
    </xdr:from>
    <xdr:ext cx="95250" cy="85725"/>
    <xdr:pic>
      <xdr:nvPicPr>
        <xdr:cNvPr id="133" name="Grafik 15">
          <a:extLst>
            <a:ext uri="{FF2B5EF4-FFF2-40B4-BE49-F238E27FC236}">
              <a16:creationId xmlns:a16="http://schemas.microsoft.com/office/drawing/2014/main" id="{00000000-0008-0000-0000-00008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5962" y="668816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31</xdr:row>
      <xdr:rowOff>6260</xdr:rowOff>
    </xdr:from>
    <xdr:ext cx="93052" cy="85725"/>
    <xdr:pic>
      <xdr:nvPicPr>
        <xdr:cNvPr id="134" name="Grafik 15">
          <a:extLst>
            <a:ext uri="{FF2B5EF4-FFF2-40B4-BE49-F238E27FC236}">
              <a16:creationId xmlns:a16="http://schemas.microsoft.com/office/drawing/2014/main" id="{00000000-0008-0000-0000-00008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668328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952792</xdr:colOff>
      <xdr:row>32</xdr:row>
      <xdr:rowOff>7328</xdr:rowOff>
    </xdr:from>
    <xdr:ext cx="95250" cy="85725"/>
    <xdr:pic>
      <xdr:nvPicPr>
        <xdr:cNvPr id="135" name="Grafik 15">
          <a:extLst>
            <a:ext uri="{FF2B5EF4-FFF2-40B4-BE49-F238E27FC236}">
              <a16:creationId xmlns:a16="http://schemas.microsoft.com/office/drawing/2014/main" id="{00000000-0008-0000-0000-00008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7392" y="697010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924261</xdr:colOff>
      <xdr:row>32</xdr:row>
      <xdr:rowOff>6260</xdr:rowOff>
    </xdr:from>
    <xdr:ext cx="93052" cy="85725"/>
    <xdr:pic>
      <xdr:nvPicPr>
        <xdr:cNvPr id="136" name="Grafik 15">
          <a:extLst>
            <a:ext uri="{FF2B5EF4-FFF2-40B4-BE49-F238E27FC236}">
              <a16:creationId xmlns:a16="http://schemas.microsoft.com/office/drawing/2014/main" id="{00000000-0008-0000-0000-00008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7561" y="696903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941362</xdr:colOff>
      <xdr:row>36</xdr:row>
      <xdr:rowOff>7328</xdr:rowOff>
    </xdr:from>
    <xdr:ext cx="95250" cy="85725"/>
    <xdr:pic>
      <xdr:nvPicPr>
        <xdr:cNvPr id="137" name="Grafik 15">
          <a:extLst>
            <a:ext uri="{FF2B5EF4-FFF2-40B4-BE49-F238E27FC236}">
              <a16:creationId xmlns:a16="http://schemas.microsoft.com/office/drawing/2014/main" id="{00000000-0008-0000-0000-00008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5962" y="748445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36</xdr:row>
      <xdr:rowOff>6260</xdr:rowOff>
    </xdr:from>
    <xdr:ext cx="93052" cy="85725"/>
    <xdr:pic>
      <xdr:nvPicPr>
        <xdr:cNvPr id="138" name="Grafik 15">
          <a:extLst>
            <a:ext uri="{FF2B5EF4-FFF2-40B4-BE49-F238E27FC236}">
              <a16:creationId xmlns:a16="http://schemas.microsoft.com/office/drawing/2014/main" id="{00000000-0008-0000-0000-00008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748338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37</xdr:row>
      <xdr:rowOff>6260</xdr:rowOff>
    </xdr:from>
    <xdr:ext cx="93052" cy="85725"/>
    <xdr:pic>
      <xdr:nvPicPr>
        <xdr:cNvPr id="140" name="Grafik 15">
          <a:extLst>
            <a:ext uri="{FF2B5EF4-FFF2-40B4-BE49-F238E27FC236}">
              <a16:creationId xmlns:a16="http://schemas.microsoft.com/office/drawing/2014/main" id="{00000000-0008-0000-0000-00008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765483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954697</xdr:colOff>
      <xdr:row>38</xdr:row>
      <xdr:rowOff>11138</xdr:rowOff>
    </xdr:from>
    <xdr:ext cx="95250" cy="85725"/>
    <xdr:pic>
      <xdr:nvPicPr>
        <xdr:cNvPr id="141" name="Grafik 15">
          <a:extLst>
            <a:ext uri="{FF2B5EF4-FFF2-40B4-BE49-F238E27FC236}">
              <a16:creationId xmlns:a16="http://schemas.microsoft.com/office/drawing/2014/main" id="{00000000-0008-0000-0000-00008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9297" y="783116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38</xdr:row>
      <xdr:rowOff>8165</xdr:rowOff>
    </xdr:from>
    <xdr:ext cx="93052" cy="85725"/>
    <xdr:pic>
      <xdr:nvPicPr>
        <xdr:cNvPr id="142" name="Grafik 15">
          <a:extLst>
            <a:ext uri="{FF2B5EF4-FFF2-40B4-BE49-F238E27FC236}">
              <a16:creationId xmlns:a16="http://schemas.microsoft.com/office/drawing/2014/main" id="{00000000-0008-0000-0000-00008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7828190"/>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954697</xdr:colOff>
      <xdr:row>39</xdr:row>
      <xdr:rowOff>11138</xdr:rowOff>
    </xdr:from>
    <xdr:ext cx="95250" cy="85725"/>
    <xdr:pic>
      <xdr:nvPicPr>
        <xdr:cNvPr id="143" name="Grafik 15">
          <a:extLst>
            <a:ext uri="{FF2B5EF4-FFF2-40B4-BE49-F238E27FC236}">
              <a16:creationId xmlns:a16="http://schemas.microsoft.com/office/drawing/2014/main" id="{00000000-0008-0000-0000-00008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9297" y="800261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39</xdr:row>
      <xdr:rowOff>10070</xdr:rowOff>
    </xdr:from>
    <xdr:ext cx="93052" cy="85725"/>
    <xdr:pic>
      <xdr:nvPicPr>
        <xdr:cNvPr id="144" name="Grafik 15">
          <a:extLst>
            <a:ext uri="{FF2B5EF4-FFF2-40B4-BE49-F238E27FC236}">
              <a16:creationId xmlns:a16="http://schemas.microsoft.com/office/drawing/2014/main" id="{00000000-0008-0000-0000-00009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800154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943267</xdr:colOff>
      <xdr:row>40</xdr:row>
      <xdr:rowOff>7328</xdr:rowOff>
    </xdr:from>
    <xdr:ext cx="95250" cy="85725"/>
    <xdr:pic>
      <xdr:nvPicPr>
        <xdr:cNvPr id="145" name="Grafik 15">
          <a:extLst>
            <a:ext uri="{FF2B5EF4-FFF2-40B4-BE49-F238E27FC236}">
              <a16:creationId xmlns:a16="http://schemas.microsoft.com/office/drawing/2014/main" id="{00000000-0008-0000-0000-000091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7867" y="8446478"/>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40</xdr:row>
      <xdr:rowOff>8165</xdr:rowOff>
    </xdr:from>
    <xdr:ext cx="93052" cy="85725"/>
    <xdr:pic>
      <xdr:nvPicPr>
        <xdr:cNvPr id="146" name="Grafik 15">
          <a:extLst>
            <a:ext uri="{FF2B5EF4-FFF2-40B4-BE49-F238E27FC236}">
              <a16:creationId xmlns:a16="http://schemas.microsoft.com/office/drawing/2014/main" id="{00000000-0008-0000-0000-00009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844731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943267</xdr:colOff>
      <xdr:row>43</xdr:row>
      <xdr:rowOff>7328</xdr:rowOff>
    </xdr:from>
    <xdr:ext cx="95250" cy="85725"/>
    <xdr:pic>
      <xdr:nvPicPr>
        <xdr:cNvPr id="147" name="Grafik 15">
          <a:extLst>
            <a:ext uri="{FF2B5EF4-FFF2-40B4-BE49-F238E27FC236}">
              <a16:creationId xmlns:a16="http://schemas.microsoft.com/office/drawing/2014/main" id="{00000000-0008-0000-0000-00009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7867" y="900845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43</xdr:row>
      <xdr:rowOff>6260</xdr:rowOff>
    </xdr:from>
    <xdr:ext cx="93052" cy="85725"/>
    <xdr:pic>
      <xdr:nvPicPr>
        <xdr:cNvPr id="148" name="Grafik 15">
          <a:extLst>
            <a:ext uri="{FF2B5EF4-FFF2-40B4-BE49-F238E27FC236}">
              <a16:creationId xmlns:a16="http://schemas.microsoft.com/office/drawing/2014/main" id="{00000000-0008-0000-0000-00009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900738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4</xdr:col>
      <xdr:colOff>361950</xdr:colOff>
      <xdr:row>5</xdr:row>
      <xdr:rowOff>9525</xdr:rowOff>
    </xdr:from>
    <xdr:ext cx="97971" cy="85725"/>
    <xdr:pic>
      <xdr:nvPicPr>
        <xdr:cNvPr id="149" name="Grafik 15">
          <a:extLst>
            <a:ext uri="{FF2B5EF4-FFF2-40B4-BE49-F238E27FC236}">
              <a16:creationId xmlns:a16="http://schemas.microsoft.com/office/drawing/2014/main" id="{00000000-0008-0000-0000-00009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714625" y="781050"/>
          <a:ext cx="97971"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647700</xdr:colOff>
      <xdr:row>44</xdr:row>
      <xdr:rowOff>9525</xdr:rowOff>
    </xdr:from>
    <xdr:to>
      <xdr:col>12</xdr:col>
      <xdr:colOff>2198</xdr:colOff>
      <xdr:row>44</xdr:row>
      <xdr:rowOff>97155</xdr:rowOff>
    </xdr:to>
    <xdr:pic>
      <xdr:nvPicPr>
        <xdr:cNvPr id="151" name="Grafik 55">
          <a:extLst>
            <a:ext uri="{FF2B5EF4-FFF2-40B4-BE49-F238E27FC236}">
              <a16:creationId xmlns:a16="http://schemas.microsoft.com/office/drawing/2014/main" id="{00000000-0008-0000-0000-000097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34125" y="9305925"/>
          <a:ext cx="116498"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13</xdr:col>
      <xdr:colOff>382905</xdr:colOff>
      <xdr:row>0</xdr:row>
      <xdr:rowOff>0</xdr:rowOff>
    </xdr:from>
    <xdr:to>
      <xdr:col>14</xdr:col>
      <xdr:colOff>675365</xdr:colOff>
      <xdr:row>3</xdr:row>
      <xdr:rowOff>95250</xdr:rowOff>
    </xdr:to>
    <xdr:pic>
      <xdr:nvPicPr>
        <xdr:cNvPr id="150" name="Grafik 10">
          <a:extLst>
            <a:ext uri="{FF2B5EF4-FFF2-40B4-BE49-F238E27FC236}">
              <a16:creationId xmlns:a16="http://schemas.microsoft.com/office/drawing/2014/main" id="{B12957DB-95BB-493D-9FB8-2B29FEBE6DE2}"/>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7736205" y="0"/>
          <a:ext cx="1311635" cy="533400"/>
        </a:xfrm>
        <a:prstGeom prst="rect">
          <a:avLst/>
        </a:prstGeom>
      </xdr:spPr>
    </xdr:pic>
    <xdr:clientData/>
  </xdr:twoCellAnchor>
  <xdr:twoCellAnchor editAs="oneCell">
    <xdr:from>
      <xdr:col>14</xdr:col>
      <xdr:colOff>586740</xdr:colOff>
      <xdr:row>11</xdr:row>
      <xdr:rowOff>3810</xdr:rowOff>
    </xdr:from>
    <xdr:to>
      <xdr:col>15</xdr:col>
      <xdr:colOff>2755</xdr:colOff>
      <xdr:row>11</xdr:row>
      <xdr:rowOff>93345</xdr:rowOff>
    </xdr:to>
    <xdr:pic>
      <xdr:nvPicPr>
        <xdr:cNvPr id="152" name="Grafik 15">
          <a:extLst>
            <a:ext uri="{FF2B5EF4-FFF2-40B4-BE49-F238E27FC236}">
              <a16:creationId xmlns:a16="http://schemas.microsoft.com/office/drawing/2014/main" id="{E8085778-4F7F-493D-920F-B296B997479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2540" y="1527810"/>
          <a:ext cx="120865"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13</xdr:col>
      <xdr:colOff>922607</xdr:colOff>
      <xdr:row>21</xdr:row>
      <xdr:rowOff>11137</xdr:rowOff>
    </xdr:from>
    <xdr:ext cx="93052" cy="85725"/>
    <xdr:pic>
      <xdr:nvPicPr>
        <xdr:cNvPr id="3" name="Grafik 15">
          <a:extLst>
            <a:ext uri="{FF2B5EF4-FFF2-40B4-BE49-F238E27FC236}">
              <a16:creationId xmlns:a16="http://schemas.microsoft.com/office/drawing/2014/main" id="{039C5DE6-2C2C-42A7-8C43-E61C3B98E57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75907" y="3630637"/>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645074</xdr:colOff>
      <xdr:row>20</xdr:row>
      <xdr:rowOff>8060</xdr:rowOff>
    </xdr:from>
    <xdr:to>
      <xdr:col>12</xdr:col>
      <xdr:colOff>4288</xdr:colOff>
      <xdr:row>20</xdr:row>
      <xdr:rowOff>97595</xdr:rowOff>
    </xdr:to>
    <xdr:pic>
      <xdr:nvPicPr>
        <xdr:cNvPr id="5" name="Grafik 15">
          <a:extLst>
            <a:ext uri="{FF2B5EF4-FFF2-40B4-BE49-F238E27FC236}">
              <a16:creationId xmlns:a16="http://schemas.microsoft.com/office/drawing/2014/main" id="{13765DF0-DF62-4ABF-9603-6C4D746647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2869" y="3480355"/>
          <a:ext cx="103896" cy="895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11</xdr:col>
      <xdr:colOff>638320</xdr:colOff>
      <xdr:row>21</xdr:row>
      <xdr:rowOff>9965</xdr:rowOff>
    </xdr:from>
    <xdr:to>
      <xdr:col>12</xdr:col>
      <xdr:colOff>10696</xdr:colOff>
      <xdr:row>21</xdr:row>
      <xdr:rowOff>93785</xdr:rowOff>
    </xdr:to>
    <xdr:pic>
      <xdr:nvPicPr>
        <xdr:cNvPr id="6" name="Grafik 15">
          <a:extLst>
            <a:ext uri="{FF2B5EF4-FFF2-40B4-BE49-F238E27FC236}">
              <a16:creationId xmlns:a16="http://schemas.microsoft.com/office/drawing/2014/main" id="{19735B98-42F4-4C29-8EEF-A6D6F41D923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19970" y="3629465"/>
          <a:ext cx="115326" cy="838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954111</xdr:colOff>
      <xdr:row>21</xdr:row>
      <xdr:rowOff>10405</xdr:rowOff>
    </xdr:from>
    <xdr:to>
      <xdr:col>13</xdr:col>
      <xdr:colOff>3516</xdr:colOff>
      <xdr:row>21</xdr:row>
      <xdr:rowOff>92320</xdr:rowOff>
    </xdr:to>
    <xdr:pic>
      <xdr:nvPicPr>
        <xdr:cNvPr id="7" name="Grafik 15">
          <a:extLst>
            <a:ext uri="{FF2B5EF4-FFF2-40B4-BE49-F238E27FC236}">
              <a16:creationId xmlns:a16="http://schemas.microsoft.com/office/drawing/2014/main" id="{5BA7BD48-9AF5-4AEF-B7A7-E17478433F7F}"/>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7402536" y="3629905"/>
          <a:ext cx="10668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950301</xdr:colOff>
      <xdr:row>20</xdr:row>
      <xdr:rowOff>10405</xdr:rowOff>
    </xdr:from>
    <xdr:to>
      <xdr:col>13</xdr:col>
      <xdr:colOff>1611</xdr:colOff>
      <xdr:row>20</xdr:row>
      <xdr:rowOff>96130</xdr:rowOff>
    </xdr:to>
    <xdr:pic>
      <xdr:nvPicPr>
        <xdr:cNvPr id="8" name="Grafik 15">
          <a:extLst>
            <a:ext uri="{FF2B5EF4-FFF2-40B4-BE49-F238E27FC236}">
              <a16:creationId xmlns:a16="http://schemas.microsoft.com/office/drawing/2014/main" id="{077D88DB-31EF-41FE-BF7B-9FA8DD8F15A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7398726" y="3458455"/>
          <a:ext cx="108585"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931837</xdr:colOff>
      <xdr:row>24</xdr:row>
      <xdr:rowOff>11138</xdr:rowOff>
    </xdr:from>
    <xdr:ext cx="95250" cy="85725"/>
    <xdr:pic>
      <xdr:nvPicPr>
        <xdr:cNvPr id="9" name="Grafik 15">
          <a:extLst>
            <a:ext uri="{FF2B5EF4-FFF2-40B4-BE49-F238E27FC236}">
              <a16:creationId xmlns:a16="http://schemas.microsoft.com/office/drawing/2014/main" id="{E2D9DAED-3D87-4A8E-B05D-6C184854FAA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56437" y="4144988"/>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11</xdr:col>
      <xdr:colOff>641101</xdr:colOff>
      <xdr:row>25</xdr:row>
      <xdr:rowOff>6888</xdr:rowOff>
    </xdr:from>
    <xdr:to>
      <xdr:col>11</xdr:col>
      <xdr:colOff>741187</xdr:colOff>
      <xdr:row>25</xdr:row>
      <xdr:rowOff>94518</xdr:rowOff>
    </xdr:to>
    <xdr:pic>
      <xdr:nvPicPr>
        <xdr:cNvPr id="30" name="Grafik 15">
          <a:extLst>
            <a:ext uri="{FF2B5EF4-FFF2-40B4-BE49-F238E27FC236}">
              <a16:creationId xmlns:a16="http://schemas.microsoft.com/office/drawing/2014/main" id="{99E0B34D-79BF-455E-8AE3-4CBBCD8E9E6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27526" y="4312188"/>
          <a:ext cx="119136" cy="914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12</xdr:col>
      <xdr:colOff>941362</xdr:colOff>
      <xdr:row>35</xdr:row>
      <xdr:rowOff>7328</xdr:rowOff>
    </xdr:from>
    <xdr:ext cx="95250" cy="85725"/>
    <xdr:pic>
      <xdr:nvPicPr>
        <xdr:cNvPr id="115" name="Grafik 15">
          <a:extLst>
            <a:ext uri="{FF2B5EF4-FFF2-40B4-BE49-F238E27FC236}">
              <a16:creationId xmlns:a16="http://schemas.microsoft.com/office/drawing/2014/main" id="{CFE6C8E0-03AF-4461-9DB2-5DBEC9F130F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65962" y="731300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35</xdr:row>
      <xdr:rowOff>6260</xdr:rowOff>
    </xdr:from>
    <xdr:ext cx="93052" cy="85725"/>
    <xdr:pic>
      <xdr:nvPicPr>
        <xdr:cNvPr id="125" name="Grafik 15">
          <a:extLst>
            <a:ext uri="{FF2B5EF4-FFF2-40B4-BE49-F238E27FC236}">
              <a16:creationId xmlns:a16="http://schemas.microsoft.com/office/drawing/2014/main" id="{1EAC4BE2-1316-40DC-B736-951729842B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731193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12</xdr:col>
      <xdr:colOff>952792</xdr:colOff>
      <xdr:row>34</xdr:row>
      <xdr:rowOff>7328</xdr:rowOff>
    </xdr:from>
    <xdr:ext cx="95250" cy="85725"/>
    <xdr:pic>
      <xdr:nvPicPr>
        <xdr:cNvPr id="2" name="Grafik 15">
          <a:extLst>
            <a:ext uri="{FF2B5EF4-FFF2-40B4-BE49-F238E27FC236}">
              <a16:creationId xmlns:a16="http://schemas.microsoft.com/office/drawing/2014/main" id="{B7D5F03E-D77E-4D04-B7EF-7D056FD6EE3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277392" y="697010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24</xdr:row>
      <xdr:rowOff>6260</xdr:rowOff>
    </xdr:from>
    <xdr:ext cx="93052" cy="85725"/>
    <xdr:pic>
      <xdr:nvPicPr>
        <xdr:cNvPr id="15" name="Grafik 15">
          <a:extLst>
            <a:ext uri="{FF2B5EF4-FFF2-40B4-BE49-F238E27FC236}">
              <a16:creationId xmlns:a16="http://schemas.microsoft.com/office/drawing/2014/main" id="{62901AE4-D015-4ADF-BD64-D4D32103330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3968660"/>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657517</xdr:colOff>
      <xdr:row>34</xdr:row>
      <xdr:rowOff>7328</xdr:rowOff>
    </xdr:from>
    <xdr:ext cx="95250" cy="85725"/>
    <xdr:pic>
      <xdr:nvPicPr>
        <xdr:cNvPr id="18" name="Grafik 15">
          <a:extLst>
            <a:ext uri="{FF2B5EF4-FFF2-40B4-BE49-F238E27FC236}">
              <a16:creationId xmlns:a16="http://schemas.microsoft.com/office/drawing/2014/main" id="{FBDB57D3-F7D2-4818-A89F-E7D7DBD940B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39167" y="7141553"/>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13</xdr:col>
      <xdr:colOff>933786</xdr:colOff>
      <xdr:row>34</xdr:row>
      <xdr:rowOff>6260</xdr:rowOff>
    </xdr:from>
    <xdr:ext cx="93052" cy="85725"/>
    <xdr:pic>
      <xdr:nvPicPr>
        <xdr:cNvPr id="19" name="Grafik 15">
          <a:extLst>
            <a:ext uri="{FF2B5EF4-FFF2-40B4-BE49-F238E27FC236}">
              <a16:creationId xmlns:a16="http://schemas.microsoft.com/office/drawing/2014/main" id="{F3DBFF7E-0923-4584-824D-8E676EC501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7086" y="7140485"/>
          <a:ext cx="93052"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11</xdr:col>
      <xdr:colOff>657225</xdr:colOff>
      <xdr:row>35</xdr:row>
      <xdr:rowOff>9525</xdr:rowOff>
    </xdr:from>
    <xdr:ext cx="95250" cy="85725"/>
    <xdr:pic>
      <xdr:nvPicPr>
        <xdr:cNvPr id="4" name="Grafik 15">
          <a:extLst>
            <a:ext uri="{FF2B5EF4-FFF2-40B4-BE49-F238E27FC236}">
              <a16:creationId xmlns:a16="http://schemas.microsoft.com/office/drawing/2014/main" id="{62C3B946-77BB-48DA-B104-1288D99B7F6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38875" y="7315200"/>
          <a:ext cx="95250" cy="85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228600</xdr:colOff>
      <xdr:row>13</xdr:row>
      <xdr:rowOff>9525</xdr:rowOff>
    </xdr:from>
    <xdr:ext cx="95250" cy="81915"/>
    <xdr:pic>
      <xdr:nvPicPr>
        <xdr:cNvPr id="24" name="Grafik 15">
          <a:extLst>
            <a:ext uri="{FF2B5EF4-FFF2-40B4-BE49-F238E27FC236}">
              <a16:creationId xmlns:a16="http://schemas.microsoft.com/office/drawing/2014/main" id="{3DFFCD3B-2588-426D-B7C6-C052FDE1304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9525" y="1524000"/>
          <a:ext cx="95250" cy="81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7</xdr:col>
      <xdr:colOff>228600</xdr:colOff>
      <xdr:row>15</xdr:row>
      <xdr:rowOff>9525</xdr:rowOff>
    </xdr:from>
    <xdr:ext cx="95250" cy="81915"/>
    <xdr:pic>
      <xdr:nvPicPr>
        <xdr:cNvPr id="26" name="Grafik 15">
          <a:extLst>
            <a:ext uri="{FF2B5EF4-FFF2-40B4-BE49-F238E27FC236}">
              <a16:creationId xmlns:a16="http://schemas.microsoft.com/office/drawing/2014/main" id="{9FA77E81-BF80-4B66-A467-73DF79CA4F9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9525" y="1524000"/>
          <a:ext cx="95250" cy="819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14</xdr:col>
      <xdr:colOff>200025</xdr:colOff>
      <xdr:row>5</xdr:row>
      <xdr:rowOff>9525</xdr:rowOff>
    </xdr:from>
    <xdr:to>
      <xdr:col>15</xdr:col>
      <xdr:colOff>0</xdr:colOff>
      <xdr:row>5</xdr:row>
      <xdr:rowOff>114300</xdr:rowOff>
    </xdr:to>
    <xdr:pic>
      <xdr:nvPicPr>
        <xdr:cNvPr id="3" name="Grafik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77125" y="771525"/>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14</xdr:col>
      <xdr:colOff>200025</xdr:colOff>
      <xdr:row>7</xdr:row>
      <xdr:rowOff>9525</xdr:rowOff>
    </xdr:from>
    <xdr:to>
      <xdr:col>15</xdr:col>
      <xdr:colOff>0</xdr:colOff>
      <xdr:row>7</xdr:row>
      <xdr:rowOff>114300</xdr:rowOff>
    </xdr:to>
    <xdr:pic>
      <xdr:nvPicPr>
        <xdr:cNvPr id="4" name="Grafik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477125" y="1047750"/>
          <a:ext cx="104775"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828675</xdr:colOff>
      <xdr:row>7</xdr:row>
      <xdr:rowOff>9525</xdr:rowOff>
    </xdr:from>
    <xdr:to>
      <xdr:col>7</xdr:col>
      <xdr:colOff>0</xdr:colOff>
      <xdr:row>7</xdr:row>
      <xdr:rowOff>114300</xdr:rowOff>
    </xdr:to>
    <xdr:pic>
      <xdr:nvPicPr>
        <xdr:cNvPr id="5" name="Grafik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43275" y="1047750"/>
          <a:ext cx="9525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19</xdr:col>
      <xdr:colOff>4619625</xdr:colOff>
      <xdr:row>14</xdr:row>
      <xdr:rowOff>9525</xdr:rowOff>
    </xdr:from>
    <xdr:to>
      <xdr:col>19</xdr:col>
      <xdr:colOff>4739640</xdr:colOff>
      <xdr:row>14</xdr:row>
      <xdr:rowOff>93345</xdr:rowOff>
    </xdr:to>
    <xdr:pic>
      <xdr:nvPicPr>
        <xdr:cNvPr id="6" name="Grafik 6">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39850" y="425767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xdr:col>
      <xdr:colOff>190500</xdr:colOff>
      <xdr:row>13</xdr:row>
      <xdr:rowOff>9525</xdr:rowOff>
    </xdr:from>
    <xdr:to>
      <xdr:col>3</xdr:col>
      <xdr:colOff>304800</xdr:colOff>
      <xdr:row>13</xdr:row>
      <xdr:rowOff>114300</xdr:rowOff>
    </xdr:to>
    <xdr:pic>
      <xdr:nvPicPr>
        <xdr:cNvPr id="12" name="Grafik 5">
          <a:extLst>
            <a:ext uri="{FF2B5EF4-FFF2-40B4-BE49-F238E27FC236}">
              <a16:creationId xmlns:a16="http://schemas.microsoft.com/office/drawing/2014/main" id="{00000000-0008-0000-0400-00000C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45910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57150</xdr:colOff>
      <xdr:row>13</xdr:row>
      <xdr:rowOff>9525</xdr:rowOff>
    </xdr:from>
    <xdr:to>
      <xdr:col>2</xdr:col>
      <xdr:colOff>171450</xdr:colOff>
      <xdr:row>13</xdr:row>
      <xdr:rowOff>114300</xdr:rowOff>
    </xdr:to>
    <xdr:pic>
      <xdr:nvPicPr>
        <xdr:cNvPr id="14" name="Grafik 5">
          <a:extLst>
            <a:ext uri="{FF2B5EF4-FFF2-40B4-BE49-F238E27FC236}">
              <a16:creationId xmlns:a16="http://schemas.microsoft.com/office/drawing/2014/main" id="{00000000-0008-0000-0400-00000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40100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19</xdr:col>
      <xdr:colOff>4619625</xdr:colOff>
      <xdr:row>25</xdr:row>
      <xdr:rowOff>9525</xdr:rowOff>
    </xdr:from>
    <xdr:ext cx="114300" cy="95250"/>
    <xdr:pic>
      <xdr:nvPicPr>
        <xdr:cNvPr id="9" name="Grafik 6">
          <a:extLst>
            <a:ext uri="{FF2B5EF4-FFF2-40B4-BE49-F238E27FC236}">
              <a16:creationId xmlns:a16="http://schemas.microsoft.com/office/drawing/2014/main" id="{00000000-0008-0000-0400-000009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39850" y="59912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190500</xdr:colOff>
      <xdr:row>24</xdr:row>
      <xdr:rowOff>9525</xdr:rowOff>
    </xdr:from>
    <xdr:ext cx="114300" cy="104775"/>
    <xdr:pic>
      <xdr:nvPicPr>
        <xdr:cNvPr id="10" name="Grafik 5">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71818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57150</xdr:colOff>
      <xdr:row>24</xdr:row>
      <xdr:rowOff>9525</xdr:rowOff>
    </xdr:from>
    <xdr:ext cx="114300" cy="104775"/>
    <xdr:pic>
      <xdr:nvPicPr>
        <xdr:cNvPr id="11" name="Grafik 5">
          <a:extLst>
            <a:ext uri="{FF2B5EF4-FFF2-40B4-BE49-F238E27FC236}">
              <a16:creationId xmlns:a16="http://schemas.microsoft.com/office/drawing/2014/main" id="{00000000-0008-0000-04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57435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4619625</xdr:colOff>
      <xdr:row>36</xdr:row>
      <xdr:rowOff>9525</xdr:rowOff>
    </xdr:from>
    <xdr:ext cx="114300" cy="95250"/>
    <xdr:pic>
      <xdr:nvPicPr>
        <xdr:cNvPr id="13" name="Grafik 6">
          <a:extLst>
            <a:ext uri="{FF2B5EF4-FFF2-40B4-BE49-F238E27FC236}">
              <a16:creationId xmlns:a16="http://schemas.microsoft.com/office/drawing/2014/main" id="{00000000-0008-0000-0400-00000D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39850" y="9582150"/>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xdr:col>
      <xdr:colOff>190500</xdr:colOff>
      <xdr:row>35</xdr:row>
      <xdr:rowOff>9525</xdr:rowOff>
    </xdr:from>
    <xdr:ext cx="114300" cy="104775"/>
    <xdr:pic>
      <xdr:nvPicPr>
        <xdr:cNvPr id="15" name="Grafik 5">
          <a:extLst>
            <a:ext uri="{FF2B5EF4-FFF2-40B4-BE49-F238E27FC236}">
              <a16:creationId xmlns:a16="http://schemas.microsoft.com/office/drawing/2014/main" id="{00000000-0008-0000-0400-00000F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52450" y="978217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57150</xdr:colOff>
      <xdr:row>35</xdr:row>
      <xdr:rowOff>9525</xdr:rowOff>
    </xdr:from>
    <xdr:ext cx="114300" cy="104775"/>
    <xdr:pic>
      <xdr:nvPicPr>
        <xdr:cNvPr id="16" name="Grafik 5">
          <a:extLst>
            <a:ext uri="{FF2B5EF4-FFF2-40B4-BE49-F238E27FC236}">
              <a16:creationId xmlns:a16="http://schemas.microsoft.com/office/drawing/2014/main" id="{00000000-0008-0000-0400-000010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93345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16</xdr:col>
      <xdr:colOff>160020</xdr:colOff>
      <xdr:row>0</xdr:row>
      <xdr:rowOff>0</xdr:rowOff>
    </xdr:from>
    <xdr:to>
      <xdr:col>18</xdr:col>
      <xdr:colOff>322940</xdr:colOff>
      <xdr:row>4</xdr:row>
      <xdr:rowOff>0</xdr:rowOff>
    </xdr:to>
    <xdr:pic>
      <xdr:nvPicPr>
        <xdr:cNvPr id="20" name="Grafik 10">
          <a:extLst>
            <a:ext uri="{FF2B5EF4-FFF2-40B4-BE49-F238E27FC236}">
              <a16:creationId xmlns:a16="http://schemas.microsoft.com/office/drawing/2014/main" id="{9F43199A-AA2A-48CE-AB2E-95A6C554AC5E}"/>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336280" y="0"/>
          <a:ext cx="1355450" cy="533400"/>
        </a:xfrm>
        <a:prstGeom prst="rect">
          <a:avLst/>
        </a:prstGeom>
      </xdr:spPr>
    </xdr:pic>
    <xdr:clientData/>
  </xdr:twoCellAnchor>
  <xdr:twoCellAnchor editAs="oneCell">
    <xdr:from>
      <xdr:col>19</xdr:col>
      <xdr:colOff>4619625</xdr:colOff>
      <xdr:row>14</xdr:row>
      <xdr:rowOff>9525</xdr:rowOff>
    </xdr:from>
    <xdr:to>
      <xdr:col>19</xdr:col>
      <xdr:colOff>4739640</xdr:colOff>
      <xdr:row>14</xdr:row>
      <xdr:rowOff>93345</xdr:rowOff>
    </xdr:to>
    <xdr:pic>
      <xdr:nvPicPr>
        <xdr:cNvPr id="24" name="Grafik 6">
          <a:extLst>
            <a:ext uri="{FF2B5EF4-FFF2-40B4-BE49-F238E27FC236}">
              <a16:creationId xmlns:a16="http://schemas.microsoft.com/office/drawing/2014/main" id="{84AE56CF-DF2C-44BD-986F-77060FEFB64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2325" y="492442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2</xdr:col>
      <xdr:colOff>57150</xdr:colOff>
      <xdr:row>24</xdr:row>
      <xdr:rowOff>9525</xdr:rowOff>
    </xdr:from>
    <xdr:ext cx="114300" cy="104775"/>
    <xdr:pic>
      <xdr:nvPicPr>
        <xdr:cNvPr id="25" name="Grafik 5">
          <a:extLst>
            <a:ext uri="{FF2B5EF4-FFF2-40B4-BE49-F238E27FC236}">
              <a16:creationId xmlns:a16="http://schemas.microsoft.com/office/drawing/2014/main" id="{39AE6A1B-4EB7-4D23-B174-FA7A2807910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743140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57150</xdr:colOff>
      <xdr:row>24</xdr:row>
      <xdr:rowOff>9525</xdr:rowOff>
    </xdr:from>
    <xdr:ext cx="114300" cy="104775"/>
    <xdr:pic>
      <xdr:nvPicPr>
        <xdr:cNvPr id="26" name="Grafik 5">
          <a:extLst>
            <a:ext uri="{FF2B5EF4-FFF2-40B4-BE49-F238E27FC236}">
              <a16:creationId xmlns:a16="http://schemas.microsoft.com/office/drawing/2014/main" id="{90569E26-E6E0-4F8E-A18D-FA910FD210C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743140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4619625</xdr:colOff>
      <xdr:row>25</xdr:row>
      <xdr:rowOff>9525</xdr:rowOff>
    </xdr:from>
    <xdr:ext cx="114300" cy="95250"/>
    <xdr:pic>
      <xdr:nvPicPr>
        <xdr:cNvPr id="27" name="Grafik 6">
          <a:extLst>
            <a:ext uri="{FF2B5EF4-FFF2-40B4-BE49-F238E27FC236}">
              <a16:creationId xmlns:a16="http://schemas.microsoft.com/office/drawing/2014/main" id="{E83F1DCE-AC16-45E9-835A-4D040D0A744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2325" y="767524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4619625</xdr:colOff>
      <xdr:row>25</xdr:row>
      <xdr:rowOff>9525</xdr:rowOff>
    </xdr:from>
    <xdr:ext cx="114300" cy="95250"/>
    <xdr:pic>
      <xdr:nvPicPr>
        <xdr:cNvPr id="28" name="Grafik 6">
          <a:extLst>
            <a:ext uri="{FF2B5EF4-FFF2-40B4-BE49-F238E27FC236}">
              <a16:creationId xmlns:a16="http://schemas.microsoft.com/office/drawing/2014/main" id="{FB1A074F-5E14-4871-A69D-AA059335B30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2325" y="767524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57150</xdr:colOff>
      <xdr:row>35</xdr:row>
      <xdr:rowOff>9525</xdr:rowOff>
    </xdr:from>
    <xdr:ext cx="114300" cy="104775"/>
    <xdr:pic>
      <xdr:nvPicPr>
        <xdr:cNvPr id="30" name="Grafik 5">
          <a:extLst>
            <a:ext uri="{FF2B5EF4-FFF2-40B4-BE49-F238E27FC236}">
              <a16:creationId xmlns:a16="http://schemas.microsoft.com/office/drawing/2014/main" id="{B954850D-8C0B-40DB-877F-07D3E144206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47650" y="101822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4619625</xdr:colOff>
      <xdr:row>36</xdr:row>
      <xdr:rowOff>9525</xdr:rowOff>
    </xdr:from>
    <xdr:ext cx="114300" cy="95250"/>
    <xdr:pic>
      <xdr:nvPicPr>
        <xdr:cNvPr id="34" name="Grafik 6">
          <a:extLst>
            <a:ext uri="{FF2B5EF4-FFF2-40B4-BE49-F238E27FC236}">
              <a16:creationId xmlns:a16="http://schemas.microsoft.com/office/drawing/2014/main" id="{F992C1A9-DC85-4114-A165-E2776F8AAB9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2325" y="1042606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19</xdr:col>
      <xdr:colOff>4619625</xdr:colOff>
      <xdr:row>36</xdr:row>
      <xdr:rowOff>9525</xdr:rowOff>
    </xdr:from>
    <xdr:ext cx="114300" cy="95250"/>
    <xdr:pic>
      <xdr:nvPicPr>
        <xdr:cNvPr id="35" name="Grafik 6">
          <a:extLst>
            <a:ext uri="{FF2B5EF4-FFF2-40B4-BE49-F238E27FC236}">
              <a16:creationId xmlns:a16="http://schemas.microsoft.com/office/drawing/2014/main" id="{9D7D77D0-1A9B-444F-8526-000AD090B7A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792325" y="10426065"/>
          <a:ext cx="114300" cy="95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4</xdr:col>
      <xdr:colOff>942975</xdr:colOff>
      <xdr:row>13</xdr:row>
      <xdr:rowOff>0</xdr:rowOff>
    </xdr:from>
    <xdr:to>
      <xdr:col>4</xdr:col>
      <xdr:colOff>1057275</xdr:colOff>
      <xdr:row>13</xdr:row>
      <xdr:rowOff>104775</xdr:rowOff>
    </xdr:to>
    <xdr:pic>
      <xdr:nvPicPr>
        <xdr:cNvPr id="2" name="Grafik 5">
          <a:extLst>
            <a:ext uri="{FF2B5EF4-FFF2-40B4-BE49-F238E27FC236}">
              <a16:creationId xmlns:a16="http://schemas.microsoft.com/office/drawing/2014/main" id="{1FA0B62D-BE60-4718-9C31-9DC3AFFF3CE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201930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24</xdr:row>
      <xdr:rowOff>9525</xdr:rowOff>
    </xdr:from>
    <xdr:to>
      <xdr:col>4</xdr:col>
      <xdr:colOff>1057275</xdr:colOff>
      <xdr:row>24</xdr:row>
      <xdr:rowOff>114300</xdr:rowOff>
    </xdr:to>
    <xdr:pic>
      <xdr:nvPicPr>
        <xdr:cNvPr id="7" name="Grafik 5">
          <a:extLst>
            <a:ext uri="{FF2B5EF4-FFF2-40B4-BE49-F238E27FC236}">
              <a16:creationId xmlns:a16="http://schemas.microsoft.com/office/drawing/2014/main" id="{77A63762-4E17-4229-9812-24FC0C62971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4619625"/>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942975</xdr:colOff>
      <xdr:row>35</xdr:row>
      <xdr:rowOff>9525</xdr:rowOff>
    </xdr:from>
    <xdr:to>
      <xdr:col>4</xdr:col>
      <xdr:colOff>1057275</xdr:colOff>
      <xdr:row>35</xdr:row>
      <xdr:rowOff>114300</xdr:rowOff>
    </xdr:to>
    <xdr:pic>
      <xdr:nvPicPr>
        <xdr:cNvPr id="8" name="Grafik 5">
          <a:extLst>
            <a:ext uri="{FF2B5EF4-FFF2-40B4-BE49-F238E27FC236}">
              <a16:creationId xmlns:a16="http://schemas.microsoft.com/office/drawing/2014/main" id="{F325AF3C-E5D5-46FE-9232-B1CA23F7A01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19250" y="7219950"/>
          <a:ext cx="114300"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06_daten\09_excel-kennzahlenb&#246;gen\12_excel-kb%20auditjahr%202018\organe\viszeral\pankreas\eb_pankreas-H1.1_daten_160906_ro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isdaten"/>
      <sheetName val="Datenquelle"/>
      <sheetName val="HilfstabelleSD"/>
      <sheetName val="HilfstabelleB"/>
      <sheetName val="Kennzahlenbogen_(KB)"/>
      <sheetName val="HilfstabelleKB"/>
      <sheetName val="Berechnung1"/>
      <sheetName val="Hilfstabelle Datendef KB"/>
      <sheetName val="Datendefizite_KB"/>
      <sheetName val="Matrix"/>
      <sheetName val="HilfstabelleM"/>
      <sheetName val="Berechnung2"/>
      <sheetName val="Berechnung3"/>
      <sheetName val="Datendefizite_Matrix"/>
      <sheetName val="HilfstabelleDM"/>
    </sheetNames>
    <sheetDataSet>
      <sheetData sheetId="0"/>
      <sheetData sheetId="1">
        <row r="1">
          <cell r="B1" t="str">
            <v>Eigenentwicklung (MS Excel, MS Access etc.)</v>
          </cell>
        </row>
        <row r="2">
          <cell r="B2" t="str">
            <v>Achieva</v>
          </cell>
        </row>
        <row r="3">
          <cell r="B3" t="str">
            <v>Achiever Medical System</v>
          </cell>
        </row>
        <row r="4">
          <cell r="B4" t="str">
            <v>Alcedis MED</v>
          </cell>
        </row>
        <row r="5">
          <cell r="B5" t="str">
            <v>ambucare</v>
          </cell>
        </row>
        <row r="6">
          <cell r="B6" t="str">
            <v>c37.CancerCenter</v>
          </cell>
        </row>
        <row r="7">
          <cell r="B7" t="str">
            <v>CARAT</v>
          </cell>
        </row>
        <row r="8">
          <cell r="B8" t="str">
            <v>CREDOS</v>
          </cell>
        </row>
        <row r="9">
          <cell r="B9" t="str">
            <v>ClinicWinData</v>
          </cell>
        </row>
        <row r="10">
          <cell r="B10" t="str">
            <v>em.net</v>
          </cell>
        </row>
        <row r="11">
          <cell r="B11" t="str">
            <v>FileTuDo</v>
          </cell>
        </row>
        <row r="12">
          <cell r="B12" t="str">
            <v>GTDS</v>
          </cell>
        </row>
        <row r="13">
          <cell r="B13" t="str">
            <v>Heartsoft Tumordatenbank</v>
          </cell>
        </row>
        <row r="14">
          <cell r="B14" t="str">
            <v>H.I.T.</v>
          </cell>
        </row>
        <row r="15">
          <cell r="B15" t="str">
            <v>IndivuNET</v>
          </cell>
        </row>
        <row r="16">
          <cell r="B16" t="str">
            <v>ixserv.4</v>
          </cell>
        </row>
        <row r="17">
          <cell r="B17" t="str">
            <v>KIS-Erweiterung</v>
          </cell>
        </row>
        <row r="18">
          <cell r="B18" t="str">
            <v>KRAZTUR</v>
          </cell>
        </row>
        <row r="19">
          <cell r="B19" t="str">
            <v>KR7</v>
          </cell>
        </row>
        <row r="20">
          <cell r="B20" t="str">
            <v>Medbrix</v>
          </cell>
        </row>
        <row r="21">
          <cell r="B21" t="str">
            <v>megaMANAGER</v>
          </cell>
        </row>
        <row r="22">
          <cell r="B22" t="str">
            <v xml:space="preserve">megaMANAGER eDoc </v>
          </cell>
        </row>
        <row r="23">
          <cell r="B23" t="str">
            <v>MR-TU-DO</v>
          </cell>
        </row>
        <row r="24">
          <cell r="B24" t="str">
            <v>NUK</v>
          </cell>
        </row>
        <row r="25">
          <cell r="B25" t="str">
            <v>ORBIS-ODOK</v>
          </cell>
        </row>
        <row r="26">
          <cell r="B26" t="str">
            <v>ODSeasy / ODSeasy Net</v>
          </cell>
        </row>
        <row r="27">
          <cell r="B27" t="str">
            <v>OncoAssist Tumordokumentation</v>
          </cell>
        </row>
        <row r="28">
          <cell r="B28" t="str">
            <v>Oncolution</v>
          </cell>
        </row>
        <row r="29">
          <cell r="B29" t="str">
            <v>ONKOSTAR</v>
          </cell>
        </row>
        <row r="30">
          <cell r="B30" t="str">
            <v>ONDIS</v>
          </cell>
        </row>
        <row r="31">
          <cell r="B31" t="str">
            <v>onkodok (XAXOA)</v>
          </cell>
        </row>
        <row r="32">
          <cell r="B32" t="str">
            <v>OnkoManager</v>
          </cell>
        </row>
        <row r="33">
          <cell r="B33" t="str">
            <v>Onkomedia</v>
          </cell>
        </row>
        <row r="34">
          <cell r="B34" t="str">
            <v>OnkoNet</v>
          </cell>
        </row>
        <row r="35">
          <cell r="B35" t="str">
            <v>online Dokumentation IDZB</v>
          </cell>
        </row>
        <row r="36">
          <cell r="B36" t="str">
            <v>SMATOS</v>
          </cell>
        </row>
        <row r="37">
          <cell r="B37" t="str">
            <v>StuDoQ</v>
          </cell>
        </row>
        <row r="38">
          <cell r="B38" t="str">
            <v>QuaDoSta</v>
          </cell>
        </row>
        <row r="39">
          <cell r="B39" t="str">
            <v>TRM</v>
          </cell>
        </row>
        <row r="40">
          <cell r="B40" t="str">
            <v>Tudok (Tumorzentrum Regensburg)</v>
          </cell>
        </row>
        <row r="41">
          <cell r="B41" t="str">
            <v>Tumordokumentation des Instituts für Krebsepidemiologie</v>
          </cell>
        </row>
        <row r="42">
          <cell r="B42" t="str">
            <v>UCC-TDS (Tumorzentrum Dresden)</v>
          </cell>
        </row>
        <row r="43">
          <cell r="B43" t="str">
            <v>Nicht gelistet</v>
          </cell>
        </row>
        <row r="44">
          <cell r="B44" t="str">
            <v>Unbekannt</v>
          </cell>
        </row>
        <row r="58">
          <cell r="A58" t="str">
            <v>Baden-Württemberg</v>
          </cell>
          <cell r="B58" t="str">
            <v>Bayern</v>
          </cell>
          <cell r="C58" t="str">
            <v>Berlin</v>
          </cell>
          <cell r="D58" t="str">
            <v>Brandenburg</v>
          </cell>
          <cell r="E58" t="str">
            <v>Bremen</v>
          </cell>
          <cell r="F58" t="str">
            <v>Hamburg</v>
          </cell>
          <cell r="G58" t="str">
            <v>Hessen</v>
          </cell>
          <cell r="H58" t="str">
            <v>Mecklenburg-Vorpommern</v>
          </cell>
          <cell r="I58" t="str">
            <v>Niedersachsen</v>
          </cell>
          <cell r="J58" t="str">
            <v>Nordrhein-Westfalen</v>
          </cell>
          <cell r="K58" t="str">
            <v>Rheinland-Pfalz</v>
          </cell>
          <cell r="L58" t="str">
            <v>Saarland</v>
          </cell>
          <cell r="M58" t="str">
            <v>Sachsen</v>
          </cell>
          <cell r="N58" t="str">
            <v>Sachsen-Anhalt</v>
          </cell>
          <cell r="O58" t="str">
            <v>Schleswig-Holstein</v>
          </cell>
          <cell r="P58" t="str">
            <v>Thüringen</v>
          </cell>
          <cell r="Q58" t="str">
            <v>Schweiz</v>
          </cell>
          <cell r="R58" t="str">
            <v>Österreich</v>
          </cell>
          <cell r="S58" t="str">
            <v>Italien</v>
          </cell>
        </row>
        <row r="59">
          <cell r="A59" t="str">
            <v>Comprehensive Cancer Center Freiburg</v>
          </cell>
          <cell r="B59" t="str">
            <v>Bevölkerungsbezogenes Krebsregister Bayern</v>
          </cell>
          <cell r="C59" t="str">
            <v>Charité Comprehensive Cancer Center</v>
          </cell>
          <cell r="D59" t="str">
            <v>Gemeinsames Krebsregister Berlin-Brandenburg</v>
          </cell>
          <cell r="E59" t="str">
            <v>Krebsregister des Landes Bremen</v>
          </cell>
          <cell r="F59" t="str">
            <v>Hamburgisches Krebsregister</v>
          </cell>
          <cell r="G59" t="str">
            <v>Hessisches Krebsregister</v>
          </cell>
          <cell r="H59" t="str">
            <v>Tumorzentrum Neubrandenburg</v>
          </cell>
          <cell r="I59" t="str">
            <v>Epidemiologisches Krebsregister Niedersachsen</v>
          </cell>
          <cell r="J59" t="str">
            <v>Westdeutsches Tumorzentrum Essen</v>
          </cell>
          <cell r="K59" t="str">
            <v>Krebsregister Rheinland-Pfalz</v>
          </cell>
          <cell r="L59" t="str">
            <v>Epidemiologisches Krebsregister Saarland</v>
          </cell>
          <cell r="M59" t="str">
            <v>Tumorzentrum Chemnitz</v>
          </cell>
          <cell r="N59" t="str">
            <v>Tumorzentrum Anhalt</v>
          </cell>
          <cell r="O59" t="str">
            <v>klinisches Krebsregister Schleswig Holstein/Lübeck</v>
          </cell>
          <cell r="P59" t="str">
            <v>Tumorzentrum Altenburg</v>
          </cell>
          <cell r="Q59" t="str">
            <v>Krebsregister Schweiz</v>
          </cell>
          <cell r="R59" t="str">
            <v>Krebsregister Österreich</v>
          </cell>
          <cell r="S59" t="str">
            <v>Krebsregister Italien</v>
          </cell>
        </row>
        <row r="60">
          <cell r="A60" t="str">
            <v>Comprehensive Cancer Center Tübingen</v>
          </cell>
          <cell r="B60" t="str">
            <v>Tumorzentrum Augsburg</v>
          </cell>
          <cell r="C60" t="str">
            <v>Gemeinsames Krebsregister Berlin-Brandenburg</v>
          </cell>
          <cell r="D60" t="str">
            <v>Tumorzentrum Land Brandenburg</v>
          </cell>
          <cell r="E60" t="str">
            <v>Keine Anbindung an Klinisches Krebsregister</v>
          </cell>
          <cell r="F60" t="str">
            <v>Keine Anbindung an Klinisches Krebsregister</v>
          </cell>
          <cell r="G60" t="str">
            <v>Krebsregister Hessen</v>
          </cell>
          <cell r="H60" t="str">
            <v>Tumorzentrum Rostock</v>
          </cell>
          <cell r="I60" t="str">
            <v>Kassenärztliche Vereinigung Niedersachsen</v>
          </cell>
          <cell r="J60" t="str">
            <v>Comprehensive Cancer Center Münster</v>
          </cell>
          <cell r="K60" t="str">
            <v>Tumorzentrum Koblenz</v>
          </cell>
          <cell r="L60" t="str">
            <v>Tumorzentrum Homburg</v>
          </cell>
          <cell r="M60" t="str">
            <v>Tumorzentrum Dresden</v>
          </cell>
          <cell r="N60" t="str">
            <v>Tumorzentrum Halle</v>
          </cell>
          <cell r="O60" t="str">
            <v>Krebsregister Schleswig-Holstein</v>
          </cell>
          <cell r="P60" t="str">
            <v>Tumorzentrum Erfurt</v>
          </cell>
          <cell r="Q60" t="str">
            <v>Nicht gelistet</v>
          </cell>
          <cell r="R60" t="str">
            <v>Nicht gelistet</v>
          </cell>
          <cell r="S60" t="str">
            <v>Nicht gelistet</v>
          </cell>
        </row>
        <row r="61">
          <cell r="A61" t="str">
            <v>Comprehensive Cancer Center Ulm</v>
          </cell>
          <cell r="B61" t="str">
            <v>Tumorzentrum Erlangen-Nürnberg</v>
          </cell>
          <cell r="C61" t="str">
            <v>Tumorzentrum Berlin-Buch</v>
          </cell>
          <cell r="D61" t="str">
            <v>GKR (Gemeinsames Krebsregister der Länder)</v>
          </cell>
          <cell r="E61" t="str">
            <v>Nicht gelistet</v>
          </cell>
          <cell r="F61" t="str">
            <v>Nicht gelistet</v>
          </cell>
          <cell r="G61" t="str">
            <v>Onkologischer Schwerpunkt Wiesbaden</v>
          </cell>
          <cell r="H61" t="str">
            <v>Tumorzentrum Schwerin</v>
          </cell>
          <cell r="I61" t="str">
            <v>Krebsregister Niedersachsen</v>
          </cell>
          <cell r="J61" t="str">
            <v xml:space="preserve">Epidemiologisches Krebsregister Münster </v>
          </cell>
          <cell r="K61" t="str">
            <v>Tumorzentrum Rheinland-Pfalz</v>
          </cell>
          <cell r="L61" t="str">
            <v>Keine Anbindung an Klinisches Krebsregister</v>
          </cell>
          <cell r="M61" t="str">
            <v>Tumorzentrum Leipzig</v>
          </cell>
          <cell r="N61" t="str">
            <v>Tumorzentrum Magdeburg</v>
          </cell>
          <cell r="O61" t="str">
            <v>Tumorzentrum Kiel</v>
          </cell>
          <cell r="P61" t="str">
            <v>Tumorzentrum Gera</v>
          </cell>
        </row>
        <row r="62">
          <cell r="A62" t="str">
            <v>Epidemiologisches Krebsregister Baden-Württemberg</v>
          </cell>
          <cell r="B62" t="str">
            <v>Tumorzentrum München</v>
          </cell>
          <cell r="C62" t="str">
            <v>Tumorzentrum für Klinik &amp; Praxis in Berlin</v>
          </cell>
          <cell r="D62" t="str">
            <v>Keine Anbindung an Klinisches Krebsregister</v>
          </cell>
          <cell r="E62" t="str">
            <v>Unbekannt</v>
          </cell>
          <cell r="F62" t="str">
            <v>Unbekannt</v>
          </cell>
          <cell r="G62" t="str">
            <v>Tumorzentrum Kassel</v>
          </cell>
          <cell r="H62" t="str">
            <v>Tumorzentrum Vorpommern</v>
          </cell>
          <cell r="I62" t="str">
            <v>Tumorzentrum Göttingen</v>
          </cell>
          <cell r="J62" t="str">
            <v>Epidemiologisches Krebsregister NRW</v>
          </cell>
          <cell r="K62" t="str">
            <v>Keine Anbindung an Klinisches Krebsregister</v>
          </cell>
          <cell r="L62" t="str">
            <v>Nicht gelistet</v>
          </cell>
          <cell r="M62" t="str">
            <v>Tumorzentrum Ostsachsen</v>
          </cell>
          <cell r="N62" t="str">
            <v>GKR (Gemeinsames Krebsregister der Länder)</v>
          </cell>
          <cell r="O62" t="str">
            <v>Keine Anbindung an Klinisches Krebsregister</v>
          </cell>
          <cell r="P62" t="str">
            <v>Tumorzentrum Jena</v>
          </cell>
        </row>
        <row r="63">
          <cell r="A63" t="str">
            <v>Krebsregister Baden-Württemberg</v>
          </cell>
          <cell r="B63" t="str">
            <v>Tumorzentrum Oberfranken</v>
          </cell>
          <cell r="C63" t="str">
            <v>Tumorzentrum Spandau</v>
          </cell>
          <cell r="D63" t="str">
            <v>Nicht gelistet</v>
          </cell>
          <cell r="G63" t="str">
            <v>Tumorzentrum Marburg</v>
          </cell>
          <cell r="H63" t="str">
            <v>GKR (Gemeinsames Krebsregister der Länder)</v>
          </cell>
          <cell r="I63" t="str">
            <v>Tumorzentrum Hannover</v>
          </cell>
          <cell r="J63" t="str">
            <v>Krebsregister NRW</v>
          </cell>
          <cell r="K63" t="str">
            <v>Nicht gelistet</v>
          </cell>
          <cell r="L63" t="str">
            <v>Unbekannt</v>
          </cell>
          <cell r="M63" t="str">
            <v>Tumorzentrum Zwickau</v>
          </cell>
          <cell r="N63" t="str">
            <v>Keine Anbindung an Klinisches Krebsregister</v>
          </cell>
          <cell r="O63" t="str">
            <v>Nicht gelistet</v>
          </cell>
          <cell r="P63" t="str">
            <v>Tumorzentrum Suhl</v>
          </cell>
        </row>
        <row r="64">
          <cell r="A64" t="str">
            <v>NCT Heidelberg</v>
          </cell>
          <cell r="B64" t="str">
            <v>Tumorzentrum Regensburg</v>
          </cell>
          <cell r="C64" t="str">
            <v>Tumorzentrum Vivantes</v>
          </cell>
          <cell r="D64" t="str">
            <v>Unbekannt</v>
          </cell>
          <cell r="G64" t="str">
            <v>Keine Anbindung an Klinisches Krebsregister</v>
          </cell>
          <cell r="H64" t="str">
            <v>Keine Anbindung an Klinisches Krebsregister</v>
          </cell>
          <cell r="I64" t="str">
            <v>Tumorzentrum Weser-Ems</v>
          </cell>
          <cell r="J64" t="str">
            <v>Onkologischer Schwerpunkt Hamm</v>
          </cell>
          <cell r="K64" t="str">
            <v>Unbekannt</v>
          </cell>
          <cell r="M64" t="str">
            <v>GKR (Gemeinsames Krebsregister der Länder)</v>
          </cell>
          <cell r="N64" t="str">
            <v>Nicht gelistet</v>
          </cell>
          <cell r="O64" t="str">
            <v>Unbekannt</v>
          </cell>
          <cell r="P64" t="str">
            <v>Tumorzentrum Südharz</v>
          </cell>
        </row>
        <row r="65">
          <cell r="A65" t="str">
            <v>Onkol. Schwerpunkt Lörrach-Rheinfelden</v>
          </cell>
          <cell r="B65" t="str">
            <v>Tumorzentrum Würzburg</v>
          </cell>
          <cell r="C65" t="str">
            <v>GKR (Gemeinsames Krebsregister der Länder)</v>
          </cell>
          <cell r="G65" t="str">
            <v>Nicht gelistet</v>
          </cell>
          <cell r="H65" t="str">
            <v>Nicht gelistet</v>
          </cell>
          <cell r="I65" t="str">
            <v>Keine Anbindung an Klinisches Krebsregister</v>
          </cell>
          <cell r="J65" t="str">
            <v>Keine Anbindung an Klinisches Krebsregister</v>
          </cell>
          <cell r="M65" t="str">
            <v>Keine Anbindung an Klinisches Krebsregister</v>
          </cell>
          <cell r="N65" t="str">
            <v>Unbekannt</v>
          </cell>
          <cell r="P65" t="str">
            <v>GKR (Gemeinsames Krebsregister der Länder)</v>
          </cell>
        </row>
        <row r="66">
          <cell r="A66" t="str">
            <v>Onkol. Schwerpunkt Ludwigsburg-Bietigheim</v>
          </cell>
          <cell r="B66" t="str">
            <v>Keine Anbindung an Klinisches Krebsregister</v>
          </cell>
          <cell r="C66" t="str">
            <v>Keine Anbindung an Klinisches Krebsregister</v>
          </cell>
          <cell r="G66" t="str">
            <v>Unbekannt</v>
          </cell>
          <cell r="H66" t="str">
            <v>Unbekannt</v>
          </cell>
          <cell r="I66" t="str">
            <v>Nicht gelistet</v>
          </cell>
          <cell r="J66" t="str">
            <v>Nicht gelistet</v>
          </cell>
          <cell r="M66" t="str">
            <v>Nicht gelistet</v>
          </cell>
          <cell r="P66" t="str">
            <v>Keine Anbindung an Klinisches Krebsregister</v>
          </cell>
        </row>
        <row r="67">
          <cell r="A67" t="str">
            <v>Onkol. Schwerpunkt Villingen-Schwenningen</v>
          </cell>
          <cell r="B67" t="str">
            <v>Nicht gelistet</v>
          </cell>
          <cell r="C67" t="str">
            <v>Nicht gelistet</v>
          </cell>
          <cell r="I67" t="str">
            <v>Unbekannt</v>
          </cell>
          <cell r="J67" t="str">
            <v>Unbekannt</v>
          </cell>
          <cell r="M67" t="str">
            <v>Unbekannt</v>
          </cell>
          <cell r="P67" t="str">
            <v>Nicht gelistet</v>
          </cell>
        </row>
        <row r="68">
          <cell r="A68" t="str">
            <v>Onkologischer Schwerpunkt Göppingen</v>
          </cell>
          <cell r="B68" t="str">
            <v>Unbekannt</v>
          </cell>
          <cell r="C68" t="str">
            <v>Unbekannt</v>
          </cell>
          <cell r="P68" t="str">
            <v>Unbekannt</v>
          </cell>
        </row>
        <row r="69">
          <cell r="A69" t="str">
            <v>Onkologischer Schwerpunkt Heilbronn</v>
          </cell>
        </row>
        <row r="70">
          <cell r="A70" t="str">
            <v>Onkologischer Schwerpunkt Karlsruhe</v>
          </cell>
        </row>
        <row r="71">
          <cell r="A71" t="str">
            <v>Onkologischer Schwerpunkt Konstanz-Singen</v>
          </cell>
        </row>
        <row r="72">
          <cell r="A72" t="str">
            <v>Onkologischer Schwerpunkt Oberschwaben</v>
          </cell>
        </row>
        <row r="73">
          <cell r="A73" t="str">
            <v>Onkologischer Schwerpunkt Ortenaukreis</v>
          </cell>
        </row>
        <row r="74">
          <cell r="A74" t="str">
            <v>Onkologischer Schwerpunkt Ostwürttemberg</v>
          </cell>
        </row>
        <row r="75">
          <cell r="A75" t="str">
            <v>Onkologischer Schwerpunkt Reutlingen</v>
          </cell>
        </row>
        <row r="76">
          <cell r="A76" t="str">
            <v>Onkologischer Schwerpunkt Stuttgart</v>
          </cell>
        </row>
        <row r="77">
          <cell r="A77" t="str">
            <v>Keine Anbindung an Klinisches Krebsregister</v>
          </cell>
        </row>
        <row r="78">
          <cell r="A78" t="str">
            <v>Nicht gelistet</v>
          </cell>
        </row>
        <row r="79">
          <cell r="A79" t="str">
            <v>Unbekannt</v>
          </cell>
        </row>
        <row r="87">
          <cell r="B87" t="str">
            <v>Krebsregister gemäß KFRG noch nicht benannt</v>
          </cell>
        </row>
        <row r="88">
          <cell r="B88" t="str">
            <v>Keine Zusammenarbeit</v>
          </cell>
        </row>
        <row r="89">
          <cell r="B89" t="str">
            <v>Geringe / punktuelle Zusammenarbeit</v>
          </cell>
        </row>
        <row r="90">
          <cell r="B90" t="str">
            <v>Intensive / regelmäßige Zusammenarbeit</v>
          </cell>
        </row>
        <row r="91">
          <cell r="B91" t="str">
            <v>Tumordoku. liegt größtenteils beim Krebsregister</v>
          </cell>
        </row>
        <row r="95">
          <cell r="F95">
            <v>0</v>
          </cell>
        </row>
        <row r="98">
          <cell r="A98" t="str">
            <v>FAD-Z001-2 P</v>
          </cell>
        </row>
        <row r="99">
          <cell r="A99" t="str">
            <v>FAD-Z001-3 P</v>
          </cell>
        </row>
        <row r="100">
          <cell r="A100" t="str">
            <v>FAD-Z002 P</v>
          </cell>
        </row>
        <row r="101">
          <cell r="A101" t="str">
            <v>FAD-Z003-1 P</v>
          </cell>
        </row>
        <row r="102">
          <cell r="A102" t="str">
            <v>FAD-Z003-3 P</v>
          </cell>
        </row>
        <row r="103">
          <cell r="A103" t="str">
            <v>FAD-Z007 P</v>
          </cell>
        </row>
        <row r="104">
          <cell r="A104" t="str">
            <v>FAD-Z013 P</v>
          </cell>
        </row>
        <row r="105">
          <cell r="A105" t="str">
            <v>FAD-Z017 P</v>
          </cell>
        </row>
        <row r="106">
          <cell r="A106" t="str">
            <v>FAD-Z019 P</v>
          </cell>
        </row>
        <row r="107">
          <cell r="A107" t="str">
            <v>FAD-Z031 P</v>
          </cell>
        </row>
        <row r="108">
          <cell r="A108" t="str">
            <v>FAD-Z032 P</v>
          </cell>
        </row>
        <row r="109">
          <cell r="A109" t="str">
            <v>FAD-Z037 P</v>
          </cell>
        </row>
        <row r="110">
          <cell r="A110" t="str">
            <v>FAD-Z040 P</v>
          </cell>
        </row>
        <row r="111">
          <cell r="A111" t="str">
            <v>FAD-Z043 P</v>
          </cell>
        </row>
        <row r="112">
          <cell r="A112" t="str">
            <v>FAD-Z044 P</v>
          </cell>
        </row>
        <row r="113">
          <cell r="A113" t="str">
            <v>FAD-Z047 P</v>
          </cell>
        </row>
        <row r="114">
          <cell r="A114" t="str">
            <v>FAD-Z055 P</v>
          </cell>
        </row>
        <row r="115">
          <cell r="A115" t="str">
            <v>FAD-Z057-1 P</v>
          </cell>
        </row>
        <row r="116">
          <cell r="A116" t="str">
            <v>FAD-Z063 P</v>
          </cell>
        </row>
        <row r="117">
          <cell r="A117" t="str">
            <v>FAD-Z064 P</v>
          </cell>
        </row>
        <row r="118">
          <cell r="A118" t="str">
            <v>FAD-Z065 P</v>
          </cell>
        </row>
        <row r="119">
          <cell r="A119" t="str">
            <v>FAD-Z067 P</v>
          </cell>
        </row>
        <row r="120">
          <cell r="A120" t="str">
            <v>FAD-Z070 P</v>
          </cell>
        </row>
        <row r="121">
          <cell r="A121" t="str">
            <v>FAD-Z072 P</v>
          </cell>
        </row>
        <row r="122">
          <cell r="A122" t="str">
            <v>FAD-Z076 P</v>
          </cell>
        </row>
        <row r="123">
          <cell r="A123" t="str">
            <v>FAD-Z083 P</v>
          </cell>
        </row>
        <row r="124">
          <cell r="A124" t="str">
            <v>FAD-Z093-1 P</v>
          </cell>
        </row>
        <row r="125">
          <cell r="A125" t="str">
            <v>FAD-Z096 P</v>
          </cell>
        </row>
        <row r="126">
          <cell r="A126" t="str">
            <v>FAD-Z097 P</v>
          </cell>
        </row>
        <row r="127">
          <cell r="A127" t="str">
            <v>FAD-Z098 P</v>
          </cell>
        </row>
        <row r="128">
          <cell r="A128" t="str">
            <v>FAD-Z099 P</v>
          </cell>
        </row>
        <row r="129">
          <cell r="A129" t="str">
            <v>FAD-Z100 P</v>
          </cell>
        </row>
        <row r="130">
          <cell r="A130" t="str">
            <v>FAD-Z101-1 P</v>
          </cell>
        </row>
        <row r="131">
          <cell r="A131" t="str">
            <v>FAD-Z103 P</v>
          </cell>
        </row>
        <row r="132">
          <cell r="A132" t="str">
            <v>FAD-Z108 P</v>
          </cell>
        </row>
        <row r="133">
          <cell r="A133" t="str">
            <v>FAD-Z113 P</v>
          </cell>
        </row>
        <row r="134">
          <cell r="A134" t="str">
            <v>FAD-Z114 P</v>
          </cell>
        </row>
        <row r="135">
          <cell r="A135" t="str">
            <v>FAD-Z118 P</v>
          </cell>
        </row>
        <row r="136">
          <cell r="A136" t="str">
            <v>FAD-Z121 P</v>
          </cell>
        </row>
        <row r="137">
          <cell r="A137" t="str">
            <v>FAD-Z122 P</v>
          </cell>
        </row>
        <row r="138">
          <cell r="A138" t="str">
            <v>FAD-Z133 P</v>
          </cell>
        </row>
        <row r="139">
          <cell r="A139" t="str">
            <v>FAD-Z141 P</v>
          </cell>
        </row>
        <row r="140">
          <cell r="A140" t="str">
            <v>FAD-Z142 P</v>
          </cell>
        </row>
        <row r="141">
          <cell r="A141" t="str">
            <v>FAD-Z144 P</v>
          </cell>
        </row>
        <row r="142">
          <cell r="A142" t="str">
            <v>FAD-Z149 P</v>
          </cell>
        </row>
        <row r="143">
          <cell r="A143" t="str">
            <v>FAD-Z160 P</v>
          </cell>
        </row>
        <row r="144">
          <cell r="A144" t="str">
            <v>FAD-Z173-1 P</v>
          </cell>
        </row>
        <row r="145">
          <cell r="A145" t="str">
            <v>FAD-Z174 P</v>
          </cell>
        </row>
        <row r="146">
          <cell r="A146" t="str">
            <v>FAD-Z175 P</v>
          </cell>
        </row>
        <row r="147">
          <cell r="A147" t="str">
            <v>FAD-Z177 P</v>
          </cell>
        </row>
        <row r="148">
          <cell r="A148" t="str">
            <v>FAD-Z178 P</v>
          </cell>
        </row>
        <row r="149">
          <cell r="A149" t="str">
            <v>FAD-Z180 P</v>
          </cell>
        </row>
        <row r="150">
          <cell r="A150" t="str">
            <v>FAD-Z185 P</v>
          </cell>
        </row>
        <row r="151">
          <cell r="A151" t="str">
            <v>FAD-Z186 P</v>
          </cell>
        </row>
        <row r="152">
          <cell r="A152" t="str">
            <v>FAD-Z187 P</v>
          </cell>
        </row>
        <row r="153">
          <cell r="A153" t="str">
            <v>FAD-Z197 P</v>
          </cell>
        </row>
        <row r="154">
          <cell r="A154" t="str">
            <v>FAD-Z210 P</v>
          </cell>
        </row>
        <row r="155">
          <cell r="A155" t="str">
            <v>FAD-Z214 P</v>
          </cell>
        </row>
        <row r="156">
          <cell r="A156" t="str">
            <v>FAD-Z215 P</v>
          </cell>
        </row>
        <row r="157">
          <cell r="A157" t="str">
            <v>FAD-Z220 P</v>
          </cell>
        </row>
        <row r="158">
          <cell r="A158" t="str">
            <v>FAD-Z224 P</v>
          </cell>
        </row>
        <row r="159">
          <cell r="A159" t="str">
            <v>FAD-Z225 P</v>
          </cell>
        </row>
        <row r="160">
          <cell r="A160" t="str">
            <v>FAD-Z226 P</v>
          </cell>
        </row>
        <row r="161">
          <cell r="A161" t="str">
            <v>FAD-Z227 P</v>
          </cell>
        </row>
        <row r="162">
          <cell r="A162" t="str">
            <v>FAD-Z228 P</v>
          </cell>
        </row>
        <row r="163">
          <cell r="A163" t="str">
            <v>FAD-Z231 P</v>
          </cell>
        </row>
        <row r="164">
          <cell r="A164" t="str">
            <v>FAD-Z232 P</v>
          </cell>
        </row>
        <row r="165">
          <cell r="A165" t="str">
            <v>FAD-Z234 P</v>
          </cell>
        </row>
        <row r="166">
          <cell r="A166" t="str">
            <v>FAD-Z243 P</v>
          </cell>
        </row>
        <row r="167">
          <cell r="A167" t="str">
            <v>FAD-Z248 P</v>
          </cell>
        </row>
        <row r="168">
          <cell r="A168" t="str">
            <v>FAD-Z250 P</v>
          </cell>
        </row>
        <row r="169">
          <cell r="A169" t="str">
            <v>FAD-Z255 P</v>
          </cell>
        </row>
        <row r="170">
          <cell r="A170" t="str">
            <v>FAD-Z256 P</v>
          </cell>
        </row>
        <row r="171">
          <cell r="A171" t="str">
            <v>FAD-Z261 P</v>
          </cell>
        </row>
        <row r="172">
          <cell r="A172" t="str">
            <v>FAD-Z264 P</v>
          </cell>
        </row>
        <row r="173">
          <cell r="A173" t="str">
            <v>FAD-Z265 P</v>
          </cell>
        </row>
        <row r="174">
          <cell r="A174" t="str">
            <v>FAD-Z271 P</v>
          </cell>
        </row>
        <row r="175">
          <cell r="A175" t="str">
            <v>FAD-Z273 P</v>
          </cell>
        </row>
        <row r="176">
          <cell r="A176" t="str">
            <v>FAD-Z281 P</v>
          </cell>
        </row>
        <row r="177">
          <cell r="A177" t="str">
            <v>FAD-Z283 P</v>
          </cell>
        </row>
        <row r="178">
          <cell r="A178" t="str">
            <v>FAD-Z284 P</v>
          </cell>
        </row>
        <row r="179">
          <cell r="A179" t="str">
            <v>FAD-Z288 P</v>
          </cell>
        </row>
        <row r="180">
          <cell r="A180" t="str">
            <v>FAD-Z293 P</v>
          </cell>
        </row>
        <row r="181">
          <cell r="A181" t="str">
            <v>FAD-Z295 P</v>
          </cell>
        </row>
        <row r="182">
          <cell r="A182" t="str">
            <v>FAD-Z297 P</v>
          </cell>
        </row>
        <row r="183">
          <cell r="A183" t="str">
            <v>FAD-Z298 P</v>
          </cell>
        </row>
        <row r="184">
          <cell r="A184" t="str">
            <v>FAD-Z300 P</v>
          </cell>
        </row>
        <row r="185">
          <cell r="A185" t="str">
            <v>FAD-Z304 P</v>
          </cell>
        </row>
        <row r="186">
          <cell r="A186" t="str">
            <v>FAD-Z306 P</v>
          </cell>
        </row>
        <row r="187">
          <cell r="A187" t="str">
            <v>FAD-Z308 P</v>
          </cell>
        </row>
        <row r="188">
          <cell r="A188" t="str">
            <v>FAD-Z310 P</v>
          </cell>
        </row>
        <row r="189">
          <cell r="A189" t="str">
            <v>FAD-Z311 P</v>
          </cell>
        </row>
        <row r="190">
          <cell r="A190" t="str">
            <v>FAD-Z314 P</v>
          </cell>
        </row>
        <row r="191">
          <cell r="A191" t="str">
            <v>FAD-Z326 P</v>
          </cell>
        </row>
        <row r="192">
          <cell r="A192" t="str">
            <v>FAD-Z333 P</v>
          </cell>
        </row>
        <row r="193">
          <cell r="A193" t="str">
            <v>FAD-Z337 P</v>
          </cell>
        </row>
        <row r="194">
          <cell r="A194" t="str">
            <v>Nicht gelistet</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7" Type="http://schemas.openxmlformats.org/officeDocument/2006/relationships/comments" Target="../comments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vmlDrawing" Target="../drawings/vmlDrawing2.vml"/><Relationship Id="rId5" Type="http://schemas.openxmlformats.org/officeDocument/2006/relationships/vmlDrawing" Target="../drawings/vmlDrawing1.vm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2.xml"/><Relationship Id="rId1" Type="http://schemas.openxmlformats.org/officeDocument/2006/relationships/printerSettings" Target="../printerSettings/printerSettings7.bin"/><Relationship Id="rId5" Type="http://schemas.openxmlformats.org/officeDocument/2006/relationships/comments" Target="../comments2.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AJ81"/>
  <sheetViews>
    <sheetView showGridLines="0" tabSelected="1" zoomScaleNormal="100" zoomScaleSheetLayoutView="90" zoomScalePageLayoutView="69" workbookViewId="0">
      <selection activeCell="D6" sqref="D6:E6"/>
    </sheetView>
  </sheetViews>
  <sheetFormatPr defaultColWidth="9.140625" defaultRowHeight="14.25" x14ac:dyDescent="0.25"/>
  <cols>
    <col min="1" max="1" width="0.5703125" style="18" customWidth="1"/>
    <col min="2" max="2" width="3.42578125" style="18" customWidth="1"/>
    <col min="3" max="3" width="15.7109375" style="18" customWidth="1"/>
    <col min="4" max="4" width="16.42578125" style="18" customWidth="1"/>
    <col min="5" max="6" width="6.85546875" style="18" customWidth="1"/>
    <col min="7" max="10" width="4.85546875" style="18" customWidth="1"/>
    <col min="11" max="11" width="15.28515625" style="18" customWidth="1"/>
    <col min="12" max="12" width="11.140625" style="18" customWidth="1"/>
    <col min="13" max="13" width="15.42578125" style="18" customWidth="1"/>
    <col min="14" max="14" width="15.28515625" style="18" customWidth="1"/>
    <col min="15" max="15" width="10.28515625" style="27" customWidth="1"/>
    <col min="16" max="16" width="1.140625" style="27" customWidth="1"/>
    <col min="17" max="26" width="9" style="18" hidden="1" customWidth="1"/>
    <col min="27" max="28" width="9" style="59" hidden="1" customWidth="1"/>
    <col min="29" max="29" width="9" style="18" hidden="1" customWidth="1"/>
    <col min="30" max="33" width="9.140625" style="18" hidden="1" customWidth="1"/>
    <col min="34" max="34" width="9.140625" style="18" customWidth="1"/>
    <col min="35" max="16384" width="9.140625" style="18"/>
  </cols>
  <sheetData>
    <row r="1" spans="1:28" ht="6" customHeight="1" x14ac:dyDescent="0.25">
      <c r="A1" s="22"/>
      <c r="B1" s="212" t="s">
        <v>187</v>
      </c>
      <c r="C1" s="212"/>
      <c r="D1" s="212"/>
      <c r="E1" s="212"/>
      <c r="F1" s="212"/>
    </row>
    <row r="2" spans="1:28" ht="12" customHeight="1" x14ac:dyDescent="0.25">
      <c r="A2" s="3"/>
      <c r="B2" s="212"/>
      <c r="C2" s="212"/>
      <c r="D2" s="212"/>
      <c r="E2" s="212"/>
      <c r="F2" s="212"/>
      <c r="G2" s="45"/>
      <c r="H2" s="45"/>
      <c r="I2" s="45"/>
    </row>
    <row r="3" spans="1:28" ht="16.5" x14ac:dyDescent="0.25">
      <c r="A3" s="5"/>
      <c r="B3" s="5" t="s">
        <v>84</v>
      </c>
      <c r="C3" s="45"/>
      <c r="D3" s="23"/>
      <c r="E3" s="23"/>
    </row>
    <row r="4" spans="1:28" ht="9.75" customHeight="1" x14ac:dyDescent="0.2">
      <c r="A4" s="19"/>
      <c r="B4" s="7" t="s">
        <v>85</v>
      </c>
    </row>
    <row r="5" spans="1:28" ht="16.5" customHeight="1" x14ac:dyDescent="0.25">
      <c r="E5" s="8"/>
      <c r="F5" s="8"/>
      <c r="G5" s="8"/>
      <c r="H5" s="8"/>
      <c r="I5" s="8"/>
      <c r="J5" s="8"/>
    </row>
    <row r="6" spans="1:28" ht="14.1" customHeight="1" x14ac:dyDescent="0.25">
      <c r="A6" s="3"/>
      <c r="B6" s="218" t="s">
        <v>86</v>
      </c>
      <c r="C6" s="219"/>
      <c r="D6" s="216" t="s">
        <v>129</v>
      </c>
      <c r="E6" s="217"/>
      <c r="F6" s="80"/>
      <c r="G6" s="68"/>
      <c r="M6" s="134"/>
      <c r="N6" s="135"/>
      <c r="O6" s="135"/>
    </row>
    <row r="7" spans="1:28" ht="6" customHeight="1" x14ac:dyDescent="0.25">
      <c r="A7" s="3"/>
      <c r="B7" s="3"/>
      <c r="C7" s="3"/>
      <c r="D7" s="3"/>
      <c r="E7" s="4"/>
      <c r="F7" s="4"/>
      <c r="G7" s="4"/>
      <c r="H7" s="4"/>
      <c r="I7" s="4"/>
      <c r="J7" s="4"/>
    </row>
    <row r="8" spans="1:28" s="3" customFormat="1" ht="14.1" customHeight="1" x14ac:dyDescent="0.25">
      <c r="B8" s="218" t="s">
        <v>87</v>
      </c>
      <c r="C8" s="220"/>
      <c r="D8" s="213"/>
      <c r="E8" s="214"/>
      <c r="F8" s="214"/>
      <c r="G8" s="214"/>
      <c r="H8" s="214"/>
      <c r="I8" s="214"/>
      <c r="J8" s="214"/>
      <c r="K8" s="214"/>
      <c r="L8" s="214"/>
      <c r="M8" s="214"/>
      <c r="N8" s="214"/>
      <c r="O8" s="215"/>
      <c r="P8" s="31"/>
      <c r="AA8" s="59"/>
      <c r="AB8" s="59"/>
    </row>
    <row r="9" spans="1:28" s="3" customFormat="1" ht="6" customHeight="1" x14ac:dyDescent="0.25">
      <c r="C9" s="4"/>
      <c r="D9" s="15"/>
      <c r="E9" s="15"/>
      <c r="F9" s="15"/>
      <c r="G9" s="15"/>
      <c r="H9" s="32"/>
      <c r="I9" s="32"/>
      <c r="J9" s="32"/>
      <c r="K9" s="32"/>
      <c r="L9" s="32"/>
      <c r="M9" s="32"/>
      <c r="N9" s="32"/>
      <c r="O9" s="44"/>
      <c r="P9" s="44"/>
      <c r="AA9" s="59"/>
      <c r="AB9" s="59"/>
    </row>
    <row r="10" spans="1:28" s="3" customFormat="1" ht="14.1" customHeight="1" x14ac:dyDescent="0.25">
      <c r="B10" s="221" t="s">
        <v>88</v>
      </c>
      <c r="C10" s="222"/>
      <c r="D10" s="213"/>
      <c r="E10" s="214"/>
      <c r="F10" s="214"/>
      <c r="G10" s="214"/>
      <c r="H10" s="214"/>
      <c r="I10" s="214"/>
      <c r="J10" s="214"/>
      <c r="K10" s="214"/>
      <c r="L10" s="214"/>
      <c r="M10" s="214"/>
      <c r="N10" s="214"/>
      <c r="O10" s="215"/>
      <c r="P10" s="31"/>
      <c r="AA10" s="59"/>
      <c r="AB10" s="59"/>
    </row>
    <row r="11" spans="1:28" s="3" customFormat="1" ht="6" customHeight="1" x14ac:dyDescent="0.25">
      <c r="B11" s="243" t="s">
        <v>185</v>
      </c>
      <c r="C11" s="243"/>
      <c r="D11" s="4"/>
      <c r="E11" s="4"/>
      <c r="F11" s="4"/>
      <c r="G11" s="4"/>
      <c r="O11" s="27"/>
      <c r="P11" s="27"/>
      <c r="AA11" s="59"/>
      <c r="AB11" s="59"/>
    </row>
    <row r="12" spans="1:28" s="3" customFormat="1" ht="14.1" customHeight="1" x14ac:dyDescent="0.25">
      <c r="B12" s="243"/>
      <c r="C12" s="243"/>
      <c r="D12" s="226"/>
      <c r="E12" s="227"/>
      <c r="F12" s="227"/>
      <c r="G12" s="227"/>
      <c r="H12" s="228"/>
      <c r="K12" s="31" t="s">
        <v>90</v>
      </c>
      <c r="M12" s="223"/>
      <c r="N12" s="224"/>
      <c r="O12" s="225"/>
      <c r="P12" s="81"/>
      <c r="AA12" s="59"/>
      <c r="AB12" s="59"/>
    </row>
    <row r="13" spans="1:28" s="3" customFormat="1" ht="6" customHeight="1" x14ac:dyDescent="0.25">
      <c r="B13" s="243"/>
      <c r="C13" s="243"/>
      <c r="E13" s="4"/>
      <c r="F13" s="4"/>
      <c r="H13" s="15"/>
      <c r="J13" s="32"/>
      <c r="K13" s="32"/>
      <c r="L13" s="4"/>
      <c r="M13" s="4"/>
      <c r="N13" s="4"/>
      <c r="AA13" s="59"/>
      <c r="AB13" s="59"/>
    </row>
    <row r="14" spans="1:28" s="3" customFormat="1" ht="14.1" customHeight="1" x14ac:dyDescent="0.25">
      <c r="B14" s="241" t="s">
        <v>186</v>
      </c>
      <c r="C14" s="242"/>
      <c r="D14" s="226"/>
      <c r="E14" s="227"/>
      <c r="F14" s="227"/>
      <c r="G14" s="227"/>
      <c r="H14" s="228"/>
      <c r="K14" s="15" t="s">
        <v>91</v>
      </c>
      <c r="M14" s="235" t="str">
        <f>IF($D$6="","",Datenquelle!G37)</f>
        <v>-----</v>
      </c>
      <c r="N14" s="236"/>
      <c r="O14" s="237"/>
      <c r="P14" s="79"/>
      <c r="U14" s="18"/>
      <c r="AA14" s="59"/>
      <c r="AB14" s="59"/>
    </row>
    <row r="15" spans="1:28" ht="6" customHeight="1" x14ac:dyDescent="0.25">
      <c r="D15" s="21"/>
      <c r="E15" s="21"/>
      <c r="H15" s="23"/>
      <c r="J15" s="23"/>
      <c r="K15" s="23"/>
      <c r="L15" s="3"/>
      <c r="M15" s="3"/>
      <c r="N15" s="3"/>
    </row>
    <row r="16" spans="1:28" s="3" customFormat="1" ht="14.1" customHeight="1" x14ac:dyDescent="0.25">
      <c r="B16" s="212" t="s">
        <v>89</v>
      </c>
      <c r="C16" s="220"/>
      <c r="D16" s="213"/>
      <c r="E16" s="214"/>
      <c r="F16" s="214"/>
      <c r="G16" s="214"/>
      <c r="H16" s="215"/>
      <c r="J16" s="42"/>
      <c r="K16" s="32" t="s">
        <v>92</v>
      </c>
      <c r="M16" s="238">
        <v>2025</v>
      </c>
      <c r="N16" s="239"/>
      <c r="O16" s="240"/>
      <c r="P16" s="68"/>
      <c r="AA16" s="59"/>
      <c r="AB16" s="59"/>
    </row>
    <row r="17" spans="1:36" s="3" customFormat="1" ht="6" customHeight="1" x14ac:dyDescent="0.25">
      <c r="C17" s="4"/>
      <c r="F17" s="17"/>
      <c r="G17" s="17"/>
      <c r="I17" s="9"/>
      <c r="J17" s="9"/>
      <c r="O17" s="27"/>
      <c r="P17" s="27"/>
      <c r="AA17" s="59"/>
      <c r="AB17" s="59"/>
    </row>
    <row r="18" spans="1:36" s="3" customFormat="1" ht="3.75" customHeight="1" x14ac:dyDescent="0.25">
      <c r="H18" s="17"/>
      <c r="O18" s="27"/>
      <c r="P18" s="27"/>
      <c r="AA18" s="59"/>
      <c r="AB18" s="59"/>
    </row>
    <row r="19" spans="1:36" ht="45" customHeight="1" x14ac:dyDescent="0.25">
      <c r="B19" s="233" t="s">
        <v>93</v>
      </c>
      <c r="C19" s="233"/>
      <c r="D19" s="233"/>
      <c r="E19" s="229" t="s">
        <v>94</v>
      </c>
      <c r="F19" s="28" t="s">
        <v>95</v>
      </c>
      <c r="G19" s="248" t="s">
        <v>168</v>
      </c>
      <c r="H19" s="249"/>
      <c r="I19" s="249"/>
      <c r="J19" s="250"/>
      <c r="K19" s="233" t="s">
        <v>169</v>
      </c>
      <c r="L19" s="234"/>
      <c r="M19" s="234"/>
      <c r="N19" s="234"/>
      <c r="O19" s="234"/>
      <c r="P19" s="69"/>
    </row>
    <row r="20" spans="1:36" ht="45" customHeight="1" x14ac:dyDescent="0.25">
      <c r="B20" s="233"/>
      <c r="C20" s="233"/>
      <c r="D20" s="233"/>
      <c r="E20" s="230"/>
      <c r="F20" s="28" t="s">
        <v>14</v>
      </c>
      <c r="G20" s="28" t="s">
        <v>96</v>
      </c>
      <c r="H20" s="28" t="s">
        <v>15</v>
      </c>
      <c r="I20" s="28" t="s">
        <v>173</v>
      </c>
      <c r="J20" s="28" t="s">
        <v>17</v>
      </c>
      <c r="K20" s="28" t="s">
        <v>174</v>
      </c>
      <c r="L20" s="28" t="s">
        <v>97</v>
      </c>
      <c r="M20" s="28" t="s">
        <v>98</v>
      </c>
      <c r="N20" s="28" t="s">
        <v>99</v>
      </c>
      <c r="O20" s="28" t="s">
        <v>100</v>
      </c>
      <c r="P20" s="70"/>
      <c r="V20" s="28" t="s">
        <v>96</v>
      </c>
      <c r="W20" s="28" t="s">
        <v>15</v>
      </c>
      <c r="X20" s="28" t="s">
        <v>16</v>
      </c>
      <c r="Y20" s="28" t="s">
        <v>17</v>
      </c>
      <c r="AA20" s="136" t="s">
        <v>64</v>
      </c>
      <c r="AB20" s="136" t="s">
        <v>63</v>
      </c>
      <c r="AJ20" s="39"/>
    </row>
    <row r="21" spans="1:36" s="39" customFormat="1" ht="14.1" customHeight="1" x14ac:dyDescent="0.25">
      <c r="A21" s="40"/>
      <c r="B21" s="34">
        <v>1</v>
      </c>
      <c r="C21" s="231" t="s">
        <v>101</v>
      </c>
      <c r="D21" s="231"/>
      <c r="E21" s="76">
        <v>65390</v>
      </c>
      <c r="F21" s="36">
        <f t="shared" ref="F21:F41" si="0">E21/neu_ges</f>
        <v>0.16094811460076794</v>
      </c>
      <c r="G21" s="35">
        <v>50</v>
      </c>
      <c r="H21" s="37" t="s">
        <v>18</v>
      </c>
      <c r="I21" s="37" t="s">
        <v>18</v>
      </c>
      <c r="J21" s="35">
        <v>25</v>
      </c>
      <c r="K21" s="33"/>
      <c r="L21" s="33"/>
      <c r="M21" s="33"/>
      <c r="N21" s="167"/>
      <c r="O21" s="36" t="str" cm="1">
        <f t="array" ref="O21">IF(OR(($K21=$G$20:$J$20)*($L21&gt;=$V21:$Y21)),$F21,"-----")</f>
        <v>-----</v>
      </c>
      <c r="P21" s="43"/>
      <c r="Q21" s="34">
        <f t="shared" ref="Q21:S26" si="1">IF(OR($K21="V",$K21="n"),0,L21)</f>
        <v>0</v>
      </c>
      <c r="R21" s="34">
        <f t="shared" si="1"/>
        <v>0</v>
      </c>
      <c r="S21" s="34">
        <f t="shared" si="1"/>
        <v>0</v>
      </c>
      <c r="T21" s="54">
        <f t="shared" ref="T21:T41" si="2">IF(OR($K21="V",$K21="n",$O21="-----"),0,O21)</f>
        <v>0</v>
      </c>
      <c r="U21" s="163">
        <f>Q21+R21</f>
        <v>0</v>
      </c>
      <c r="V21" s="35">
        <v>50</v>
      </c>
      <c r="W21" s="120" t="s">
        <v>18</v>
      </c>
      <c r="X21" s="120" t="s">
        <v>18</v>
      </c>
      <c r="Y21" s="35">
        <v>25</v>
      </c>
      <c r="Z21" s="114"/>
      <c r="AA21" s="137" t="str">
        <f t="array" ref="AA21">IF(OR(((K21="")*(M21="")),((K21=$G$20:$J$20)*(M21=""))),"no","yes")</f>
        <v>no</v>
      </c>
      <c r="AB21" s="137" t="str">
        <f t="array" ref="AB21">IF(OR(((K21="")*(N21="")),((K21=$G$20:$J$20)*(N21=""))),"no","yes")</f>
        <v>no</v>
      </c>
    </row>
    <row r="22" spans="1:36" s="39" customFormat="1" ht="14.1" customHeight="1" x14ac:dyDescent="0.25">
      <c r="A22" s="40"/>
      <c r="B22" s="34">
        <v>2</v>
      </c>
      <c r="C22" s="231" t="s">
        <v>183</v>
      </c>
      <c r="D22" s="231"/>
      <c r="E22" s="189">
        <v>2570</v>
      </c>
      <c r="F22" s="36">
        <f t="shared" si="0"/>
        <v>6.3256867185192481E-3</v>
      </c>
      <c r="G22" s="190"/>
      <c r="H22" s="191">
        <v>12</v>
      </c>
      <c r="I22" s="190"/>
      <c r="J22" s="190"/>
      <c r="K22" s="33"/>
      <c r="L22" s="33"/>
      <c r="M22" s="33"/>
      <c r="N22" s="162">
        <f>Q22+R22</f>
        <v>0</v>
      </c>
      <c r="O22" s="36" t="str" cm="1">
        <f t="array" ref="O22">IF(OR(($K22=$G$20:$J$20)*($L22&gt;=$V22:$Y22)),$F22,"-----")</f>
        <v>-----</v>
      </c>
      <c r="P22" s="43"/>
      <c r="Q22" s="34">
        <f t="shared" si="1"/>
        <v>0</v>
      </c>
      <c r="R22" s="34">
        <f t="shared" si="1"/>
        <v>0</v>
      </c>
      <c r="S22" s="34">
        <f t="shared" si="1"/>
        <v>0</v>
      </c>
      <c r="T22" s="54">
        <f t="shared" si="2"/>
        <v>0</v>
      </c>
      <c r="U22" s="163"/>
      <c r="V22" s="120" t="s">
        <v>18</v>
      </c>
      <c r="W22" s="35">
        <v>12</v>
      </c>
      <c r="X22" s="121" t="s">
        <v>18</v>
      </c>
      <c r="Y22" s="121" t="s">
        <v>18</v>
      </c>
      <c r="Z22" s="114"/>
      <c r="AA22" s="137" t="str">
        <f t="array" ref="AA22">IF(OR(((K22="")*(M22="")),((K22=$G$20:$J$20)*(M22=""))),"no","yes")</f>
        <v>no</v>
      </c>
      <c r="AB22" s="137" t="str">
        <f t="array" ref="AB22">IF(OR(((K22="")*(N22="")),((K22=$G$20:$J$20)*(N22=""))),"no","yes")</f>
        <v>yes</v>
      </c>
    </row>
    <row r="23" spans="1:36" s="39" customFormat="1" ht="14.1" customHeight="1" x14ac:dyDescent="0.25">
      <c r="A23" s="40"/>
      <c r="B23" s="34">
        <v>3</v>
      </c>
      <c r="C23" s="231" t="s">
        <v>102</v>
      </c>
      <c r="D23" s="232"/>
      <c r="E23" s="76">
        <v>14960</v>
      </c>
      <c r="F23" s="36">
        <f t="shared" si="0"/>
        <v>3.6821896229201533E-2</v>
      </c>
      <c r="G23" s="37" t="s">
        <v>18</v>
      </c>
      <c r="H23" s="35">
        <v>25</v>
      </c>
      <c r="I23" s="38"/>
      <c r="J23" s="35">
        <v>13</v>
      </c>
      <c r="K23" s="33"/>
      <c r="L23" s="33"/>
      <c r="M23" s="33"/>
      <c r="N23" s="162">
        <f>Q23+R23</f>
        <v>0</v>
      </c>
      <c r="O23" s="36" t="str">
        <f t="array" ref="O23">IF(OR(($K23=$G$20:$J$20)*($L23&gt;=$V23:$Y23)),$F23,"-----")</f>
        <v>-----</v>
      </c>
      <c r="P23" s="43"/>
      <c r="Q23" s="34">
        <f t="shared" si="1"/>
        <v>0</v>
      </c>
      <c r="R23" s="34">
        <f t="shared" si="1"/>
        <v>0</v>
      </c>
      <c r="S23" s="34">
        <f t="shared" si="1"/>
        <v>0</v>
      </c>
      <c r="T23" s="54">
        <f t="shared" si="2"/>
        <v>0</v>
      </c>
      <c r="U23" s="118"/>
      <c r="V23" s="120" t="s">
        <v>18</v>
      </c>
      <c r="W23" s="35">
        <v>25</v>
      </c>
      <c r="X23" s="121" t="s">
        <v>18</v>
      </c>
      <c r="Y23" s="35">
        <v>13</v>
      </c>
      <c r="Z23" s="114"/>
      <c r="AA23" s="137" t="str">
        <f t="array" ref="AA23">IF(OR(((K23="")*(M23="")),((K23=$G$20:$J$20)*(M23=""))),"no","yes")</f>
        <v>no</v>
      </c>
      <c r="AB23" s="137" t="str">
        <f t="array" ref="AB23">IF(OR(((K23="")*(N23="")),((K23=$G$20:$J$20)*(N23=""))),"no","yes")</f>
        <v>yes</v>
      </c>
    </row>
    <row r="24" spans="1:36" s="39" customFormat="1" ht="14.1" customHeight="1" x14ac:dyDescent="0.25">
      <c r="A24" s="40"/>
      <c r="B24" s="34">
        <v>4</v>
      </c>
      <c r="C24" s="231" t="s">
        <v>103</v>
      </c>
      <c r="D24" s="232"/>
      <c r="E24" s="76">
        <v>15870</v>
      </c>
      <c r="F24" s="36">
        <f t="shared" si="0"/>
        <v>3.9061730826031309E-2</v>
      </c>
      <c r="G24" s="37" t="s">
        <v>18</v>
      </c>
      <c r="H24" s="78">
        <v>30</v>
      </c>
      <c r="I24" s="38"/>
      <c r="J24" s="35">
        <v>15</v>
      </c>
      <c r="K24" s="33"/>
      <c r="L24" s="33"/>
      <c r="M24" s="33"/>
      <c r="N24" s="162">
        <f>Q24+R24</f>
        <v>0</v>
      </c>
      <c r="O24" s="36" t="str">
        <f t="array" ref="O24">IF(OR(($K24=$G$20:$J$20)*($L24&gt;=$V24:$Y24)),$F24,"-----")</f>
        <v>-----</v>
      </c>
      <c r="P24" s="43"/>
      <c r="Q24" s="34">
        <f t="shared" si="1"/>
        <v>0</v>
      </c>
      <c r="R24" s="34">
        <f t="shared" si="1"/>
        <v>0</v>
      </c>
      <c r="S24" s="34">
        <f t="shared" si="1"/>
        <v>0</v>
      </c>
      <c r="T24" s="54">
        <f t="shared" si="2"/>
        <v>0</v>
      </c>
      <c r="U24" s="118"/>
      <c r="V24" s="120" t="s">
        <v>18</v>
      </c>
      <c r="W24" s="78">
        <v>30</v>
      </c>
      <c r="X24" s="121" t="s">
        <v>18</v>
      </c>
      <c r="Y24" s="35">
        <v>15</v>
      </c>
      <c r="Z24" s="114"/>
      <c r="AA24" s="137" t="str">
        <f t="array" ref="AA24">IF(OR(((K24="")*(M24="")),((K24=$G$20:$J$20)*(M24=""))),"no","yes")</f>
        <v>no</v>
      </c>
      <c r="AB24" s="137" t="str">
        <f t="array" ref="AB24">IF(OR(((K24="")*(N24="")),((K24=$G$20:$J$20)*(N24=""))),"no","yes")</f>
        <v>yes</v>
      </c>
    </row>
    <row r="25" spans="1:36" s="39" customFormat="1" ht="14.1" customHeight="1" x14ac:dyDescent="0.25">
      <c r="A25" s="40"/>
      <c r="B25" s="34">
        <v>5</v>
      </c>
      <c r="C25" s="231" t="s">
        <v>179</v>
      </c>
      <c r="D25" s="232"/>
      <c r="E25" s="76">
        <v>9520</v>
      </c>
      <c r="F25" s="36">
        <f t="shared" si="0"/>
        <v>2.3432115782219161E-2</v>
      </c>
      <c r="G25" s="37" t="s">
        <v>18</v>
      </c>
      <c r="H25" s="78">
        <v>40</v>
      </c>
      <c r="I25" s="37"/>
      <c r="J25" s="35">
        <v>20</v>
      </c>
      <c r="K25" s="33"/>
      <c r="L25" s="360"/>
      <c r="M25" s="197"/>
      <c r="N25" s="162">
        <f>Q25+R25</f>
        <v>0</v>
      </c>
      <c r="O25" s="36" t="str">
        <f t="array" ref="O25">IF(OR(($K25=$G$20:$J$20)*($L25&gt;=$V25:$Y25)),$F25,"-----")</f>
        <v>-----</v>
      </c>
      <c r="P25" s="43"/>
      <c r="Q25" s="34">
        <f t="shared" si="1"/>
        <v>0</v>
      </c>
      <c r="R25" s="34">
        <f t="shared" si="1"/>
        <v>0</v>
      </c>
      <c r="S25" s="34">
        <f t="shared" si="1"/>
        <v>0</v>
      </c>
      <c r="T25" s="54">
        <f t="shared" si="2"/>
        <v>0</v>
      </c>
      <c r="U25" s="118"/>
      <c r="V25" s="120" t="s">
        <v>18</v>
      </c>
      <c r="W25" s="78">
        <v>40</v>
      </c>
      <c r="X25" s="121" t="s">
        <v>18</v>
      </c>
      <c r="Y25" s="35">
        <v>20</v>
      </c>
      <c r="Z25" s="198"/>
      <c r="AA25" s="137" t="str">
        <f t="array" ref="AA25">IF(OR(((K25="")*(M25="")),((K25=$G$20:$J$20)*(M25=""))),"no","yes")</f>
        <v>no</v>
      </c>
      <c r="AB25" s="137" t="str">
        <f t="array" ref="AB25">IF(OR(((K25="")*(N25="")),((K25=$G$20:$J$20)*(N25=""))),"no","yes")</f>
        <v>yes</v>
      </c>
    </row>
    <row r="26" spans="1:36" s="39" customFormat="1" ht="14.1" customHeight="1" x14ac:dyDescent="0.25">
      <c r="A26" s="40"/>
      <c r="B26" s="34">
        <v>6</v>
      </c>
      <c r="C26" s="231" t="s">
        <v>104</v>
      </c>
      <c r="D26" s="232"/>
      <c r="E26" s="76">
        <v>6180</v>
      </c>
      <c r="F26" s="36">
        <f t="shared" si="0"/>
        <v>1.5211184404843949E-2</v>
      </c>
      <c r="G26" s="37" t="s">
        <v>18</v>
      </c>
      <c r="H26" s="78">
        <v>20</v>
      </c>
      <c r="I26" s="38"/>
      <c r="J26" s="35">
        <v>10</v>
      </c>
      <c r="K26" s="33"/>
      <c r="L26" s="33"/>
      <c r="M26" s="33"/>
      <c r="N26" s="162">
        <f>Q26+R26</f>
        <v>0</v>
      </c>
      <c r="O26" s="36" t="str">
        <f t="array" ref="O26">IF(OR(($K26=$G$20:$J$20)*($L26&gt;=$V26:$Y26)),$F26,"-----")</f>
        <v>-----</v>
      </c>
      <c r="P26" s="43"/>
      <c r="Q26" s="34">
        <f t="shared" si="1"/>
        <v>0</v>
      </c>
      <c r="R26" s="34">
        <f t="shared" si="1"/>
        <v>0</v>
      </c>
      <c r="S26" s="34">
        <f t="shared" si="1"/>
        <v>0</v>
      </c>
      <c r="T26" s="54">
        <f t="shared" si="2"/>
        <v>0</v>
      </c>
      <c r="U26" s="118"/>
      <c r="V26" s="120" t="s">
        <v>18</v>
      </c>
      <c r="W26" s="78">
        <v>20</v>
      </c>
      <c r="X26" s="121" t="s">
        <v>18</v>
      </c>
      <c r="Y26" s="35">
        <v>10</v>
      </c>
      <c r="Z26" s="114"/>
      <c r="AA26" s="137" t="str">
        <f t="array" ref="AA26">IF(OR(((K26="")*(M26="")),((K26=$G$20:$J$20)*(M26=""))),"no","yes")</f>
        <v>no</v>
      </c>
      <c r="AB26" s="137" t="str">
        <f t="array" ref="AB26">IF(OR(((K26="")*(N26="")),((K26=$G$20:$J$20)*(N26=""))),"no","yes")</f>
        <v>yes</v>
      </c>
    </row>
    <row r="27" spans="1:36" s="39" customFormat="1" ht="47.25" customHeight="1" x14ac:dyDescent="0.25">
      <c r="A27" s="40"/>
      <c r="B27" s="34">
        <v>7</v>
      </c>
      <c r="C27" s="244" t="s">
        <v>188</v>
      </c>
      <c r="D27" s="245"/>
      <c r="E27" s="76">
        <v>1800</v>
      </c>
      <c r="F27" s="36">
        <f t="shared" si="0"/>
        <v>4.4304420596632862E-3</v>
      </c>
      <c r="G27" s="37" t="s">
        <v>18</v>
      </c>
      <c r="H27" s="37" t="s">
        <v>18</v>
      </c>
      <c r="I27" s="60" t="s">
        <v>40</v>
      </c>
      <c r="J27" s="37" t="s">
        <v>18</v>
      </c>
      <c r="K27" s="33"/>
      <c r="L27" s="33"/>
      <c r="M27" s="126"/>
      <c r="N27" s="126"/>
      <c r="O27" s="36" t="str">
        <f t="array" ref="O27">IF(OR(($K27=$G$20:$J$20)*($L27&gt;0)),$F27,"-----")</f>
        <v>-----</v>
      </c>
      <c r="P27" s="43"/>
      <c r="Q27" s="34">
        <f t="shared" ref="Q27:S41" si="3">IF(OR($K27="V",$K27="n"),0,L27)</f>
        <v>0</v>
      </c>
      <c r="R27" s="125"/>
      <c r="S27" s="125"/>
      <c r="T27" s="54">
        <f t="shared" si="2"/>
        <v>0</v>
      </c>
      <c r="U27" s="118"/>
      <c r="V27" s="120" t="s">
        <v>18</v>
      </c>
      <c r="W27" s="120" t="s">
        <v>18</v>
      </c>
      <c r="X27" s="60" t="s">
        <v>12</v>
      </c>
      <c r="Y27" s="120" t="s">
        <v>18</v>
      </c>
      <c r="Z27" s="198"/>
      <c r="AA27" s="140"/>
      <c r="AB27" s="140"/>
    </row>
    <row r="28" spans="1:36" s="39" customFormat="1" ht="36" customHeight="1" x14ac:dyDescent="0.25">
      <c r="A28" s="40"/>
      <c r="B28" s="34">
        <v>8</v>
      </c>
      <c r="C28" s="246" t="s">
        <v>184</v>
      </c>
      <c r="D28" s="245"/>
      <c r="E28" s="76">
        <v>5870</v>
      </c>
      <c r="F28" s="36">
        <f t="shared" si="0"/>
        <v>1.444816382790194E-2</v>
      </c>
      <c r="G28" s="37" t="s">
        <v>18</v>
      </c>
      <c r="H28" s="37" t="s">
        <v>18</v>
      </c>
      <c r="I28" s="60" t="s">
        <v>40</v>
      </c>
      <c r="J28" s="37" t="s">
        <v>18</v>
      </c>
      <c r="K28" s="33"/>
      <c r="L28" s="33"/>
      <c r="M28" s="126"/>
      <c r="N28" s="126"/>
      <c r="O28" s="36" t="str">
        <f t="array" ref="O28">IF(OR(($K28=$G$20:$J$20)*($L28&gt;0)),$F28,"-----")</f>
        <v>-----</v>
      </c>
      <c r="P28" s="43"/>
      <c r="Q28" s="34">
        <f t="shared" si="3"/>
        <v>0</v>
      </c>
      <c r="R28" s="125"/>
      <c r="S28" s="125"/>
      <c r="T28" s="54">
        <f t="shared" si="2"/>
        <v>0</v>
      </c>
      <c r="U28" s="118"/>
      <c r="V28" s="120" t="s">
        <v>18</v>
      </c>
      <c r="W28" s="120" t="s">
        <v>18</v>
      </c>
      <c r="X28" s="60" t="s">
        <v>12</v>
      </c>
      <c r="Y28" s="120" t="s">
        <v>18</v>
      </c>
      <c r="Z28" s="114"/>
      <c r="AA28" s="140"/>
      <c r="AB28" s="140"/>
      <c r="AC28" s="133"/>
    </row>
    <row r="29" spans="1:36" s="39" customFormat="1" ht="13.5" customHeight="1" x14ac:dyDescent="0.25">
      <c r="A29" s="40"/>
      <c r="B29" s="34">
        <v>9</v>
      </c>
      <c r="C29" s="244" t="s">
        <v>105</v>
      </c>
      <c r="D29" s="245"/>
      <c r="E29" s="76">
        <v>32830</v>
      </c>
      <c r="F29" s="36">
        <f t="shared" si="0"/>
        <v>8.0806340454858724E-2</v>
      </c>
      <c r="G29" s="35" t="s">
        <v>50</v>
      </c>
      <c r="H29" s="37" t="s">
        <v>18</v>
      </c>
      <c r="I29" s="37" t="s">
        <v>18</v>
      </c>
      <c r="J29" s="35" t="s">
        <v>51</v>
      </c>
      <c r="K29" s="33"/>
      <c r="L29" s="33"/>
      <c r="M29" s="126"/>
      <c r="N29" s="168"/>
      <c r="O29" s="36" t="str">
        <f t="array" ref="O29">IF(OR(($K29=$I$20)*(N29&gt;0)),$F29,IF(OR(($K29=$G$20:$J$20)*($N29&gt;=$V29:$Y29)),$F29,"-----"))</f>
        <v>-----</v>
      </c>
      <c r="P29" s="43"/>
      <c r="Q29" s="34">
        <f>IF(OR($K29="V",$K29="n"),0,L29)</f>
        <v>0</v>
      </c>
      <c r="R29" s="125"/>
      <c r="S29" s="34">
        <f>IF(OR($K29="V",$K29="n"),0,N29)</f>
        <v>0</v>
      </c>
      <c r="T29" s="54">
        <f t="shared" si="2"/>
        <v>0</v>
      </c>
      <c r="U29" s="118"/>
      <c r="V29" s="35">
        <v>75</v>
      </c>
      <c r="W29" s="120" t="s">
        <v>18</v>
      </c>
      <c r="X29" s="120" t="s">
        <v>18</v>
      </c>
      <c r="Y29" s="35">
        <v>38</v>
      </c>
      <c r="Z29" s="114"/>
      <c r="AA29" s="140"/>
      <c r="AB29" s="138" t="str">
        <f t="array" ref="AB29">IF(OR(((K29="")*(N29="")),((K29=G20:J20)*(N29=""))),"no","yes")</f>
        <v>no</v>
      </c>
    </row>
    <row r="30" spans="1:36" s="39" customFormat="1" ht="14.1" customHeight="1" x14ac:dyDescent="0.25">
      <c r="A30" s="40"/>
      <c r="B30" s="34">
        <v>10</v>
      </c>
      <c r="C30" s="231" t="s">
        <v>106</v>
      </c>
      <c r="D30" s="245"/>
      <c r="E30" s="76">
        <v>72180</v>
      </c>
      <c r="F30" s="36">
        <f t="shared" si="0"/>
        <v>0.17766072659249779</v>
      </c>
      <c r="G30" s="35">
        <v>100</v>
      </c>
      <c r="H30" s="37" t="s">
        <v>18</v>
      </c>
      <c r="I30" s="37" t="s">
        <v>18</v>
      </c>
      <c r="J30" s="35">
        <v>50</v>
      </c>
      <c r="K30" s="33"/>
      <c r="L30" s="33"/>
      <c r="M30" s="33"/>
      <c r="N30" s="162">
        <f>Q30+R30</f>
        <v>0</v>
      </c>
      <c r="O30" s="36" t="str">
        <f t="array" ref="O30">IF(OR(($K30=$G$20:$J$20)*($L30&gt;=$V30:$Y30)),$F30,"-----")</f>
        <v>-----</v>
      </c>
      <c r="P30" s="43"/>
      <c r="Q30" s="34">
        <f t="shared" si="3"/>
        <v>0</v>
      </c>
      <c r="R30" s="34">
        <f t="shared" si="3"/>
        <v>0</v>
      </c>
      <c r="S30" s="34">
        <f t="shared" si="3"/>
        <v>0</v>
      </c>
      <c r="T30" s="54">
        <f t="shared" si="2"/>
        <v>0</v>
      </c>
      <c r="U30" s="118"/>
      <c r="V30" s="35">
        <v>100</v>
      </c>
      <c r="W30" s="120" t="s">
        <v>18</v>
      </c>
      <c r="X30" s="120" t="s">
        <v>18</v>
      </c>
      <c r="Y30" s="35">
        <v>50</v>
      </c>
      <c r="Z30" s="114"/>
      <c r="AA30" s="137" t="str">
        <f t="array" ref="AA30">IF(OR(((K30="")*(M30="")),((K30=$G$20:$J$20)*(M30=""))),"no","yes")</f>
        <v>no</v>
      </c>
      <c r="AB30" s="137" t="str">
        <f t="array" ref="AB30">IF(OR(((K30="")*(N30="")),((K30=$G$20:$J$20)*(N30=""))),"no","yes")</f>
        <v>yes</v>
      </c>
    </row>
    <row r="31" spans="1:36" s="39" customFormat="1" ht="36" customHeight="1" x14ac:dyDescent="0.25">
      <c r="A31" s="40"/>
      <c r="B31" s="34">
        <v>11</v>
      </c>
      <c r="C31" s="246" t="s">
        <v>170</v>
      </c>
      <c r="D31" s="247"/>
      <c r="E31" s="76">
        <v>26280</v>
      </c>
      <c r="F31" s="36">
        <f t="shared" si="0"/>
        <v>6.4684454071083988E-2</v>
      </c>
      <c r="G31" s="35">
        <v>50</v>
      </c>
      <c r="H31" s="37" t="s">
        <v>18</v>
      </c>
      <c r="I31" s="37" t="s">
        <v>18</v>
      </c>
      <c r="J31" s="35">
        <v>25</v>
      </c>
      <c r="K31" s="33"/>
      <c r="L31" s="33"/>
      <c r="M31" s="33"/>
      <c r="N31" s="162">
        <f>Q31+R31</f>
        <v>0</v>
      </c>
      <c r="O31" s="36" t="str">
        <f t="array" ref="O31">IF(OR(($K31=$J$20)*(N31&gt;=38)*(L31&gt;=J31)),$F31,IF(OR(($K31=$G$20:$J$20)*($N31&gt;=V31+Y31)*(L31&gt;=G31)),$F31,"-----"))</f>
        <v>-----</v>
      </c>
      <c r="P31" s="43"/>
      <c r="Q31" s="34">
        <f t="shared" si="3"/>
        <v>0</v>
      </c>
      <c r="R31" s="34">
        <f t="shared" ref="R31" si="4">IF(OR($K31="V",$K31="n"),0,M31)</f>
        <v>0</v>
      </c>
      <c r="S31" s="34">
        <f t="shared" ref="S31" si="5">IF(OR($K31="V",$K31="n"),0,N31)</f>
        <v>0</v>
      </c>
      <c r="T31" s="54">
        <f t="shared" si="2"/>
        <v>0</v>
      </c>
      <c r="U31" s="118"/>
      <c r="V31" s="35">
        <v>50</v>
      </c>
      <c r="W31" s="120" t="s">
        <v>18</v>
      </c>
      <c r="X31" s="120" t="s">
        <v>18</v>
      </c>
      <c r="Y31" s="35">
        <v>25</v>
      </c>
      <c r="Z31" s="114"/>
      <c r="AA31" s="137" t="str">
        <f t="array" ref="AA31">IF(OR(((K31="")*(M31="")),((K31=$G$20:$J$20)*(M31=""))),"no","yes")</f>
        <v>no</v>
      </c>
      <c r="AB31" s="138" t="str">
        <f t="array" ref="AB31">IF(OR(((K31="")*(N31="")),((K31=G20:J20)*(N31=""))),"no","yes")</f>
        <v>yes</v>
      </c>
    </row>
    <row r="32" spans="1:36" s="39" customFormat="1" ht="22.5" customHeight="1" x14ac:dyDescent="0.25">
      <c r="A32" s="40"/>
      <c r="B32" s="34">
        <v>12</v>
      </c>
      <c r="C32" s="251" t="s">
        <v>107</v>
      </c>
      <c r="D32" s="245"/>
      <c r="E32" s="76">
        <v>17800</v>
      </c>
      <c r="F32" s="36">
        <f t="shared" si="0"/>
        <v>4.3812149256670277E-2</v>
      </c>
      <c r="G32" s="35">
        <v>40</v>
      </c>
      <c r="H32" s="37" t="s">
        <v>18</v>
      </c>
      <c r="I32" s="37" t="s">
        <v>18</v>
      </c>
      <c r="J32" s="35">
        <v>20</v>
      </c>
      <c r="K32" s="33"/>
      <c r="L32" s="33"/>
      <c r="M32" s="33"/>
      <c r="N32" s="162">
        <f>Q32+R32</f>
        <v>0</v>
      </c>
      <c r="O32" s="36" t="str">
        <f t="array" ref="O32">IF(OR(($K32=$G$20:$J$20)*($L32&gt;=$V32:$Y32)),$F32,"-----")</f>
        <v>-----</v>
      </c>
      <c r="P32" s="43"/>
      <c r="Q32" s="34">
        <f t="shared" si="3"/>
        <v>0</v>
      </c>
      <c r="R32" s="34">
        <f t="shared" ref="R32" si="6">IF(OR($K32="V",$K32="n"),0,M32)</f>
        <v>0</v>
      </c>
      <c r="S32" s="34">
        <f t="shared" ref="S32" si="7">IF(OR($K32="V",$K32="n"),0,N32)</f>
        <v>0</v>
      </c>
      <c r="T32" s="54">
        <f t="shared" si="2"/>
        <v>0</v>
      </c>
      <c r="U32" s="118"/>
      <c r="V32" s="35">
        <v>40</v>
      </c>
      <c r="W32" s="120" t="s">
        <v>18</v>
      </c>
      <c r="X32" s="120" t="s">
        <v>18</v>
      </c>
      <c r="Y32" s="35">
        <v>20</v>
      </c>
      <c r="Z32" s="114"/>
      <c r="AA32" s="137" t="str">
        <f t="array" ref="AA32">IF(OR(((K32="")*(M32="")),((K32=$G$20:$J$20)*(M32=""))),"no","yes")</f>
        <v>no</v>
      </c>
      <c r="AB32" s="138" t="str">
        <f t="array" ref="AB32">IF(OR(((K32="")*(N32="")),((K32=G20:J20)*(N32=""))),"no","yes")</f>
        <v>yes</v>
      </c>
    </row>
    <row r="33" spans="1:33" s="39" customFormat="1" ht="14.1" customHeight="1" x14ac:dyDescent="0.25">
      <c r="A33" s="40"/>
      <c r="B33" s="34">
        <v>13</v>
      </c>
      <c r="C33" s="231" t="s">
        <v>108</v>
      </c>
      <c r="D33" s="232"/>
      <c r="E33" s="76">
        <v>63440</v>
      </c>
      <c r="F33" s="36">
        <f t="shared" si="0"/>
        <v>0.15614846903613272</v>
      </c>
      <c r="G33" s="35">
        <v>100</v>
      </c>
      <c r="H33" s="37" t="s">
        <v>18</v>
      </c>
      <c r="I33" s="37" t="s">
        <v>18</v>
      </c>
      <c r="J33" s="35">
        <v>50</v>
      </c>
      <c r="K33" s="33"/>
      <c r="L33" s="33"/>
      <c r="M33" s="33"/>
      <c r="N33" s="162">
        <f>Q33+R33</f>
        <v>0</v>
      </c>
      <c r="O33" s="36" t="str">
        <f t="array" ref="O33">IF(OR(($K33=$G$20:$J$20)*($L33&gt;=$V33:$Y33)),$F33,"-----")</f>
        <v>-----</v>
      </c>
      <c r="P33" s="43"/>
      <c r="Q33" s="34">
        <f t="shared" si="3"/>
        <v>0</v>
      </c>
      <c r="R33" s="34">
        <f t="shared" ref="R33:R35" si="8">IF(OR($K33="V",$K33="n"),0,M33)</f>
        <v>0</v>
      </c>
      <c r="S33" s="34">
        <f t="shared" ref="S33:S35" si="9">IF(OR($K33="V",$K33="n"),0,N33)</f>
        <v>0</v>
      </c>
      <c r="T33" s="54">
        <f t="shared" si="2"/>
        <v>0</v>
      </c>
      <c r="U33" s="118"/>
      <c r="V33" s="35">
        <v>100</v>
      </c>
      <c r="W33" s="120" t="s">
        <v>18</v>
      </c>
      <c r="X33" s="120" t="s">
        <v>18</v>
      </c>
      <c r="Y33" s="35">
        <v>50</v>
      </c>
      <c r="Z33" s="114"/>
      <c r="AA33" s="137" t="str">
        <f t="array" ref="AA33">IF(OR(((K33="")*(M33="")),((K33=$G$20:$J$20)*(M33=""))),"no","yes")</f>
        <v>no</v>
      </c>
      <c r="AB33" s="138" t="str">
        <f t="array" ref="AB33">IF(OR(((K33="")*(N33="")),((K33=G20:J20)*(N33=""))),"no","yes")</f>
        <v>yes</v>
      </c>
    </row>
    <row r="34" spans="1:33" s="39" customFormat="1" ht="14.1" customHeight="1" x14ac:dyDescent="0.25">
      <c r="A34" s="40"/>
      <c r="B34" s="34">
        <v>14</v>
      </c>
      <c r="C34" s="252" t="s">
        <v>189</v>
      </c>
      <c r="D34" s="232"/>
      <c r="E34" s="76">
        <v>1900</v>
      </c>
      <c r="F34" s="36">
        <f t="shared" si="0"/>
        <v>4.6765777296445803E-3</v>
      </c>
      <c r="G34" s="37"/>
      <c r="H34" s="37"/>
      <c r="I34" s="60" t="s">
        <v>40</v>
      </c>
      <c r="J34" s="37"/>
      <c r="K34" s="33"/>
      <c r="L34" s="33"/>
      <c r="M34" s="126"/>
      <c r="N34" s="126"/>
      <c r="O34" s="36" t="str" cm="1">
        <f t="array" ref="O34">IF(OR(($K34=$G$20:$J$20)*($L34&gt;0)),$F34,"-----")</f>
        <v>-----</v>
      </c>
      <c r="P34" s="43"/>
      <c r="Q34" s="34">
        <f>IF(OR($K34="V",$K34="n"),0,L34)</f>
        <v>0</v>
      </c>
      <c r="R34" s="125"/>
      <c r="S34" s="125"/>
      <c r="T34" s="54">
        <f>IF(OR($K34="V",$K34="n",$O34="-----"),0,O34)</f>
        <v>0</v>
      </c>
      <c r="U34" s="118"/>
      <c r="V34" s="35" t="s">
        <v>18</v>
      </c>
      <c r="W34" s="120" t="s">
        <v>18</v>
      </c>
      <c r="X34" s="120" t="s">
        <v>12</v>
      </c>
      <c r="Y34" s="35" t="s">
        <v>18</v>
      </c>
      <c r="Z34" s="114"/>
      <c r="AA34" s="140"/>
      <c r="AB34" s="140"/>
    </row>
    <row r="35" spans="1:33" s="39" customFormat="1" ht="14.1" customHeight="1" x14ac:dyDescent="0.25">
      <c r="A35" s="40"/>
      <c r="B35" s="34">
        <v>15</v>
      </c>
      <c r="C35" s="231" t="s">
        <v>190</v>
      </c>
      <c r="D35" s="232"/>
      <c r="E35" s="192">
        <v>950</v>
      </c>
      <c r="F35" s="36">
        <f t="shared" ref="F35" si="10">E35/neu_ges</f>
        <v>2.3382888648222902E-3</v>
      </c>
      <c r="G35" s="37" t="s">
        <v>18</v>
      </c>
      <c r="H35" s="35">
        <v>8</v>
      </c>
      <c r="I35" s="37"/>
      <c r="J35" s="37" t="s">
        <v>18</v>
      </c>
      <c r="K35" s="33"/>
      <c r="L35" s="33"/>
      <c r="M35" s="33"/>
      <c r="N35" s="162">
        <f>Q35+R35</f>
        <v>0</v>
      </c>
      <c r="O35" s="36" t="str" cm="1">
        <f t="array" ref="O35">IF(OR(($K35=$G$20:$J$20)*($L35&gt;=$V35:$Y35)),$F35,"-----")</f>
        <v>-----</v>
      </c>
      <c r="P35" s="43"/>
      <c r="Q35" s="34">
        <f t="shared" si="3"/>
        <v>0</v>
      </c>
      <c r="R35" s="34">
        <f t="shared" si="8"/>
        <v>0</v>
      </c>
      <c r="S35" s="34">
        <f t="shared" si="9"/>
        <v>0</v>
      </c>
      <c r="T35" s="54">
        <f>IF(OR($K35="V",$K35="n",$O35="-----"),0,O35)</f>
        <v>0</v>
      </c>
      <c r="U35" s="118"/>
      <c r="V35" s="120" t="s">
        <v>18</v>
      </c>
      <c r="W35" s="60">
        <v>8</v>
      </c>
      <c r="X35" s="120" t="s">
        <v>18</v>
      </c>
      <c r="Y35" s="120" t="s">
        <v>18</v>
      </c>
      <c r="Z35" s="198"/>
      <c r="AA35" s="137" t="str">
        <f t="array" ref="AA35">IF(OR(((K35="")*(M35="")),((K35=$G$20:$J$20)*(M35=""))),"no","yes")</f>
        <v>no</v>
      </c>
      <c r="AB35" s="138" t="str">
        <f t="array" ref="AB35">IF(OR(((K35="")*(N35="")),((K35=G21:J21)*(N35=""))),"no","yes")</f>
        <v>yes</v>
      </c>
    </row>
    <row r="36" spans="1:33" s="39" customFormat="1" ht="14.1" customHeight="1" x14ac:dyDescent="0.25">
      <c r="A36" s="40"/>
      <c r="B36" s="34">
        <v>16</v>
      </c>
      <c r="C36" s="231" t="s">
        <v>176</v>
      </c>
      <c r="D36" s="232"/>
      <c r="E36" s="192">
        <v>4710</v>
      </c>
      <c r="F36" s="36">
        <f>E36/neu_ges</f>
        <v>1.1592990056118933E-2</v>
      </c>
      <c r="G36" s="190"/>
      <c r="H36" s="60">
        <v>15</v>
      </c>
      <c r="I36" s="37"/>
      <c r="J36" s="35">
        <v>8</v>
      </c>
      <c r="K36" s="33"/>
      <c r="L36" s="33"/>
      <c r="M36" s="33"/>
      <c r="N36" s="162">
        <f t="shared" ref="N36:N41" si="11">Q36+R36</f>
        <v>0</v>
      </c>
      <c r="O36" s="36" t="str">
        <f t="array" ref="O36">IF(OR(($K36=$I$20)*(L36&gt;0)),$F36,IF(OR(($K36=$G$20:$J$20)*($L36&gt;=$V36:$Y36)),$F36,"-----"))</f>
        <v>-----</v>
      </c>
      <c r="P36" s="43"/>
      <c r="Q36" s="34">
        <f t="shared" si="3"/>
        <v>0</v>
      </c>
      <c r="R36" s="34">
        <f t="shared" si="3"/>
        <v>0</v>
      </c>
      <c r="S36" s="34">
        <f t="shared" si="3"/>
        <v>0</v>
      </c>
      <c r="T36" s="54">
        <f>IF(OR($K36="V",$K36="n",$O36="-----"),0,O36)</f>
        <v>0</v>
      </c>
      <c r="U36" s="118"/>
      <c r="V36" s="120" t="s">
        <v>18</v>
      </c>
      <c r="W36" s="60">
        <v>15</v>
      </c>
      <c r="X36" s="120" t="s">
        <v>18</v>
      </c>
      <c r="Y36" s="60">
        <v>8</v>
      </c>
      <c r="Z36" s="114"/>
      <c r="AA36" s="137" t="str">
        <f t="array" ref="AA36">IF(OR(((K36="")*(M36="")),((K36=$G$20:$J$20)*(M36=""))),"no","yes")</f>
        <v>no</v>
      </c>
      <c r="AB36" s="138" t="str">
        <f t="array" ref="AB36">IF(OR(((K36="")*(N36="")),((K36=G19:J19)*(N36=""))),"no","yes")</f>
        <v>yes</v>
      </c>
    </row>
    <row r="37" spans="1:33" s="39" customFormat="1" ht="14.1" customHeight="1" x14ac:dyDescent="0.25">
      <c r="A37" s="40"/>
      <c r="B37" s="34">
        <v>17</v>
      </c>
      <c r="C37" s="231" t="s">
        <v>109</v>
      </c>
      <c r="D37" s="232"/>
      <c r="E37" s="76">
        <v>14500</v>
      </c>
      <c r="F37" s="36">
        <f t="shared" si="0"/>
        <v>3.5689672147287584E-2</v>
      </c>
      <c r="G37" s="37" t="s">
        <v>18</v>
      </c>
      <c r="H37" s="60" t="s">
        <v>57</v>
      </c>
      <c r="I37" s="37" t="s">
        <v>18</v>
      </c>
      <c r="J37" s="60" t="s">
        <v>58</v>
      </c>
      <c r="K37" s="33"/>
      <c r="L37" s="33"/>
      <c r="M37" s="33"/>
      <c r="N37" s="162">
        <f t="shared" si="11"/>
        <v>0</v>
      </c>
      <c r="O37" s="36" t="str">
        <f t="array" ref="O37">IF(OR(($K37=$G$20:$J$20)*($N37&gt;=$V37:$Y37)),$F37,"-----")</f>
        <v>-----</v>
      </c>
      <c r="P37" s="43"/>
      <c r="Q37" s="34">
        <f t="shared" si="3"/>
        <v>0</v>
      </c>
      <c r="R37" s="34">
        <f t="shared" ref="R37" si="12">IF(OR($K37="V",$K37="n"),0,M37)</f>
        <v>0</v>
      </c>
      <c r="S37" s="34">
        <f t="shared" ref="S37" si="13">IF(OR($K37="V",$K37="n"),0,N37)</f>
        <v>0</v>
      </c>
      <c r="T37" s="54">
        <f>IF(OR($K37="V",$K37="n",$O37="-----"),0,O37)</f>
        <v>0</v>
      </c>
      <c r="U37" s="118"/>
      <c r="V37" s="120" t="s">
        <v>18</v>
      </c>
      <c r="W37" s="60">
        <v>35</v>
      </c>
      <c r="X37" s="120" t="s">
        <v>18</v>
      </c>
      <c r="Y37" s="60">
        <v>18</v>
      </c>
      <c r="Z37" s="114"/>
      <c r="AA37" s="137" t="str">
        <f t="array" ref="AA37">IF(OR(((K37="")*(M37="")),((K37=$G$20:$J$20)*(M37=""))),"no","yes")</f>
        <v>no</v>
      </c>
      <c r="AB37" s="138" t="str">
        <f t="array" ref="AB37">IF(OR(((K37="")*(N37="")),((K37=G20:J20)*(N37=""))),"no","yes")</f>
        <v>yes</v>
      </c>
    </row>
    <row r="38" spans="1:33" s="39" customFormat="1" ht="14.1" customHeight="1" x14ac:dyDescent="0.25">
      <c r="A38" s="40"/>
      <c r="B38" s="34">
        <v>18</v>
      </c>
      <c r="C38" s="231" t="s">
        <v>110</v>
      </c>
      <c r="D38" s="232"/>
      <c r="E38" s="76">
        <v>15970</v>
      </c>
      <c r="F38" s="36">
        <f t="shared" si="0"/>
        <v>3.9307866496012603E-2</v>
      </c>
      <c r="G38" s="37" t="s">
        <v>18</v>
      </c>
      <c r="H38" s="60">
        <v>50</v>
      </c>
      <c r="I38" s="37" t="s">
        <v>18</v>
      </c>
      <c r="J38" s="60">
        <v>25</v>
      </c>
      <c r="K38" s="33"/>
      <c r="L38" s="33"/>
      <c r="M38" s="33"/>
      <c r="N38" s="162">
        <f t="shared" si="11"/>
        <v>0</v>
      </c>
      <c r="O38" s="36" t="str">
        <f t="array" ref="O38">IF(OR(($K38=$G$20:$J$20)*($L38&gt;=$V38:$Y38)),$F38,"-----")</f>
        <v>-----</v>
      </c>
      <c r="P38" s="43"/>
      <c r="Q38" s="34">
        <f t="shared" si="3"/>
        <v>0</v>
      </c>
      <c r="R38" s="34">
        <f>IF(OR($K38="V",$K38="n"),0,M38)</f>
        <v>0</v>
      </c>
      <c r="S38" s="34">
        <f t="shared" ref="S38" si="14">IF(OR($K38="V",$K38="n"),0,N38)</f>
        <v>0</v>
      </c>
      <c r="T38" s="54">
        <f t="shared" si="2"/>
        <v>0</v>
      </c>
      <c r="U38" s="118"/>
      <c r="V38" s="120" t="s">
        <v>18</v>
      </c>
      <c r="W38" s="60">
        <v>50</v>
      </c>
      <c r="X38" s="120" t="s">
        <v>18</v>
      </c>
      <c r="Y38" s="60">
        <v>25</v>
      </c>
      <c r="Z38" s="114"/>
      <c r="AA38" s="137" t="str">
        <f t="array" ref="AA38">IF(OR(((K38="")*(M38="")),((K38=$G$20:$J$20)*(M38=""))),"no","yes")</f>
        <v>no</v>
      </c>
      <c r="AB38" s="138" t="str">
        <f t="array" ref="AB38">IF(OR(((K38="")*(N38="")),((K38=G20:J20)*(N38=""))),"no","yes")</f>
        <v>yes</v>
      </c>
    </row>
    <row r="39" spans="1:33" s="39" customFormat="1" ht="13.5" customHeight="1" x14ac:dyDescent="0.25">
      <c r="A39" s="40"/>
      <c r="B39" s="34">
        <v>19</v>
      </c>
      <c r="C39" s="244" t="s">
        <v>111</v>
      </c>
      <c r="D39" s="245"/>
      <c r="E39" s="76">
        <v>6430</v>
      </c>
      <c r="F39" s="36">
        <f>E39/neu_ges</f>
        <v>1.5826523579797185E-2</v>
      </c>
      <c r="G39" s="37" t="s">
        <v>18</v>
      </c>
      <c r="H39" s="35" t="s">
        <v>60</v>
      </c>
      <c r="I39" s="37" t="s">
        <v>18</v>
      </c>
      <c r="J39" s="35" t="s">
        <v>59</v>
      </c>
      <c r="K39" s="33"/>
      <c r="L39" s="33"/>
      <c r="M39" s="33"/>
      <c r="N39" s="162">
        <f t="shared" si="11"/>
        <v>0</v>
      </c>
      <c r="O39" s="36" t="str">
        <f t="array" ref="O39">IF(OR(($K39=$G$20:$J$20)*($N39&gt;=$V39:$Y39)),$F39,"-----")</f>
        <v>-----</v>
      </c>
      <c r="P39" s="43"/>
      <c r="Q39" s="34">
        <f>IF(OR($K39="V",$K39="n"),0,L39)</f>
        <v>0</v>
      </c>
      <c r="R39" s="34">
        <f>IF(OR($K39="V",$K39="n"),0,M39)</f>
        <v>0</v>
      </c>
      <c r="S39" s="34">
        <f t="shared" ref="S39" si="15">IF(OR($K39="V",$K39="n"),0,N39)</f>
        <v>0</v>
      </c>
      <c r="T39" s="54">
        <f t="shared" si="2"/>
        <v>0</v>
      </c>
      <c r="U39" s="118"/>
      <c r="V39" s="120" t="s">
        <v>18</v>
      </c>
      <c r="W39" s="35">
        <v>50</v>
      </c>
      <c r="X39" s="120" t="s">
        <v>18</v>
      </c>
      <c r="Y39" s="35">
        <v>25</v>
      </c>
      <c r="Z39" s="114"/>
      <c r="AA39" s="137" t="str">
        <f t="array" ref="AA39">IF(OR(((K39="")*(M39="")),((K39=$G$20:$J$20)*(M39=""))),"no","yes")</f>
        <v>no</v>
      </c>
      <c r="AB39" s="138" t="str">
        <f t="array" ref="AB39">IF(OR(((K39="")*(N39="")),((K39=G20:J20)*(N39=""))),"no","yes")</f>
        <v>yes</v>
      </c>
    </row>
    <row r="40" spans="1:33" s="39" customFormat="1" ht="36" customHeight="1" x14ac:dyDescent="0.25">
      <c r="A40" s="40"/>
      <c r="B40" s="34">
        <v>20</v>
      </c>
      <c r="C40" s="246" t="s">
        <v>171</v>
      </c>
      <c r="D40" s="245"/>
      <c r="E40" s="76">
        <v>17130</v>
      </c>
      <c r="F40" s="36">
        <f t="shared" si="0"/>
        <v>4.2163040267795611E-2</v>
      </c>
      <c r="G40" s="37" t="s">
        <v>18</v>
      </c>
      <c r="H40" s="35">
        <v>75</v>
      </c>
      <c r="I40" s="37" t="s">
        <v>18</v>
      </c>
      <c r="J40" s="35">
        <v>37</v>
      </c>
      <c r="K40" s="33"/>
      <c r="L40" s="33"/>
      <c r="M40" s="33"/>
      <c r="N40" s="162">
        <f t="shared" si="11"/>
        <v>0</v>
      </c>
      <c r="O40" s="36" t="str">
        <f t="array" ref="O40">IF(OR(($K40=$G$20:$J$20)*($L40&gt;=$V40:$Y40)),$F40,"-----")</f>
        <v>-----</v>
      </c>
      <c r="P40" s="43"/>
      <c r="Q40" s="34">
        <f>IF(OR($K40="V",$K40="n"),0,L40)</f>
        <v>0</v>
      </c>
      <c r="R40" s="34">
        <f t="shared" ref="R40" si="16">IF(OR($K40="V",$K40="n"),0,M40)</f>
        <v>0</v>
      </c>
      <c r="S40" s="34">
        <f t="shared" ref="S40" si="17">IF(OR($K40="V",$K40="n"),0,N40)</f>
        <v>0</v>
      </c>
      <c r="T40" s="54">
        <f t="shared" si="2"/>
        <v>0</v>
      </c>
      <c r="U40" s="118"/>
      <c r="V40" s="120" t="s">
        <v>18</v>
      </c>
      <c r="W40" s="35">
        <v>75</v>
      </c>
      <c r="X40" s="120" t="s">
        <v>18</v>
      </c>
      <c r="Y40" s="35">
        <v>37</v>
      </c>
      <c r="Z40" s="114"/>
      <c r="AA40" s="137" t="str">
        <f t="array" ref="AA40">IF(OR(((K40="")*(M40="")),((K40=$G$20:$J$20)*(M40=""))),"no","yes")</f>
        <v>no</v>
      </c>
      <c r="AB40" s="138" t="str">
        <f t="array" ref="AB40">IF(OR(((K40="")*(N40="")),((K40=G21:J21)*(N40=""))),"no","yes")</f>
        <v>yes</v>
      </c>
    </row>
    <row r="41" spans="1:33" s="39" customFormat="1" ht="14.1" customHeight="1" x14ac:dyDescent="0.25">
      <c r="A41" s="40"/>
      <c r="B41" s="34">
        <v>21</v>
      </c>
      <c r="C41" s="231" t="s">
        <v>112</v>
      </c>
      <c r="D41" s="232"/>
      <c r="E41" s="76">
        <v>10000</v>
      </c>
      <c r="F41" s="36">
        <f t="shared" si="0"/>
        <v>2.4613566998129367E-2</v>
      </c>
      <c r="G41" s="37" t="s">
        <v>18</v>
      </c>
      <c r="H41" s="35">
        <v>100</v>
      </c>
      <c r="I41" s="37" t="s">
        <v>18</v>
      </c>
      <c r="J41" s="35">
        <v>50</v>
      </c>
      <c r="K41" s="33"/>
      <c r="L41" s="33"/>
      <c r="M41" s="33"/>
      <c r="N41" s="162">
        <f t="shared" si="11"/>
        <v>0</v>
      </c>
      <c r="O41" s="36" t="str">
        <f t="array" ref="O41">IF(OR(($K41=$G$20:$J$20)*($L41&gt;=$V41:$Y41)),$F41,"-----")</f>
        <v>-----</v>
      </c>
      <c r="P41" s="43"/>
      <c r="Q41" s="34">
        <f t="shared" si="3"/>
        <v>0</v>
      </c>
      <c r="R41" s="34">
        <f t="shared" ref="R41" si="18">IF(OR($K41="V",$K41="n"),0,M41)</f>
        <v>0</v>
      </c>
      <c r="S41" s="34">
        <f t="shared" ref="S41" si="19">IF(OR($K41="V",$K41="n"),0,N41)</f>
        <v>0</v>
      </c>
      <c r="T41" s="54">
        <f t="shared" si="2"/>
        <v>0</v>
      </c>
      <c r="U41" s="118"/>
      <c r="V41" s="120" t="s">
        <v>18</v>
      </c>
      <c r="W41" s="35">
        <v>100</v>
      </c>
      <c r="X41" s="120" t="s">
        <v>18</v>
      </c>
      <c r="Y41" s="35">
        <v>50</v>
      </c>
      <c r="Z41" s="114"/>
      <c r="AA41" s="137" t="str">
        <f t="array" ref="AA41">IF(OR(((K41="")*(M41="")),((K41=$G$20:$J$20)*(M41=""))),"no","yes")</f>
        <v>no</v>
      </c>
      <c r="AB41" s="138" t="str">
        <f t="array" ref="AB41">IF(OR(((K41="")*(N41="")),((K41=G23:J23)*(N41=""))),"no","yes")</f>
        <v>yes</v>
      </c>
    </row>
    <row r="42" spans="1:33" ht="24" customHeight="1" x14ac:dyDescent="0.25">
      <c r="C42" s="256" t="s">
        <v>113</v>
      </c>
      <c r="D42" s="256"/>
      <c r="E42" s="57">
        <f>SUM(E21:E41)</f>
        <v>406280</v>
      </c>
      <c r="F42" s="25">
        <f>SUM(F21:F41)</f>
        <v>1</v>
      </c>
      <c r="G42" s="30"/>
      <c r="H42" s="30"/>
      <c r="I42" s="30"/>
      <c r="J42" s="30"/>
      <c r="K42" s="66" t="s">
        <v>118</v>
      </c>
      <c r="L42" s="57" t="str">
        <f>IF(SUM(Q21:Q41)=0,"-----",SUM(Q21:Q41))</f>
        <v>-----</v>
      </c>
      <c r="M42" s="57" t="str">
        <f>IF(SUM(R21:R41)=0,"-----",SUM(R21:R41))</f>
        <v>-----</v>
      </c>
      <c r="N42" s="57" t="str">
        <f>IF(SUM(S21:S41)=0,"-----",SUM(S21:S41))</f>
        <v>-----</v>
      </c>
      <c r="O42" s="25" t="str">
        <f>IF(SUM(T21:T41)=0,"-----",SUM(T21:T41))</f>
        <v>-----</v>
      </c>
      <c r="P42" s="26"/>
      <c r="T42" s="119"/>
      <c r="V42" s="122"/>
      <c r="W42" s="123"/>
      <c r="X42" s="123"/>
      <c r="Y42" s="123"/>
      <c r="AA42" s="139"/>
      <c r="AB42" s="139"/>
    </row>
    <row r="43" spans="1:33" ht="9" customHeight="1" x14ac:dyDescent="0.25">
      <c r="C43" s="41"/>
      <c r="D43" s="41"/>
      <c r="E43" s="77"/>
      <c r="F43" s="26"/>
      <c r="G43" s="30"/>
      <c r="H43" s="30"/>
      <c r="I43" s="30"/>
      <c r="J43" s="30"/>
      <c r="K43" s="30"/>
      <c r="L43" s="30"/>
      <c r="M43" s="30"/>
      <c r="N43" s="30"/>
      <c r="O43" s="43"/>
      <c r="P43" s="43"/>
      <c r="T43" s="119"/>
      <c r="V43" s="122"/>
      <c r="W43" s="123"/>
      <c r="X43" s="123"/>
      <c r="Y43" s="123"/>
      <c r="AA43" s="139"/>
      <c r="AB43" s="139"/>
    </row>
    <row r="44" spans="1:33" ht="14.1" customHeight="1" x14ac:dyDescent="0.25">
      <c r="B44" s="34">
        <v>22</v>
      </c>
      <c r="C44" s="231" t="s">
        <v>114</v>
      </c>
      <c r="D44" s="232"/>
      <c r="E44" s="76">
        <v>49530</v>
      </c>
      <c r="F44" s="36">
        <f>E44/neu_ges</f>
        <v>0.12191099734173476</v>
      </c>
      <c r="G44" s="35">
        <v>200</v>
      </c>
      <c r="H44" s="37" t="s">
        <v>18</v>
      </c>
      <c r="I44" s="37" t="s">
        <v>18</v>
      </c>
      <c r="J44" s="35">
        <v>100</v>
      </c>
      <c r="K44" s="33"/>
      <c r="L44" s="33"/>
      <c r="M44" s="33"/>
      <c r="N44" s="162">
        <f>Q44+R44</f>
        <v>0</v>
      </c>
      <c r="O44" s="36" t="str" cm="1">
        <f t="array" ref="O44">IF(OR(($K44=$G$20:$J$20)*($L44&gt;=$V44:$Y44)),$F44,"-----")</f>
        <v>-----</v>
      </c>
      <c r="P44" s="43"/>
      <c r="Q44" s="34">
        <f>IF(OR($K44="V",$K44="n"),0,L44)</f>
        <v>0</v>
      </c>
      <c r="R44" s="34">
        <f>IF(OR($K44="V",$K44="n"),0,M44)</f>
        <v>0</v>
      </c>
      <c r="S44" s="34">
        <f t="shared" ref="S44" si="20">IF(OR($K44="V",$K44="n"),0,N44)</f>
        <v>0</v>
      </c>
      <c r="T44" s="54">
        <f t="array" ref="T44">IF(OR($K44="V",$K44="n",$O44="-----"),0,O44)</f>
        <v>0</v>
      </c>
      <c r="U44" s="118"/>
      <c r="V44" s="35">
        <v>200</v>
      </c>
      <c r="W44" s="120" t="s">
        <v>18</v>
      </c>
      <c r="X44" s="120" t="s">
        <v>18</v>
      </c>
      <c r="Y44" s="35">
        <v>100</v>
      </c>
      <c r="AA44" s="137" t="str">
        <f t="array" ref="AA44">IF(OR(((K44="")*(M44="")),((K44=$G$20:$J$20)*(M44=""))),"no","yes")</f>
        <v>no</v>
      </c>
      <c r="AB44" s="138" t="str">
        <f t="array" ref="AB44">IF(OR(((K44="")*(N44="")),((K44=G26:J26)*(N44=""))),"no","yes")</f>
        <v>yes</v>
      </c>
    </row>
    <row r="45" spans="1:33" ht="14.1" customHeight="1" x14ac:dyDescent="0.25">
      <c r="B45" s="34">
        <v>23</v>
      </c>
      <c r="C45" s="259" t="s">
        <v>115</v>
      </c>
      <c r="D45" s="260"/>
      <c r="E45" s="76">
        <v>1600</v>
      </c>
      <c r="F45" s="36">
        <f>E45/neu_ges</f>
        <v>3.9381707197006987E-3</v>
      </c>
      <c r="G45" s="37"/>
      <c r="H45" s="35" t="s">
        <v>81</v>
      </c>
      <c r="I45" s="37"/>
      <c r="J45" s="37"/>
      <c r="K45" s="33"/>
      <c r="L45" s="33"/>
      <c r="M45" s="126"/>
      <c r="N45" s="126"/>
      <c r="O45" s="36" t="str">
        <f t="array" ref="O45">IF(OR(($K45=$AD$45:$AG$45)*($L45&gt;=$V45:$Y45)),$F45,"-----")</f>
        <v>-----</v>
      </c>
      <c r="P45" s="43"/>
      <c r="Q45" s="34">
        <f>IF(OR($K45="V",$K45="n"),0,L45)</f>
        <v>0</v>
      </c>
      <c r="R45" s="169"/>
      <c r="S45" s="169"/>
      <c r="T45" s="54">
        <f>IF(OR($K45="V",$K45="n",$O45="-----"),0,O45)</f>
        <v>0</v>
      </c>
      <c r="U45" s="118"/>
      <c r="V45" s="120" t="s">
        <v>18</v>
      </c>
      <c r="W45" s="60">
        <v>12</v>
      </c>
      <c r="X45" s="120" t="s">
        <v>18</v>
      </c>
      <c r="Y45" s="120" t="s">
        <v>18</v>
      </c>
      <c r="AA45" s="170"/>
      <c r="AB45" s="170"/>
      <c r="AD45" s="18" t="s">
        <v>96</v>
      </c>
      <c r="AE45" s="18" t="s">
        <v>83</v>
      </c>
      <c r="AF45" s="18" t="s">
        <v>16</v>
      </c>
      <c r="AG45" s="18" t="s">
        <v>17</v>
      </c>
    </row>
    <row r="46" spans="1:33" ht="14.1" customHeight="1" x14ac:dyDescent="0.25">
      <c r="B46" s="34">
        <v>24</v>
      </c>
      <c r="C46" s="257" t="s">
        <v>116</v>
      </c>
      <c r="D46" s="258"/>
      <c r="E46" s="76">
        <v>2170</v>
      </c>
      <c r="F46" s="36">
        <f>E46/neu_ges</f>
        <v>5.3411440385940732E-3</v>
      </c>
      <c r="G46" s="37" t="s">
        <v>18</v>
      </c>
      <c r="H46" s="60" t="s">
        <v>61</v>
      </c>
      <c r="I46" s="37" t="s">
        <v>18</v>
      </c>
      <c r="J46" s="117" t="s">
        <v>62</v>
      </c>
      <c r="K46" s="33"/>
      <c r="L46" s="33"/>
      <c r="M46" s="126"/>
      <c r="N46" s="168"/>
      <c r="O46" s="36" t="str">
        <f t="array" ref="O46">IF(OR(($K46=$G$20:$J$20)*($N46&gt;=$V46:$Y46)),$F46,"-----")</f>
        <v>-----</v>
      </c>
      <c r="P46" s="43"/>
      <c r="Q46" s="34">
        <f>IF(OR($K46="V",$K46="n"),0,L46)</f>
        <v>0</v>
      </c>
      <c r="R46" s="125"/>
      <c r="S46" s="34">
        <f>IF(OR($K46="V",$K46="n"),0,N46)</f>
        <v>0</v>
      </c>
      <c r="T46" s="54">
        <f>IF(OR($K46="V",$K46="n",$O46="-----"),0,O46)</f>
        <v>0</v>
      </c>
      <c r="U46" s="118"/>
      <c r="V46" s="120" t="s">
        <v>18</v>
      </c>
      <c r="W46" s="60">
        <v>30</v>
      </c>
      <c r="X46" s="120" t="s">
        <v>18</v>
      </c>
      <c r="Y46" s="35">
        <v>15</v>
      </c>
      <c r="AA46" s="141"/>
      <c r="AB46" s="138" t="str">
        <f t="array" ref="AB46">IF(OR(((K46="")*(N46="")),((K46=G20:J20)*(N46=""))),"no","yes")</f>
        <v>no</v>
      </c>
    </row>
    <row r="47" spans="1:33" ht="57.6" customHeight="1" x14ac:dyDescent="0.25">
      <c r="C47" s="256" t="s">
        <v>117</v>
      </c>
      <c r="D47" s="256"/>
      <c r="E47" s="57">
        <f>SUM(E42:E46)</f>
        <v>459580</v>
      </c>
      <c r="F47" s="25">
        <f>SUM(F42:F46)</f>
        <v>1.1311903121000293</v>
      </c>
      <c r="G47" s="24"/>
      <c r="H47" s="24"/>
      <c r="I47" s="24"/>
      <c r="J47" s="24"/>
      <c r="K47" s="53" t="s">
        <v>119</v>
      </c>
      <c r="L47" s="56" t="str">
        <f>IF(L42="-----","-----",L42+Q44+Q45+Q46)</f>
        <v>-----</v>
      </c>
      <c r="M47" s="56" t="str">
        <f>IF(M42="-----","-----",M42+R44+R45+R46)</f>
        <v>-----</v>
      </c>
      <c r="N47" s="56" t="str">
        <f>IF(N42="-----","-----",N42+S44+S45+S46)</f>
        <v>-----</v>
      </c>
      <c r="O47" s="55" t="str">
        <f>IF(O42="-----","-----",O42+T44+T45+T46)</f>
        <v>-----</v>
      </c>
      <c r="P47" s="71"/>
    </row>
    <row r="48" spans="1:33" ht="3" customHeight="1" x14ac:dyDescent="0.25">
      <c r="C48" s="255" t="s">
        <v>27</v>
      </c>
      <c r="D48" s="255"/>
      <c r="E48" s="255"/>
      <c r="F48" s="255"/>
      <c r="G48" s="255"/>
      <c r="H48" s="255"/>
      <c r="I48" s="255"/>
      <c r="J48" s="255"/>
      <c r="K48" s="255"/>
      <c r="L48" s="255"/>
      <c r="M48" s="255"/>
      <c r="N48" s="255"/>
      <c r="O48" s="255"/>
      <c r="P48" s="73"/>
    </row>
    <row r="49" spans="3:26" ht="9" customHeight="1" x14ac:dyDescent="0.25">
      <c r="D49" s="24"/>
      <c r="E49" s="24"/>
      <c r="F49" s="48"/>
      <c r="G49" s="24"/>
      <c r="H49" s="24"/>
      <c r="I49" s="24"/>
      <c r="J49" s="24"/>
      <c r="K49" s="24"/>
      <c r="L49" s="24"/>
      <c r="M49" s="24"/>
      <c r="N49" s="24"/>
    </row>
    <row r="50" spans="3:26" ht="20.25" customHeight="1" x14ac:dyDescent="0.25">
      <c r="C50" s="253" t="s">
        <v>192</v>
      </c>
      <c r="D50" s="254"/>
      <c r="E50" s="254"/>
      <c r="F50" s="254"/>
      <c r="G50" s="254"/>
      <c r="H50" s="254"/>
      <c r="I50" s="254"/>
      <c r="J50" s="254"/>
      <c r="L50" s="186" t="s">
        <v>120</v>
      </c>
      <c r="M50" s="186"/>
      <c r="N50" s="186"/>
      <c r="O50" s="186"/>
      <c r="P50" s="65"/>
    </row>
    <row r="51" spans="3:26" ht="4.5" customHeight="1" x14ac:dyDescent="0.25">
      <c r="C51" s="254"/>
      <c r="D51" s="254"/>
      <c r="E51" s="254"/>
      <c r="F51" s="254"/>
      <c r="G51" s="254"/>
      <c r="H51" s="254"/>
      <c r="I51" s="254"/>
      <c r="J51" s="254"/>
      <c r="L51" s="65"/>
      <c r="O51" s="18"/>
      <c r="P51" s="18"/>
    </row>
    <row r="52" spans="3:26" ht="15" customHeight="1" x14ac:dyDescent="0.25">
      <c r="C52" s="254"/>
      <c r="D52" s="254"/>
      <c r="E52" s="254"/>
      <c r="F52" s="254"/>
      <c r="G52" s="254"/>
      <c r="H52" s="254"/>
      <c r="I52" s="254"/>
      <c r="J52" s="254"/>
      <c r="L52" s="48" t="s">
        <v>121</v>
      </c>
      <c r="O52" s="52">
        <f>SUM(O21:O41,O44,O45,O46)</f>
        <v>0</v>
      </c>
      <c r="P52" s="62"/>
    </row>
    <row r="53" spans="3:26" ht="15" customHeight="1" x14ac:dyDescent="0.25">
      <c r="C53" s="254"/>
      <c r="D53" s="254"/>
      <c r="E53" s="254"/>
      <c r="F53" s="254"/>
      <c r="G53" s="254"/>
      <c r="H53" s="254"/>
      <c r="I53" s="254"/>
      <c r="J53" s="254"/>
      <c r="L53" s="48" t="s">
        <v>122</v>
      </c>
      <c r="O53" s="61">
        <f>SUMIF(K21:K41,"V",F21:F41)+O52</f>
        <v>0</v>
      </c>
      <c r="P53" s="62"/>
      <c r="Z53" s="74"/>
    </row>
    <row r="54" spans="3:26" ht="15" customHeight="1" x14ac:dyDescent="0.25">
      <c r="C54" s="254"/>
      <c r="D54" s="254"/>
      <c r="E54" s="254"/>
      <c r="F54" s="254"/>
      <c r="G54" s="254"/>
      <c r="H54" s="254"/>
      <c r="I54" s="254"/>
      <c r="J54" s="254"/>
      <c r="L54" s="48" t="s">
        <v>123</v>
      </c>
      <c r="O54" s="52">
        <f>IF(O53&gt;0,O52/O53,0)</f>
        <v>0</v>
      </c>
      <c r="P54" s="62"/>
    </row>
    <row r="55" spans="3:26" ht="6" customHeight="1" x14ac:dyDescent="0.25">
      <c r="C55" s="254"/>
      <c r="D55" s="254"/>
      <c r="E55" s="254"/>
      <c r="F55" s="254"/>
      <c r="G55" s="254"/>
      <c r="H55" s="254"/>
      <c r="I55" s="254"/>
      <c r="J55" s="254"/>
      <c r="L55" s="48"/>
      <c r="O55" s="62"/>
      <c r="P55" s="62"/>
    </row>
    <row r="56" spans="3:26" ht="15" customHeight="1" x14ac:dyDescent="0.25">
      <c r="C56" s="254"/>
      <c r="D56" s="254"/>
      <c r="E56" s="254"/>
      <c r="F56" s="254"/>
      <c r="G56" s="254"/>
      <c r="H56" s="254"/>
      <c r="I56" s="254"/>
      <c r="J56" s="254"/>
      <c r="L56" s="48" t="s">
        <v>124</v>
      </c>
      <c r="O56" s="51">
        <f>COUNTIF(K21:K46,"C")+COUNTIF(K21:K46,"M")</f>
        <v>0</v>
      </c>
      <c r="P56" s="47"/>
    </row>
    <row r="57" spans="3:26" ht="15" customHeight="1" x14ac:dyDescent="0.25">
      <c r="C57" s="254"/>
      <c r="D57" s="254"/>
      <c r="E57" s="254"/>
      <c r="F57" s="254"/>
      <c r="G57" s="254"/>
      <c r="H57" s="254"/>
      <c r="I57" s="254"/>
      <c r="J57" s="254"/>
      <c r="L57" s="48" t="s">
        <v>125</v>
      </c>
      <c r="M57" s="24"/>
      <c r="N57" s="24"/>
      <c r="O57" s="51">
        <f>COUNTIF(K21:K46,"T")</f>
        <v>0</v>
      </c>
      <c r="P57" s="47"/>
    </row>
    <row r="58" spans="3:26" ht="5.25" customHeight="1" thickBot="1" x14ac:dyDescent="0.3">
      <c r="C58" s="254"/>
      <c r="D58" s="254"/>
      <c r="E58" s="254"/>
      <c r="F58" s="254"/>
      <c r="G58" s="254"/>
      <c r="H58" s="254"/>
      <c r="I58" s="254"/>
      <c r="J58" s="254"/>
      <c r="L58" s="48"/>
      <c r="M58" s="24"/>
      <c r="N58" s="24"/>
      <c r="O58" s="47"/>
      <c r="P58" s="47"/>
    </row>
    <row r="59" spans="3:26" ht="15" customHeight="1" thickBot="1" x14ac:dyDescent="0.3">
      <c r="C59" s="254"/>
      <c r="D59" s="254"/>
      <c r="E59" s="254"/>
      <c r="F59" s="254"/>
      <c r="G59" s="254"/>
      <c r="H59" s="254"/>
      <c r="I59" s="254"/>
      <c r="J59" s="254"/>
      <c r="L59" s="46" t="s">
        <v>126</v>
      </c>
      <c r="O59" s="67" t="str">
        <f>IF(AND(O52&gt;=0.5,O54&gt;=0.7,C69="yes",C71="yes",C73=0,C75="yes",C77="yes",C79="yes",C81="yes"),"yes","no")</f>
        <v>no</v>
      </c>
      <c r="P59" s="72"/>
    </row>
    <row r="60" spans="3:26" ht="8.25" customHeight="1" x14ac:dyDescent="0.25">
      <c r="C60" s="254"/>
      <c r="D60" s="254"/>
      <c r="E60" s="254"/>
      <c r="F60" s="254"/>
      <c r="G60" s="254"/>
      <c r="H60" s="254"/>
      <c r="I60" s="254"/>
      <c r="J60" s="254"/>
      <c r="K60" s="58"/>
      <c r="O60" s="18"/>
      <c r="P60" s="18"/>
    </row>
    <row r="61" spans="3:26" ht="15" customHeight="1" x14ac:dyDescent="0.25">
      <c r="C61" s="254"/>
      <c r="D61" s="254"/>
      <c r="E61" s="254"/>
      <c r="F61" s="254"/>
      <c r="G61" s="254"/>
      <c r="H61" s="254"/>
      <c r="I61" s="254"/>
      <c r="J61" s="254"/>
    </row>
    <row r="62" spans="3:26" ht="98.25" customHeight="1" x14ac:dyDescent="0.25">
      <c r="C62" s="254"/>
      <c r="D62" s="254"/>
      <c r="E62" s="254"/>
      <c r="F62" s="254"/>
      <c r="G62" s="254"/>
      <c r="H62" s="254"/>
      <c r="I62" s="254"/>
      <c r="J62" s="254"/>
    </row>
    <row r="63" spans="3:26" hidden="1" x14ac:dyDescent="0.25"/>
    <row r="64" spans="3:26" hidden="1" x14ac:dyDescent="0.25"/>
    <row r="65" spans="3:13" hidden="1" x14ac:dyDescent="0.25">
      <c r="C65" s="49">
        <v>46387</v>
      </c>
      <c r="F65" s="59"/>
      <c r="H65" s="139"/>
      <c r="K65" s="59"/>
      <c r="M65" s="59"/>
    </row>
    <row r="66" spans="3:13" ht="3.75" hidden="1" customHeight="1" thickBot="1" x14ac:dyDescent="0.3">
      <c r="C66" s="20"/>
    </row>
    <row r="67" spans="3:13" ht="15" hidden="1" thickBot="1" x14ac:dyDescent="0.3">
      <c r="C67" s="50">
        <f>IF(OR(M14="-----",M14&gt;C65),0,DATEDIF(M14,C65,"y"))</f>
        <v>0</v>
      </c>
      <c r="D67" s="59" t="s">
        <v>191</v>
      </c>
      <c r="F67" s="59"/>
      <c r="H67" s="59"/>
      <c r="K67" s="59"/>
      <c r="M67" s="13"/>
    </row>
    <row r="68" spans="3:13" ht="9" hidden="1" customHeight="1" x14ac:dyDescent="0.25"/>
    <row r="69" spans="3:13" ht="15.75" hidden="1" customHeight="1" x14ac:dyDescent="0.25">
      <c r="C69" s="64" t="str">
        <f>IF(AND(C67&lt;=2,O56&gt;=2),"yes",IF(AND(C67&gt;=3,O56&gt;=3),"yes","no"))</f>
        <v>no</v>
      </c>
      <c r="D69" s="59" t="s">
        <v>25</v>
      </c>
    </row>
    <row r="70" spans="3:13" ht="6" hidden="1" customHeight="1" x14ac:dyDescent="0.25">
      <c r="C70" s="20"/>
      <c r="D70" s="59"/>
    </row>
    <row r="71" spans="3:13" ht="17.25" hidden="1" customHeight="1" x14ac:dyDescent="0.25">
      <c r="C71" s="64" t="str">
        <f>IF(D6="","no",IF(AND(C67&lt;=2,O57&lt;=2),"yes",IF(AND(C67&gt;=3,C67&lt;6,O57&lt;=1),"yes",IF(AND(C67&gt;=6,O57=0),"yes","no"))))</f>
        <v>yes</v>
      </c>
      <c r="D71" s="59" t="s">
        <v>28</v>
      </c>
    </row>
    <row r="72" spans="3:13" ht="5.25" hidden="1" customHeight="1" x14ac:dyDescent="0.25"/>
    <row r="73" spans="3:13" hidden="1" x14ac:dyDescent="0.25">
      <c r="C73" s="63">
        <f>COUNTBLANK(K21:K41)+COUNTBLANK(K44)+COUNTBLANK(K45)+COUNTBLANK(K46)</f>
        <v>24</v>
      </c>
      <c r="D73" s="59" t="s">
        <v>26</v>
      </c>
    </row>
    <row r="74" spans="3:13" ht="6" hidden="1" customHeight="1" x14ac:dyDescent="0.25"/>
    <row r="75" spans="3:13" hidden="1" x14ac:dyDescent="0.25">
      <c r="C75" s="64" t="str">
        <f>IF(OR(D6="",D8="",D10="",M12="",D16=""),"no","yes")</f>
        <v>no</v>
      </c>
      <c r="D75" s="59" t="s">
        <v>193</v>
      </c>
    </row>
    <row r="76" spans="3:13" ht="6" hidden="1" customHeight="1" x14ac:dyDescent="0.25"/>
    <row r="77" spans="3:13" hidden="1" x14ac:dyDescent="0.25">
      <c r="C77" s="64" t="str" cm="1">
        <f t="array" ref="C77">IF(OR((K21:K41="")*(L21:L41="")),"no",IF(OR((K21:K41=G20:J20)*(L21:L41="")),"no","yes"))</f>
        <v>no</v>
      </c>
      <c r="D77" s="59" t="s">
        <v>29</v>
      </c>
    </row>
    <row r="78" spans="3:13" ht="6" hidden="1" customHeight="1" x14ac:dyDescent="0.25"/>
    <row r="79" spans="3:13" hidden="1" x14ac:dyDescent="0.25">
      <c r="C79" s="64" t="str" cm="1">
        <f t="array" ref="C79">IF(OR((K44:K46="")*(L44:L46="")),"no",IF(OR((K44:K46=G20:J20)*(L44:L46="")),"no","yes"))</f>
        <v>no</v>
      </c>
      <c r="D79" s="59" t="s">
        <v>43</v>
      </c>
    </row>
    <row r="80" spans="3:13" ht="6" hidden="1" customHeight="1" x14ac:dyDescent="0.25"/>
    <row r="81" spans="3:4" hidden="1" x14ac:dyDescent="0.25">
      <c r="C81" s="64" t="str">
        <f>IF((COUNTIF($AA$21:$AB$46,"no"))=0,"yes","no")</f>
        <v>no</v>
      </c>
      <c r="D81" s="59" t="s">
        <v>65</v>
      </c>
    </row>
  </sheetData>
  <sheetProtection algorithmName="SHA-512" hashValue="/o2KXYF5L2MT5Xvi7ssrjWVmP1H/U+ykrSjIGZTlFQecUW8EPlqiSQMj1TWxPEPeAfgPPVnMjxL4RhhImJexZw==" saltValue="lS5KKQNc/x+HGqxIeHtFpQ==" spinCount="100000" sheet="1" objects="1" selectLockedCells="1"/>
  <dataConsolidate/>
  <customSheetViews>
    <customSheetView guid="{DAA0C1F4-4D8F-4BD8-91F9-40281B589772}" showGridLines="0">
      <selection activeCell="K19" sqref="K19"/>
      <pageMargins left="0.15748031496062992" right="0.15748031496062992" top="0.27559055118110237" bottom="0.27559055118110237" header="0.11811023622047245" footer="0.11811023622047245"/>
      <pageSetup paperSize="9" orientation="portrait" r:id="rId1"/>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 guid="{AD479C9E-06F7-4C03-8179-295428B49475}" showGridLines="0">
      <selection activeCell="C42" sqref="C42"/>
      <pageMargins left="0.15748031496062992" right="0.15748031496062992" top="0.27559055118110237" bottom="0.27559055118110237" header="0.11811023622047245" footer="0.11811023622047245"/>
      <pageSetup paperSize="9" orientation="portrait" r:id="rId2"/>
      <headerFooter>
        <oddFooter>&amp;L&amp;"Arial,Standard"&amp;7&amp;F&amp;C&amp;"Arial,Standard"&amp;7 © DKG  Alle Rechte vorbehalten&amp;R&amp;"Arial,Standard"&amp;7&amp;P</oddFooter>
        <firstHeader>&amp;C&amp;F&amp;RUnabhängiges Zertifizierungsinstitut
der Deutschen Krebsgesellschaft
Gartenstraße 24, D-89231 Neu-Ulm
Tel. +49  (0)7 31 / 70 51 16 - 0
Fax  +49  (0)7 31 / 70 51 16 - 16
www.onkozert.de, info@onkozert.d</firstHeader>
      </headerFooter>
    </customSheetView>
  </customSheetViews>
  <mergeCells count="48">
    <mergeCell ref="C50:J62"/>
    <mergeCell ref="C35:D35"/>
    <mergeCell ref="C39:D39"/>
    <mergeCell ref="C41:D41"/>
    <mergeCell ref="C48:O48"/>
    <mergeCell ref="C44:D44"/>
    <mergeCell ref="C42:D42"/>
    <mergeCell ref="C46:D46"/>
    <mergeCell ref="C37:D37"/>
    <mergeCell ref="C47:D47"/>
    <mergeCell ref="C40:D40"/>
    <mergeCell ref="C45:D45"/>
    <mergeCell ref="C36:D36"/>
    <mergeCell ref="C29:D29"/>
    <mergeCell ref="C30:D30"/>
    <mergeCell ref="C31:D31"/>
    <mergeCell ref="G19:J19"/>
    <mergeCell ref="C38:D38"/>
    <mergeCell ref="C26:D26"/>
    <mergeCell ref="C33:D33"/>
    <mergeCell ref="C32:D32"/>
    <mergeCell ref="C21:D21"/>
    <mergeCell ref="C25:D25"/>
    <mergeCell ref="B19:D20"/>
    <mergeCell ref="C24:D24"/>
    <mergeCell ref="C27:D27"/>
    <mergeCell ref="C28:D28"/>
    <mergeCell ref="C22:D22"/>
    <mergeCell ref="C34:D34"/>
    <mergeCell ref="M12:O12"/>
    <mergeCell ref="D12:H12"/>
    <mergeCell ref="E19:E20"/>
    <mergeCell ref="C23:D23"/>
    <mergeCell ref="K19:O19"/>
    <mergeCell ref="M14:O14"/>
    <mergeCell ref="M16:O16"/>
    <mergeCell ref="B14:C14"/>
    <mergeCell ref="D14:H14"/>
    <mergeCell ref="B16:C16"/>
    <mergeCell ref="D16:H16"/>
    <mergeCell ref="B11:C13"/>
    <mergeCell ref="B1:F2"/>
    <mergeCell ref="D8:O8"/>
    <mergeCell ref="D10:O10"/>
    <mergeCell ref="D6:E6"/>
    <mergeCell ref="B6:C6"/>
    <mergeCell ref="B8:C8"/>
    <mergeCell ref="B10:C10"/>
  </mergeCells>
  <phoneticPr fontId="24" type="noConversion"/>
  <conditionalFormatting sqref="D6">
    <cfRule type="expression" dxfId="105" priority="37">
      <formula>LEN(TRIM(D6))=0</formula>
    </cfRule>
  </conditionalFormatting>
  <conditionalFormatting sqref="D12">
    <cfRule type="expression" dxfId="104" priority="439">
      <formula>LEN(TRIM(D12))=0</formula>
    </cfRule>
  </conditionalFormatting>
  <conditionalFormatting sqref="D14">
    <cfRule type="expression" dxfId="103" priority="1">
      <formula>LEN(TRIM(D14))=0</formula>
    </cfRule>
  </conditionalFormatting>
  <conditionalFormatting sqref="D16">
    <cfRule type="expression" dxfId="102" priority="11">
      <formula>LEN(TRIM(D16))=0</formula>
    </cfRule>
  </conditionalFormatting>
  <conditionalFormatting sqref="D8:O8">
    <cfRule type="expression" dxfId="101" priority="20">
      <formula>LEN(TRIM(D8))=0</formula>
    </cfRule>
  </conditionalFormatting>
  <conditionalFormatting sqref="D10:O10">
    <cfRule type="expression" dxfId="100" priority="19">
      <formula>LEN(TRIM(D10))=0</formula>
    </cfRule>
  </conditionalFormatting>
  <conditionalFormatting sqref="K21:K41">
    <cfRule type="expression" dxfId="99" priority="156" stopIfTrue="1">
      <formula>LEN(TRIM($K21))=0</formula>
    </cfRule>
  </conditionalFormatting>
  <conditionalFormatting sqref="K44:K45">
    <cfRule type="expression" dxfId="98" priority="178" stopIfTrue="1">
      <formula>LEN(TRIM($K44))=0</formula>
    </cfRule>
  </conditionalFormatting>
  <conditionalFormatting sqref="K46">
    <cfRule type="expression" dxfId="97" priority="76">
      <formula>LEN(TRIM($K46))=0</formula>
    </cfRule>
  </conditionalFormatting>
  <conditionalFormatting sqref="K60">
    <cfRule type="cellIs" dxfId="96" priority="426" stopIfTrue="1" operator="equal">
      <formula>"ja"</formula>
    </cfRule>
  </conditionalFormatting>
  <conditionalFormatting sqref="L21">
    <cfRule type="cellIs" dxfId="95" priority="2610" stopIfTrue="1" operator="lessThan">
      <formula>IF($K21="C",$V21,IF($K21="T",$Y21,))</formula>
    </cfRule>
  </conditionalFormatting>
  <conditionalFormatting sqref="L22">
    <cfRule type="cellIs" dxfId="94" priority="18" stopIfTrue="1" operator="lessThan">
      <formula>IF($K22="M",$W22,IF($K22="T",$Y22,))</formula>
    </cfRule>
  </conditionalFormatting>
  <conditionalFormatting sqref="L23">
    <cfRule type="cellIs" dxfId="93" priority="2614" stopIfTrue="1" operator="lessThan">
      <formula>IF($K23="M",$W23,IF($K23="T",$Y23,))</formula>
    </cfRule>
  </conditionalFormatting>
  <conditionalFormatting sqref="L24">
    <cfRule type="cellIs" dxfId="92" priority="2617" stopIfTrue="1" operator="lessThan">
      <formula>IF($K24="M",$W$24,IF($K24="T",$Y$24))</formula>
    </cfRule>
  </conditionalFormatting>
  <conditionalFormatting sqref="L25">
    <cfRule type="cellIs" dxfId="91" priority="79" stopIfTrue="1" operator="lessThan">
      <formula>IF($K25="M",$W$25,IF($K25="T",$Y$25))</formula>
    </cfRule>
  </conditionalFormatting>
  <conditionalFormatting sqref="L26">
    <cfRule type="cellIs" dxfId="90" priority="136" stopIfTrue="1" operator="lessThan">
      <formula>IF($K26="M",$W$26,IF($K26="T",$Y$26))</formula>
    </cfRule>
  </conditionalFormatting>
  <conditionalFormatting sqref="L27:L28">
    <cfRule type="cellIs" dxfId="89" priority="130" stopIfTrue="1" operator="lessThanOrEqual">
      <formula>IF($K27="S",0,)</formula>
    </cfRule>
  </conditionalFormatting>
  <conditionalFormatting sqref="L27:L29">
    <cfRule type="expression" dxfId="88" priority="120" stopIfTrue="1">
      <formula>LEN(TRIM($L27))=0</formula>
    </cfRule>
    <cfRule type="expression" dxfId="87" priority="119" stopIfTrue="1">
      <formula>OR($K27="n",$K27="V")</formula>
    </cfRule>
  </conditionalFormatting>
  <conditionalFormatting sqref="L30:L33">
    <cfRule type="cellIs" dxfId="86" priority="152" stopIfTrue="1" operator="lessThan">
      <formula>IF($K30="C",$V30,IF($K30="T",$Y30))</formula>
    </cfRule>
  </conditionalFormatting>
  <conditionalFormatting sqref="L34">
    <cfRule type="cellIs" dxfId="85" priority="6" stopIfTrue="1" operator="lessThanOrEqual">
      <formula>IF($K34="S",0,)</formula>
    </cfRule>
  </conditionalFormatting>
  <conditionalFormatting sqref="L34:L35">
    <cfRule type="expression" dxfId="84" priority="4" stopIfTrue="1">
      <formula>OR($K34="n",$K34="V")</formula>
    </cfRule>
    <cfRule type="expression" dxfId="83" priority="5" stopIfTrue="1">
      <formula>LEN(TRIM($L34))=0</formula>
    </cfRule>
  </conditionalFormatting>
  <conditionalFormatting sqref="L35">
    <cfRule type="cellIs" dxfId="82" priority="10" stopIfTrue="1" operator="lessThan">
      <formula>IF($K35="M",$W$35,IF($K36="T",$Y$35,IF($K35="F",0)))</formula>
    </cfRule>
  </conditionalFormatting>
  <conditionalFormatting sqref="L36">
    <cfRule type="cellIs" dxfId="81" priority="15" stopIfTrue="1" operator="lessThan">
      <formula>IF($K36="M",$W$36,IF($K36="T",$Y$36,IF($K36="F",0)))</formula>
    </cfRule>
  </conditionalFormatting>
  <conditionalFormatting sqref="L38">
    <cfRule type="cellIs" dxfId="80" priority="112" stopIfTrue="1" operator="lessThan">
      <formula>IF($K38="M",$W$38,IF($K38="T",$Y$38,IF($K38="S",0)))</formula>
    </cfRule>
  </conditionalFormatting>
  <conditionalFormatting sqref="L40:L41">
    <cfRule type="cellIs" dxfId="79" priority="141" stopIfTrue="1" operator="lessThan">
      <formula>IF($K40="M",$W40,IF($K40="T",$Y40))</formula>
    </cfRule>
  </conditionalFormatting>
  <conditionalFormatting sqref="L44">
    <cfRule type="cellIs" dxfId="78" priority="175" operator="lessThan">
      <formula>IF($K44="C",$V44,IF($K44="T",$Y44))</formula>
    </cfRule>
  </conditionalFormatting>
  <conditionalFormatting sqref="L45">
    <cfRule type="expression" dxfId="77" priority="22">
      <formula>OR($K45="n",$K45="V")</formula>
    </cfRule>
    <cfRule type="cellIs" dxfId="76" priority="176" stopIfTrue="1" operator="lessThan">
      <formula>IF($K45="A",$W$45)</formula>
    </cfRule>
    <cfRule type="expression" dxfId="75" priority="23">
      <formula>LEN(TRIM($L45))=0</formula>
    </cfRule>
  </conditionalFormatting>
  <conditionalFormatting sqref="L46">
    <cfRule type="expression" dxfId="74" priority="74">
      <formula>LEN(TRIM($L46))=0</formula>
    </cfRule>
    <cfRule type="expression" dxfId="73" priority="73">
      <formula>OR($K46="n",$K46="V")</formula>
    </cfRule>
  </conditionalFormatting>
  <conditionalFormatting sqref="L21:M21">
    <cfRule type="expression" dxfId="72" priority="2609" stopIfTrue="1">
      <formula>LEN(TRIM(L$21))=0</formula>
    </cfRule>
  </conditionalFormatting>
  <conditionalFormatting sqref="L22:M22">
    <cfRule type="expression" dxfId="71" priority="17" stopIfTrue="1">
      <formula>LEN(TRIM(L$22))=0</formula>
    </cfRule>
  </conditionalFormatting>
  <conditionalFormatting sqref="L22:M23">
    <cfRule type="expression" dxfId="70" priority="16" stopIfTrue="1">
      <formula>OR($K22="n",$K22="V")</formula>
    </cfRule>
  </conditionalFormatting>
  <conditionalFormatting sqref="L23:M23">
    <cfRule type="expression" dxfId="69" priority="2613" stopIfTrue="1">
      <formula>LEN(TRIM(L$23))=0</formula>
    </cfRule>
  </conditionalFormatting>
  <conditionalFormatting sqref="L24:M24">
    <cfRule type="expression" dxfId="68" priority="2616" stopIfTrue="1">
      <formula>LEN(TRIM(L$24))=0</formula>
    </cfRule>
  </conditionalFormatting>
  <conditionalFormatting sqref="L24:M25">
    <cfRule type="expression" dxfId="67" priority="77" stopIfTrue="1">
      <formula>OR($K24="n",$K24="V")</formula>
    </cfRule>
  </conditionalFormatting>
  <conditionalFormatting sqref="L25:M25">
    <cfRule type="expression" dxfId="66" priority="78" stopIfTrue="1">
      <formula>LEN(TRIM(L$25))=0</formula>
    </cfRule>
  </conditionalFormatting>
  <conditionalFormatting sqref="L26:M26">
    <cfRule type="expression" dxfId="65" priority="135" stopIfTrue="1">
      <formula>LEN(TRIM(L$26))=0</formula>
    </cfRule>
    <cfRule type="expression" dxfId="64" priority="134" stopIfTrue="1">
      <formula>OR($K26="n",$K26="V")</formula>
    </cfRule>
  </conditionalFormatting>
  <conditionalFormatting sqref="L30:M30">
    <cfRule type="expression" dxfId="63" priority="151" stopIfTrue="1">
      <formula>LEN(TRIM(L$30))=0</formula>
    </cfRule>
  </conditionalFormatting>
  <conditionalFormatting sqref="L30:M33 L36:M41">
    <cfRule type="expression" dxfId="62" priority="8" stopIfTrue="1">
      <formula>OR($K30="n",$K30="V")</formula>
    </cfRule>
  </conditionalFormatting>
  <conditionalFormatting sqref="L31:M31">
    <cfRule type="expression" dxfId="61" priority="150" stopIfTrue="1">
      <formula>LEN(TRIM(L$31))=0</formula>
    </cfRule>
  </conditionalFormatting>
  <conditionalFormatting sqref="L32:M32">
    <cfRule type="expression" dxfId="60" priority="149" stopIfTrue="1">
      <formula>LEN(TRIM(L$32))=0</formula>
    </cfRule>
  </conditionalFormatting>
  <conditionalFormatting sqref="L33:M33">
    <cfRule type="expression" dxfId="59" priority="148" stopIfTrue="1">
      <formula>LEN(TRIM(L$33))=0</formula>
    </cfRule>
  </conditionalFormatting>
  <conditionalFormatting sqref="L36:M36">
    <cfRule type="expression" dxfId="58" priority="14" stopIfTrue="1">
      <formula>LEN(TRIM(L$36))=0</formula>
    </cfRule>
  </conditionalFormatting>
  <conditionalFormatting sqref="L37:M37">
    <cfRule type="expression" dxfId="57" priority="113" stopIfTrue="1">
      <formula>LEN(TRIM(L$37))=0</formula>
    </cfRule>
  </conditionalFormatting>
  <conditionalFormatting sqref="L38:M38">
    <cfRule type="expression" dxfId="56" priority="111" stopIfTrue="1">
      <formula>LEN(TRIM(L$38))=0</formula>
    </cfRule>
  </conditionalFormatting>
  <conditionalFormatting sqref="L39:M39">
    <cfRule type="expression" dxfId="55" priority="108" stopIfTrue="1">
      <formula>LEN(TRIM(L$39))=0</formula>
    </cfRule>
  </conditionalFormatting>
  <conditionalFormatting sqref="L40:M40">
    <cfRule type="expression" dxfId="54" priority="140" stopIfTrue="1">
      <formula>LEN(TRIM(L$40))=0</formula>
    </cfRule>
  </conditionalFormatting>
  <conditionalFormatting sqref="L41:M41">
    <cfRule type="expression" dxfId="53" priority="139" stopIfTrue="1">
      <formula>LEN(TRIM(L$41))=0</formula>
    </cfRule>
  </conditionalFormatting>
  <conditionalFormatting sqref="L44:M44">
    <cfRule type="expression" dxfId="52" priority="21" stopIfTrue="1">
      <formula>OR($K44="n",$K44="V")</formula>
    </cfRule>
    <cfRule type="expression" dxfId="51" priority="143" stopIfTrue="1">
      <formula>LEN(TRIM(L$44))=0</formula>
    </cfRule>
  </conditionalFormatting>
  <conditionalFormatting sqref="L21:N21 N29 N46">
    <cfRule type="expression" dxfId="50" priority="38" stopIfTrue="1">
      <formula>OR($K21="n",$K21="V")</formula>
    </cfRule>
  </conditionalFormatting>
  <conditionalFormatting sqref="M12">
    <cfRule type="expression" dxfId="49" priority="438">
      <formula>LEN(TRIM(M12))=0</formula>
    </cfRule>
  </conditionalFormatting>
  <conditionalFormatting sqref="M35">
    <cfRule type="expression" dxfId="48" priority="3" stopIfTrue="1">
      <formula>LEN(TRIM(M$35))=0</formula>
    </cfRule>
    <cfRule type="expression" dxfId="47" priority="2" stopIfTrue="1">
      <formula>OR($K35="n",$K35="V")</formula>
    </cfRule>
  </conditionalFormatting>
  <conditionalFormatting sqref="N21 N29 N46">
    <cfRule type="expression" dxfId="46" priority="40" stopIfTrue="1">
      <formula>LEN(TRIM($N21))=0</formula>
    </cfRule>
  </conditionalFormatting>
  <conditionalFormatting sqref="N29">
    <cfRule type="cellIs" dxfId="45" priority="44" operator="lessThan">
      <formula>IF($K29="C",$V$29,IF($K29="T",$Y$29))</formula>
    </cfRule>
    <cfRule type="expression" dxfId="44" priority="43">
      <formula>LEN(TRIM($N29))=0</formula>
    </cfRule>
    <cfRule type="expression" dxfId="43" priority="42">
      <formula>OR($K29="n",$K29="V")</formula>
    </cfRule>
  </conditionalFormatting>
  <conditionalFormatting sqref="N31">
    <cfRule type="cellIs" dxfId="42" priority="36" operator="lessThan">
      <formula>IF($K31="C",$V$31+$Y$31,IF($K31="T",38))</formula>
    </cfRule>
    <cfRule type="cellIs" dxfId="41" priority="35" operator="equal">
      <formula>0</formula>
    </cfRule>
  </conditionalFormatting>
  <conditionalFormatting sqref="N37">
    <cfRule type="cellIs" dxfId="40" priority="31" operator="equal">
      <formula>0</formula>
    </cfRule>
    <cfRule type="cellIs" dxfId="39" priority="32" operator="lessThan">
      <formula>IF($K37="M",$W$37,IF($K37="T",$Y$37))</formula>
    </cfRule>
  </conditionalFormatting>
  <conditionalFormatting sqref="N39">
    <cfRule type="cellIs" dxfId="38" priority="30" operator="lessThan">
      <formula>IF($K39="M",$W$39,IF($K39="T",$Y$39))</formula>
    </cfRule>
    <cfRule type="cellIs" dxfId="37" priority="29" operator="equal">
      <formula>0</formula>
    </cfRule>
  </conditionalFormatting>
  <conditionalFormatting sqref="N46">
    <cfRule type="expression" dxfId="36" priority="52" stopIfTrue="1">
      <formula>LEN(TRIM($N46))=0</formula>
    </cfRule>
    <cfRule type="cellIs" dxfId="35" priority="53" stopIfTrue="1" operator="lessThan">
      <formula>IF($K46="M",$W$46,IF($K46="T",$Y$46))</formula>
    </cfRule>
    <cfRule type="expression" dxfId="34" priority="48" stopIfTrue="1">
      <formula>OR($K46="n",$K46="V")</formula>
    </cfRule>
  </conditionalFormatting>
  <conditionalFormatting sqref="O21:O41">
    <cfRule type="expression" dxfId="33" priority="89" stopIfTrue="1">
      <formula>OR($K21="n",$K21="V")</formula>
    </cfRule>
  </conditionalFormatting>
  <conditionalFormatting sqref="O44:O46">
    <cfRule type="expression" dxfId="32" priority="88" stopIfTrue="1">
      <formula>OR($K44="n",$K44="V")</formula>
    </cfRule>
  </conditionalFormatting>
  <conditionalFormatting sqref="O52">
    <cfRule type="cellIs" dxfId="31" priority="433" stopIfTrue="1" operator="greaterThan">
      <formula>0.4999</formula>
    </cfRule>
  </conditionalFormatting>
  <conditionalFormatting sqref="O54:O55">
    <cfRule type="cellIs" dxfId="30" priority="431" stopIfTrue="1" operator="greaterThan">
      <formula>0.69999</formula>
    </cfRule>
  </conditionalFormatting>
  <conditionalFormatting sqref="O56">
    <cfRule type="expression" dxfId="29" priority="432" stopIfTrue="1">
      <formula>$C$69="yes"</formula>
    </cfRule>
  </conditionalFormatting>
  <conditionalFormatting sqref="O57">
    <cfRule type="expression" dxfId="28" priority="80" stopIfTrue="1">
      <formula>AND($C$71="yes",$O$56&lt;&gt;0)</formula>
    </cfRule>
    <cfRule type="expression" dxfId="27" priority="81" stopIfTrue="1">
      <formula>O$59=0</formula>
    </cfRule>
  </conditionalFormatting>
  <conditionalFormatting sqref="O59">
    <cfRule type="cellIs" dxfId="26" priority="427" stopIfTrue="1" operator="equal">
      <formula>"no"</formula>
    </cfRule>
    <cfRule type="cellIs" dxfId="25" priority="86" stopIfTrue="1" operator="equal">
      <formula>"yes"</formula>
    </cfRule>
  </conditionalFormatting>
  <dataValidations xWindow="315" yWindow="383" count="26">
    <dataValidation allowBlank="1" showInputMessage="1" showErrorMessage="1" errorTitle="Eingabefehler" sqref="M14 M16" xr:uid="{00000000-0002-0000-0000-000000000000}"/>
    <dataValidation type="list" allowBlank="1" showInputMessage="1" showErrorMessage="1" errorTitle="Hinweis" error="Auswahl treffen über Dropdown-Liste." sqref="D6:E6" xr:uid="{00000000-0002-0000-0000-000003000000}">
      <formula1>ZentrumRegNr</formula1>
    </dataValidation>
    <dataValidation type="date" errorStyle="information" allowBlank="1" showInputMessage="1" showErrorMessage="1" errorTitle="Kennzahlenjahr" error="Es können nur Kennzahlenjahre von 2012 bis 2014 eingetragen werden." sqref="I17:J17" xr:uid="{00000000-0002-0000-0000-000004000000}">
      <formula1>2010</formula1>
      <formula2>2012</formula2>
    </dataValidation>
    <dataValidation type="list" allowBlank="1" showInputMessage="1" showErrorMessage="1" errorTitle="Not available system" error="Please select an available certification system." sqref="K44 K21 K29:K33" xr:uid="{00000000-0002-0000-0000-000005000000}">
      <formula1>NachweisstufeZT</formula1>
    </dataValidation>
    <dataValidation type="list" allowBlank="1" showInputMessage="1" showErrorMessage="1" errorTitle="Not available system" error="Please select an available certification system." sqref="K46 K23:K26 K36:K41" xr:uid="{00000000-0002-0000-0000-000006000000}">
      <formula1>NachweisstufeMT</formula1>
    </dataValidation>
    <dataValidation type="list" allowBlank="1" showInputMessage="1" showErrorMessage="1" errorTitle="Not available system" error="Please select an available certification system." sqref="K27:K28 K34" xr:uid="{00000000-0002-0000-0000-000007000000}">
      <formula1>NachweisstufeS</formula1>
    </dataValidation>
    <dataValidation type="custom" showInputMessage="1" showErrorMessage="1" errorTitle="Eingabefehler" error="1. Ganze Zahl zwischen 1 und 5000 eingeben._x000a_2. Nachweisstufe n (Keine Versorgung der Tumorentität) - Keine Primärfallangabe zu tätigen." sqref="M27:N28 M29 M46" xr:uid="{00000000-0002-0000-0000-000008000000}">
      <formula1>IF(K27="n",FALSE,IF(AND(ISNUMBER(M27),M27&gt;0,M27&lt;=5000),M27,FALSE))</formula1>
    </dataValidation>
    <dataValidation showInputMessage="1" showErrorMessage="1" errorTitle="Eingafehler" error="1. Ganze Zahl zwischen 1 und 5000 eingeben._x000a_2. Nachweisstufe n (Keine Versorgung der Tumorentität) - Keine Primärfallangabe zu tätigen." sqref="N44:N45 N23:N26 N30:N41" xr:uid="{00000000-0002-0000-0000-000009000000}"/>
    <dataValidation type="textLength" allowBlank="1" showErrorMessage="1" errorTitle="Eingabefehler" error="Nur Texteingabe bis 100 Zeichen möglich." prompt="Name Vorname" sqref="D16" xr:uid="{00000000-0002-0000-0000-00000A000000}">
      <formula1>0</formula1>
      <formula2>100</formula2>
    </dataValidation>
    <dataValidation type="custom" showInputMessage="1" showErrorMessage="1" errorTitle="Input data error" error="1. Enter a whole number between 1 and 5000." sqref="M44 L35:L37 L39:L41 L44:L45 L30:L32 L23:L25 M23:M26 M30:M34 M37:M41" xr:uid="{00000000-0002-0000-0000-00000B000000}">
      <formula1>IF(AND(ISNUMBER(L23),L23&gt;0,L23&lt;=5000),L23,FALSE)</formula1>
    </dataValidation>
    <dataValidation type="custom" showInputMessage="1" showErrorMessage="1" errorTitle="Input data error" error="1. Enter a whole number between 1 and 5000._x000a_2. Center cases cannot be smaller than primary cases." sqref="N46" xr:uid="{00000000-0002-0000-0000-00000C000000}">
      <formula1>IF(AND(ISNUMBER(N46),N46&gt;0,N46&gt;=$L$46),N46,FALSE)</formula1>
    </dataValidation>
    <dataValidation type="custom" showInputMessage="1" showErrorMessage="1" errorTitle="Input data error" error="1. Enter a whole number between 1 and 5000._x000a_2. Primary cases cannot be larger than center cases." sqref="L46" xr:uid="{00000000-0002-0000-0000-00000D000000}">
      <formula1>IF(N46="",IF(AND(ISNUMBER(L46),L46&gt;0,L46&lt;=5000),L46,FALSE),IF(L46&lt;=N46,L46,FALSE))</formula1>
    </dataValidation>
    <dataValidation type="custom" showInputMessage="1" showErrorMessage="1" errorTitle="Eingabefehler" error="1. Ganze Zahl zwischen 1 und 5000 eingeben." sqref="M45" xr:uid="{00000000-0002-0000-0000-00000F000000}">
      <formula1>IF(AND(ISNUMBER(M45),M45&gt;0,M45&lt;=5000),M45,FALSE)</formula1>
    </dataValidation>
    <dataValidation type="custom" showInputMessage="1" showErrorMessage="1" errorTitle="Input data error" error="1. Enter a whole number between 1 and 5000._x000a_2. Detection level n (No tumor entity care) - No primary case information to be provided._x000a_3. Patient cases cannot be smaller than primary cases." sqref="N29" xr:uid="{00000000-0002-0000-0000-000011000000}">
      <formula1>IF(K29="n",FALSE,IF(AND(ISNUMBER(N29),N29&gt;0,N29&gt;=$L$29),N29,FALSE))</formula1>
    </dataValidation>
    <dataValidation type="custom" showInputMessage="1" showErrorMessage="1" errorTitle="Input data error" error="1. Enter a whole number between 1 and 5000._x000a_2. Detection level n - No primary case information to be provided._x000a_3. Center cases must be greater than the sum of primary cases and recurrences/remote metastases." sqref="N21" xr:uid="{00000000-0002-0000-0000-000012000000}">
      <formula1>IF(K21="n",FALSE,IF(AND(ISNUMBER(N21),N21&gt;(L21+M21),N21&lt;=5000),N21,FALSE))</formula1>
    </dataValidation>
    <dataValidation type="custom" showInputMessage="1" showErrorMessage="1" errorTitle="Input data error" error="1. Enter a whole number between 1 and 5000._x000a_2. Primary cases cannot be greater than patient cases." sqref="L29" xr:uid="{00000000-0002-0000-0000-000013000000}">
      <formula1>IF(N29="",IF(AND(ISNUMBER(L29),L29&gt;0,L29&lt;=5000),L29,FALSE),IF(L29&lt;=N29,L29,FALSE))</formula1>
    </dataValidation>
    <dataValidation type="custom" showInputMessage="1" showErrorMessage="1" errorTitle="Input data error" error="1. Enter a whole number between 1 and 5000." sqref="L38" xr:uid="{00000000-0002-0000-0000-000014000000}">
      <formula1>IF(AND(ISNUMBER(L38),L38&gt;0,L38&lt;=5000),35,FALSE)</formula1>
    </dataValidation>
    <dataValidation type="custom" showInputMessage="1" showErrorMessage="1" errorTitle="Input data error" error="1. Enter a whole number between 1 and 5000._x000a_2. For detection level n (no treatment of tumour entity) - no primary cases numbers are needed." sqref="L33:L34 L26:L28" xr:uid="{00000000-0002-0000-0000-000015000000}">
      <formula1>IF(AND(ISNUMBER(L26),L26&gt;0,L26&lt;=5000),L26,FALSE)</formula1>
    </dataValidation>
    <dataValidation type="custom" showInputMessage="1" showErrorMessage="1" errorTitle="Input data error" error="1. Enter a whole number between 1 and 5000._x000a_2. Sum of primary cases and recurrences/remote metastases cannot be greater than center cases._x000a_" sqref="L21:L22" xr:uid="{00000000-0002-0000-0000-000016000000}">
      <formula1>IF(OR(M21="",N21=""),IF(AND(ISNUMBER(L21),L21&gt;0,L21&lt;=5000),L21,FALSE),IF(L21+M21&gt;N21,FALSE,L21))</formula1>
    </dataValidation>
    <dataValidation type="custom" showInputMessage="1" showErrorMessage="1" errorTitle="Input data error" error="1. Enter a whole number between 1 and 5000._x000a_2. Sum of primary cases and recurrences/remote metastases cannot be greater than center cases." sqref="M21:M22" xr:uid="{00000000-0002-0000-0000-000017000000}">
      <formula1>IF(OR(L21="",N21=""),IF(AND(ISNUMBER(M21),M21&gt;0,M21&lt;=5000),M21,FALSE),IF(L21+M21&gt;N21,FALSE,M21))</formula1>
    </dataValidation>
    <dataValidation type="date" allowBlank="1" showInputMessage="1" showErrorMessage="1" errorTitle="Input data error" error="Format: dd.mm.yyyy_x000a__x000a_Time period between: 01.10.2025 - 31.01.2027" sqref="M12:O12" xr:uid="{00000000-0002-0000-0000-000018000000}">
      <formula1>45931</formula1>
      <formula2>46418</formula2>
    </dataValidation>
    <dataValidation type="textLength" allowBlank="1" showInputMessage="1" showErrorMessage="1" errorTitle="Input data error" error="Only text input up to 150 characters possible." sqref="D10:O10 D8:O8" xr:uid="{0DB6D264-E029-48FC-A42F-B8D86A5CEECC}">
      <formula1>0</formula1>
      <formula2>150</formula2>
    </dataValidation>
    <dataValidation showInputMessage="1" showErrorMessage="1" sqref="N22" xr:uid="{5BA68BF7-E22E-4C62-A630-38E48B7BCC88}"/>
    <dataValidation type="whole" showInputMessage="1" showErrorMessage="1" errorTitle="Input data error" error="Whole number between 0 and 5000." sqref="M35:M36" xr:uid="{8DE6DC2D-7F54-41C6-8247-1B9443D2DFBD}">
      <formula1>0</formula1>
      <formula2>5000</formula2>
    </dataValidation>
    <dataValidation type="whole" allowBlank="1" showErrorMessage="1" errorTitle="Input data error" error="The Institution identification (II) number must be a 9-digit sequence of numbers beginning with 26." prompt="Name Vorname" sqref="D12:H12" xr:uid="{756D79EF-8541-4230-93D9-96B4BEC066E3}">
      <formula1>260000000</formula1>
      <formula2>269999999</formula2>
    </dataValidation>
    <dataValidation type="whole" allowBlank="1" showErrorMessage="1" errorTitle="Input data error" error="The Clinical sites number must be a 9-digit sequence of numbers beginning with 77." prompt="Name Vorname" sqref="D14:H14" xr:uid="{BEA42B43-7B3B-4DB2-83C4-B8017C973827}">
      <formula1>770000000</formula1>
      <formula2>779999999</formula2>
    </dataValidation>
  </dataValidations>
  <pageMargins left="0.15748031496062992" right="0.15748031496062992" top="0.27559055118110237" bottom="0.28999999999999998" header="0.11811023622047245" footer="0.11811023622047245"/>
  <pageSetup paperSize="9" scale="73" orientation="portrait" r:id="rId3"/>
  <headerFooter>
    <oddFooter>&amp;L&amp;"Arial,Regular"&amp;7&amp;F&amp;C&amp;"Arial,Regular"&amp;7© DKG  All rights reserved&amp;R&amp;"Arial,Regular"&amp;7&amp;P</oddFooter>
    <firstHeader>&amp;C&amp;F&amp;RUnabhängiges Zertifizierungsinstitut
der Deutschen Krebsgesellschaft
Gartenstraße 24, D-89231 Neu-Ulm
Tel. +49  (0)7 31 / 70 51 16 - 0
Fax  +49  (0)7 31 / 70 51 16 - 16
www.onkozert.de, info@onkozert.d</firstHeader>
  </headerFooter>
  <drawing r:id="rId4"/>
  <legacyDrawing r:id="rId5"/>
  <legacyDrawingHF r:id="rId6"/>
  <extLst>
    <ext xmlns:x14="http://schemas.microsoft.com/office/spreadsheetml/2009/9/main" uri="{CCE6A557-97BC-4b89-ADB6-D9C93CAAB3DF}">
      <x14:dataValidations xmlns:xm="http://schemas.microsoft.com/office/excel/2006/main" xWindow="315" yWindow="383" count="2">
        <x14:dataValidation type="list" allowBlank="1" showInputMessage="1" showErrorMessage="1" errorTitle="Not available system" error="Please select an available certification system." xr:uid="{00000000-0002-0000-0000-000019000000}">
          <x14:formula1>
            <xm:f>Datenquelle!$H$2:$H$4</xm:f>
          </x14:formula1>
          <xm:sqref>K45</xm:sqref>
        </x14:dataValidation>
        <x14:dataValidation type="list" allowBlank="1" showInputMessage="1" showErrorMessage="1" errorTitle="Not available system" error="Please select an available certification system." xr:uid="{461D829F-B1D1-4AF9-B66E-6F63822B8E54}">
          <x14:formula1>
            <xm:f>Datenquelle!$H$6:$H$8</xm:f>
          </x14:formula1>
          <xm:sqref>K22 K35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G30"/>
  <sheetViews>
    <sheetView workbookViewId="0">
      <selection activeCell="B2" sqref="B2"/>
    </sheetView>
  </sheetViews>
  <sheetFormatPr defaultColWidth="9.140625" defaultRowHeight="12.75" x14ac:dyDescent="0.25"/>
  <cols>
    <col min="1" max="1" width="45.7109375" style="86" customWidth="1"/>
    <col min="2" max="2" width="20.85546875" style="85" customWidth="1"/>
    <col min="3" max="5" width="21" style="85" customWidth="1"/>
    <col min="6" max="6" width="22.140625" style="85" customWidth="1"/>
    <col min="7" max="7" width="14.7109375" style="85" customWidth="1"/>
    <col min="8" max="8" width="47.42578125" style="85" customWidth="1"/>
    <col min="9" max="16384" width="9.140625" style="85"/>
  </cols>
  <sheetData>
    <row r="1" spans="1:7" x14ac:dyDescent="0.25">
      <c r="A1" s="82" t="s">
        <v>32</v>
      </c>
      <c r="B1" s="83" t="str">
        <f>IF(Certcalculator!D6="","",Certcalculator!D6)</f>
        <v>Not listed</v>
      </c>
    </row>
    <row r="2" spans="1:7" x14ac:dyDescent="0.25">
      <c r="A2" s="82" t="s">
        <v>31</v>
      </c>
      <c r="B2" s="199"/>
    </row>
    <row r="4" spans="1:7" ht="38.25" x14ac:dyDescent="0.25">
      <c r="A4" s="83" t="str">
        <f>Certcalculator!B19</f>
        <v>Tumour entities</v>
      </c>
      <c r="B4" s="84" t="str">
        <f>Certcalculator!K20</f>
        <v>Verification level
 C, M, F, T, A, V, n</v>
      </c>
      <c r="C4" s="84" t="str">
        <f>Certcalculator!L20</f>
        <v>Primary cases</v>
      </c>
      <c r="D4" s="84" t="str">
        <f>Certcalculator!M20</f>
        <v>Recurrences/ 
Distant Metastasis/ 
Non-primary cases</v>
      </c>
      <c r="E4" s="84" t="str">
        <f>Certcalculator!N20</f>
        <v>Centre cases/
Patients cases/
Total cases</v>
      </c>
      <c r="F4" s="84" t="str">
        <f>Certcalculator!O20</f>
        <v>Scope OC without V</v>
      </c>
    </row>
    <row r="5" spans="1:7" x14ac:dyDescent="0.25">
      <c r="A5" s="83" t="str">
        <f>CONCATENATE(Certcalculator!B21," ",Certcalculator!C21)</f>
        <v>1 Colorectal</v>
      </c>
      <c r="B5" s="84" t="str">
        <f>IF(Certcalculator!K21="","",Certcalculator!K21)</f>
        <v/>
      </c>
      <c r="C5" s="84" t="str">
        <f>IF(Certcalculator!L21="","",Certcalculator!L21)</f>
        <v/>
      </c>
      <c r="D5" s="84" t="str">
        <f>IF(Certcalculator!M21="","",Certcalculator!M21)</f>
        <v/>
      </c>
      <c r="E5" s="84" t="str">
        <f>IF(Certcalculator!N21="","",Certcalculator!N21)</f>
        <v/>
      </c>
      <c r="F5" s="89" t="str">
        <f>IF(Certcalculator!O21="-----","",Certcalculator!O21*100)</f>
        <v/>
      </c>
      <c r="G5" s="88"/>
    </row>
    <row r="6" spans="1:7" x14ac:dyDescent="0.25">
      <c r="A6" s="83" t="str">
        <f>CONCATENATE(Certcalculator!B22," ",Certcalculator!C22)</f>
        <v>2 Anal cancer 7)</v>
      </c>
      <c r="B6" s="84" t="str">
        <f>IF(Certcalculator!K22="","",Certcalculator!K22)</f>
        <v/>
      </c>
      <c r="C6" s="84" t="str">
        <f>IF(Certcalculator!L22="","",Certcalculator!L22)</f>
        <v/>
      </c>
      <c r="D6" s="84" t="str">
        <f>IF(Certcalculator!M22="","",Certcalculator!M22)</f>
        <v/>
      </c>
      <c r="E6" s="84">
        <f>IF(Certcalculator!N22="","",Certcalculator!N22)</f>
        <v>0</v>
      </c>
      <c r="F6" s="89" t="str">
        <f>IF(Certcalculator!O22="-----","",Certcalculator!O22*100)</f>
        <v/>
      </c>
      <c r="G6" s="88"/>
    </row>
    <row r="7" spans="1:7" x14ac:dyDescent="0.25">
      <c r="A7" s="83" t="str">
        <f>CONCATENATE(Certcalculator!B23," ",Certcalculator!C23)</f>
        <v>3 Pancreas</v>
      </c>
      <c r="B7" s="84" t="str">
        <f>IF(Certcalculator!K23="","",Certcalculator!K23)</f>
        <v/>
      </c>
      <c r="C7" s="84" t="str">
        <f>IF(Certcalculator!L23="","",Certcalculator!L23)</f>
        <v/>
      </c>
      <c r="D7" s="84" t="str">
        <f>IF(Certcalculator!M23="","",Certcalculator!M23)</f>
        <v/>
      </c>
      <c r="E7" s="84">
        <f>IF(Certcalculator!N23="","",Certcalculator!N23)</f>
        <v>0</v>
      </c>
      <c r="F7" s="89" t="str">
        <f>IF(Certcalculator!O23="-----","",Certcalculator!O23*100)</f>
        <v/>
      </c>
    </row>
    <row r="8" spans="1:7" x14ac:dyDescent="0.25">
      <c r="A8" s="83" t="str">
        <f>CONCATENATE(Certcalculator!B24," ",Certcalculator!C24)</f>
        <v>4 Gastric</v>
      </c>
      <c r="B8" s="84" t="str">
        <f>IF(Certcalculator!K24="","",Certcalculator!K24)</f>
        <v/>
      </c>
      <c r="C8" s="84" t="str">
        <f>IF(Certcalculator!L24="","",Certcalculator!L24)</f>
        <v/>
      </c>
      <c r="D8" s="84" t="str">
        <f>IF(Certcalculator!M24="","",Certcalculator!M24)</f>
        <v/>
      </c>
      <c r="E8" s="84">
        <f>IF(Certcalculator!N24="","",Certcalculator!N24)</f>
        <v>0</v>
      </c>
      <c r="F8" s="89" t="str">
        <f>IF(Certcalculator!O24="-----","",Certcalculator!O24*100)</f>
        <v/>
      </c>
    </row>
    <row r="9" spans="1:7" x14ac:dyDescent="0.25">
      <c r="A9" s="83" t="str">
        <f>CONCATENATE(Certcalculator!B25," ",Certcalculator!C25)</f>
        <v>5 Liver/ Bile</v>
      </c>
      <c r="B9" s="84" t="str">
        <f>IF(Certcalculator!K25="","",Certcalculator!K25)</f>
        <v/>
      </c>
      <c r="C9" s="84" t="str">
        <f>IF(Certcalculator!L25="","",Certcalculator!L25)</f>
        <v/>
      </c>
      <c r="D9" s="84" t="str">
        <f>IF(Certcalculator!M25="","",Certcalculator!M25)</f>
        <v/>
      </c>
      <c r="E9" s="84">
        <f>IF(Certcalculator!N25="","",Certcalculator!N25)</f>
        <v>0</v>
      </c>
      <c r="F9" s="89" t="str">
        <f>IF(Certcalculator!O25="-----","",Certcalculator!O25*100)</f>
        <v/>
      </c>
    </row>
    <row r="10" spans="1:7" x14ac:dyDescent="0.25">
      <c r="A10" s="83" t="str">
        <f>CONCATENATE(Certcalculator!B26," ",Certcalculator!C26)</f>
        <v>6 Oesophagus</v>
      </c>
      <c r="B10" s="84" t="str">
        <f>IF(Certcalculator!K26="","",Certcalculator!K26)</f>
        <v/>
      </c>
      <c r="C10" s="84" t="str">
        <f>IF(Certcalculator!L26="","",Certcalculator!L26)</f>
        <v/>
      </c>
      <c r="D10" s="84" t="str">
        <f>IF(Certcalculator!M26="","",Certcalculator!M26)</f>
        <v/>
      </c>
      <c r="E10" s="84">
        <f>IF(Certcalculator!N26="","",Certcalculator!N26)</f>
        <v>0</v>
      </c>
      <c r="F10" s="89" t="str">
        <f>IF(Certcalculator!O26="-----","",Certcalculator!O26*100)</f>
        <v/>
      </c>
    </row>
    <row r="11" spans="1:7" ht="53.25" customHeight="1" x14ac:dyDescent="0.25">
      <c r="A11" s="83" t="str">
        <f>CONCATENATE(Certcalculator!B27," ",Certcalculator!C27)</f>
        <v>7 Other gastrointestinal tumours (S1)
(neuroendocrine tumours of the gastro-intestinal tract, tumours of the small intestine,  extrahepatic bile duct carcinomas)</v>
      </c>
      <c r="B11" s="84" t="str">
        <f>IF(Certcalculator!K27="","",Certcalculator!K27)</f>
        <v/>
      </c>
      <c r="C11" s="84" t="str">
        <f>IF(Certcalculator!L27="","",Certcalculator!L27)</f>
        <v/>
      </c>
      <c r="D11" s="127"/>
      <c r="E11" s="127"/>
      <c r="F11" s="89" t="str">
        <f>IF(Certcalculator!O27="-----","",Certcalculator!O27*100)</f>
        <v/>
      </c>
    </row>
    <row r="12" spans="1:7" ht="67.150000000000006" customHeight="1" x14ac:dyDescent="0.25">
      <c r="A12" s="83" t="str">
        <f>CONCATENATE(Certcalculator!B28," ",Certcalculator!C28)</f>
        <v>8 Endocrine malignancies (S4)
(incl. thyroid, adrenal, paraganglia, pituitary, parathyroid, neuroendocrine tumours)</v>
      </c>
      <c r="B12" s="84" t="str">
        <f>IF(Certcalculator!K28="","",Certcalculator!K28)</f>
        <v/>
      </c>
      <c r="C12" s="84" t="str">
        <f>IF(Certcalculator!L28="","",Certcalculator!L28)</f>
        <v/>
      </c>
      <c r="D12" s="127"/>
      <c r="E12" s="127"/>
      <c r="F12" s="89" t="str">
        <f>IF(Certcalculator!O28="-----","",Certcalculator!O28*100)</f>
        <v/>
      </c>
    </row>
    <row r="13" spans="1:7" ht="12.75" customHeight="1" x14ac:dyDescent="0.25">
      <c r="A13" s="83" t="str">
        <f>CONCATENATE(Certcalculator!B29," ",Certcalculator!C29)</f>
        <v>9 Haematological neoplasia</v>
      </c>
      <c r="B13" s="84" t="str">
        <f>IF(Certcalculator!K29="","",Certcalculator!K29)</f>
        <v/>
      </c>
      <c r="C13" s="84" t="str">
        <f>IF(Certcalculator!L29="","",Certcalculator!L29)</f>
        <v/>
      </c>
      <c r="D13" s="127"/>
      <c r="E13" s="84" t="str">
        <f>IF(Certcalculator!N29="","",Certcalculator!N29)</f>
        <v/>
      </c>
      <c r="F13" s="89" t="str">
        <f>IF(Certcalculator!O29="-----","",Certcalculator!O29*100)</f>
        <v/>
      </c>
    </row>
    <row r="14" spans="1:7" x14ac:dyDescent="0.25">
      <c r="A14" s="83" t="str">
        <f>CONCATENATE(Certcalculator!B30," ",Certcalculator!C30)</f>
        <v>10 Breast</v>
      </c>
      <c r="B14" s="84" t="str">
        <f>IF(Certcalculator!K30="","",Certcalculator!K30)</f>
        <v/>
      </c>
      <c r="C14" s="84" t="str">
        <f>IF(Certcalculator!L30="","",Certcalculator!L30)</f>
        <v/>
      </c>
      <c r="D14" s="84" t="str">
        <f>IF(Certcalculator!M30="","",Certcalculator!M30)</f>
        <v/>
      </c>
      <c r="E14" s="84">
        <f>IF(Certcalculator!N30="","",Certcalculator!N30)</f>
        <v>0</v>
      </c>
      <c r="F14" s="89" t="str">
        <f>IF(Certcalculator!O30="-----","",Certcalculator!O30*100)</f>
        <v/>
      </c>
    </row>
    <row r="15" spans="1:7" ht="38.25" x14ac:dyDescent="0.25">
      <c r="A15" s="83" t="str">
        <f>CONCATENATE(Certcalculator!B31," ",Certcalculator!C31)</f>
        <v>11 Gynaecological tumours
(cervix, uterus, ovaries incl. BOT, vulva, 
vaginal tumours, STIC)</v>
      </c>
      <c r="B15" s="84" t="str">
        <f>IF(Certcalculator!K31="","",Certcalculator!K31)</f>
        <v/>
      </c>
      <c r="C15" s="84" t="str">
        <f>IF(Certcalculator!L31="","",Certcalculator!L31)</f>
        <v/>
      </c>
      <c r="D15" s="84" t="str">
        <f>IF(Certcalculator!M31="","",Certcalculator!M31)</f>
        <v/>
      </c>
      <c r="E15" s="84">
        <f>IF(Certcalculator!N31="","",Certcalculator!N31)</f>
        <v>0</v>
      </c>
      <c r="F15" s="89" t="str">
        <f>IF(Certcalculator!O31="-----","",Certcalculator!O31*100)</f>
        <v/>
      </c>
    </row>
    <row r="16" spans="1:7" ht="27.75" customHeight="1" x14ac:dyDescent="0.25">
      <c r="A16" s="83" t="str">
        <f>CONCATENATE(Certcalculator!B32," ",Certcalculator!C32)</f>
        <v>12 Skin
(invasive malignant melanoma)</v>
      </c>
      <c r="B16" s="84" t="str">
        <f>IF(Certcalculator!K32="","",Certcalculator!K32)</f>
        <v/>
      </c>
      <c r="C16" s="84" t="str">
        <f>IF(Certcalculator!L32="","",Certcalculator!L32)</f>
        <v/>
      </c>
      <c r="D16" s="84" t="str">
        <f>IF(Certcalculator!M32="","",Certcalculator!M32)</f>
        <v/>
      </c>
      <c r="E16" s="84">
        <f>IF(Certcalculator!N32="","",Certcalculator!N32)</f>
        <v>0</v>
      </c>
      <c r="F16" s="89" t="str">
        <f>IF(Certcalculator!O32="-----","",Certcalculator!O32*100)</f>
        <v/>
      </c>
    </row>
    <row r="17" spans="1:6" x14ac:dyDescent="0.25">
      <c r="A17" s="83" t="str">
        <f>CONCATENATE(Certcalculator!B33," ",Certcalculator!C33)</f>
        <v>13 Prostate</v>
      </c>
      <c r="B17" s="84" t="str">
        <f>IF(Certcalculator!K33="","",Certcalculator!K33)</f>
        <v/>
      </c>
      <c r="C17" s="84" t="str">
        <f>IF(Certcalculator!L33="","",Certcalculator!L33)</f>
        <v/>
      </c>
      <c r="D17" s="84" t="str">
        <f>IF(Certcalculator!M33="","",Certcalculator!M33)</f>
        <v/>
      </c>
      <c r="E17" s="84">
        <f>IF(Certcalculator!N33="","",Certcalculator!N33)</f>
        <v>0</v>
      </c>
      <c r="F17" s="89" t="str">
        <f>IF(Certcalculator!O33="-----","",Certcalculator!O33*100)</f>
        <v/>
      </c>
    </row>
    <row r="18" spans="1:6" x14ac:dyDescent="0.25">
      <c r="A18" s="83" t="str">
        <f>CONCATENATE(Certcalculator!B34," ",Certcalculator!C34)</f>
        <v>14 Renal pelvis/ureter (S6)</v>
      </c>
      <c r="B18" s="84" t="str">
        <f>IF(Certcalculator!K34="","",Certcalculator!K34)</f>
        <v/>
      </c>
      <c r="C18" s="84" t="str">
        <f>IF(Certcalculator!L34="","",Certcalculator!L34)</f>
        <v/>
      </c>
      <c r="D18" s="127"/>
      <c r="E18" s="127"/>
      <c r="F18" s="89" t="str">
        <f>IF(Certcalculator!O34="-----","",Certcalculator!O34*100)</f>
        <v/>
      </c>
    </row>
    <row r="19" spans="1:6" x14ac:dyDescent="0.25">
      <c r="A19" s="83" t="str">
        <f>CONCATENATE(Certcalculator!B35," ",Certcalculator!C35)</f>
        <v>15 Penis 8)</v>
      </c>
      <c r="B19" s="84" t="str">
        <f>IF(Certcalculator!K35="","",Certcalculator!K35)</f>
        <v/>
      </c>
      <c r="C19" s="84" t="str">
        <f>IF(Certcalculator!L35="","",Certcalculator!L35)</f>
        <v/>
      </c>
      <c r="D19" s="84" t="str">
        <f>IF(Certcalculator!M35="","",Certcalculator!M35)</f>
        <v/>
      </c>
      <c r="E19" s="84">
        <f>IF(Certcalculator!N35="","",Certcalculator!N35)</f>
        <v>0</v>
      </c>
      <c r="F19" s="89" t="str">
        <f>IF(Certcalculator!O35="-----","",Certcalculator!O35*100)</f>
        <v/>
      </c>
    </row>
    <row r="20" spans="1:6" x14ac:dyDescent="0.25">
      <c r="A20" s="83" t="str">
        <f>CONCATENATE(Certcalculator!B36," ",Certcalculator!C36)</f>
        <v>16 Testicles</v>
      </c>
      <c r="B20" s="84" t="str">
        <f>IF(Certcalculator!K36="","",Certcalculator!K36)</f>
        <v/>
      </c>
      <c r="C20" s="84" t="str">
        <f>IF(Certcalculator!L36="","",Certcalculator!L36)</f>
        <v/>
      </c>
      <c r="D20" s="84" t="str">
        <f>IF(Certcalculator!M36="","",Certcalculator!M36)</f>
        <v/>
      </c>
      <c r="E20" s="84">
        <f>IF(Certcalculator!N36="","",Certcalculator!N36)</f>
        <v>0</v>
      </c>
      <c r="F20" s="89" t="str">
        <f>IF(Certcalculator!O36="-----","",Certcalculator!O36*100)</f>
        <v/>
      </c>
    </row>
    <row r="21" spans="1:6" x14ac:dyDescent="0.25">
      <c r="A21" s="83" t="str">
        <f>CONCATENATE(Certcalculator!B37," ",Certcalculator!C37)</f>
        <v>17 Kidney</v>
      </c>
      <c r="B21" s="84" t="str">
        <f>IF(Certcalculator!K37="","",Certcalculator!K37)</f>
        <v/>
      </c>
      <c r="C21" s="84" t="str">
        <f>IF(Certcalculator!L37="","",Certcalculator!L37)</f>
        <v/>
      </c>
      <c r="D21" s="84" t="str">
        <f>IF(Certcalculator!M37="","",Certcalculator!M37)</f>
        <v/>
      </c>
      <c r="E21" s="84">
        <f>IF(Certcalculator!N37="","",Certcalculator!N37)</f>
        <v>0</v>
      </c>
      <c r="F21" s="89" t="str">
        <f>IF(Certcalculator!O37="-----","",Certcalculator!O37*100)</f>
        <v/>
      </c>
    </row>
    <row r="22" spans="1:6" x14ac:dyDescent="0.25">
      <c r="A22" s="83" t="str">
        <f>CONCATENATE(Certcalculator!B38," ",Certcalculator!C38)</f>
        <v>18 Urinary bladder</v>
      </c>
      <c r="B22" s="84" t="str">
        <f>IF(Certcalculator!K38="","",Certcalculator!K38)</f>
        <v/>
      </c>
      <c r="C22" s="84" t="str">
        <f>IF(Certcalculator!L38="","",Certcalculator!L38)</f>
        <v/>
      </c>
      <c r="D22" s="84" t="str">
        <f>IF(Certcalculator!M38="","",Certcalculator!M38)</f>
        <v/>
      </c>
      <c r="E22" s="84">
        <f>IF(Certcalculator!N38="","",Certcalculator!N38)</f>
        <v>0</v>
      </c>
      <c r="F22" s="89" t="str">
        <f>IF(Certcalculator!O38="-----","",Certcalculator!O38*100)</f>
        <v/>
      </c>
    </row>
    <row r="23" spans="1:6" x14ac:dyDescent="0.25">
      <c r="A23" s="83" t="str">
        <f>CONCATENATE(Certcalculator!B39," ",Certcalculator!C39)</f>
        <v>19 Soft tissue sarcoma (incl. GIST)</v>
      </c>
      <c r="B23" s="84" t="str">
        <f>IF(Certcalculator!K39="","",Certcalculator!K39)</f>
        <v/>
      </c>
      <c r="C23" s="84" t="str">
        <f>IF(Certcalculator!L39="","",Certcalculator!L39)</f>
        <v/>
      </c>
      <c r="D23" s="84" t="str">
        <f>IF(Certcalculator!M39="","",Certcalculator!M39)</f>
        <v/>
      </c>
      <c r="E23" s="84">
        <f>IF(Certcalculator!N39="","",Certcalculator!N39)</f>
        <v>0</v>
      </c>
      <c r="F23" s="89" t="str">
        <f>IF(Certcalculator!O39="-----","",Certcalculator!O39*100)</f>
        <v/>
      </c>
    </row>
    <row r="24" spans="1:6" ht="38.25" x14ac:dyDescent="0.25">
      <c r="A24" s="83" t="str">
        <f>CONCATENATE(Certcalculator!B40," ",Certcalculator!C40)</f>
        <v>20 Head and neck tumours
(nasal cavity, paranasal sinuses, oral cavity, pharynx, larynx, salivary gland)</v>
      </c>
      <c r="B24" s="84" t="str">
        <f>IF(Certcalculator!K40="","",Certcalculator!K40)</f>
        <v/>
      </c>
      <c r="C24" s="84" t="str">
        <f>IF(Certcalculator!L40="","",Certcalculator!L40)</f>
        <v/>
      </c>
      <c r="D24" s="84" t="str">
        <f>IF(Certcalculator!M40="","",Certcalculator!M40)</f>
        <v/>
      </c>
      <c r="E24" s="84">
        <f>IF(Certcalculator!N40="","",Certcalculator!N40)</f>
        <v>0</v>
      </c>
      <c r="F24" s="89" t="str">
        <f>IF(Certcalculator!O40="-----","",Certcalculator!O40*100)</f>
        <v/>
      </c>
    </row>
    <row r="25" spans="1:6" x14ac:dyDescent="0.25">
      <c r="A25" s="83" t="str">
        <f>CONCATENATE(Certcalculator!B41," ",Certcalculator!C41)</f>
        <v>21 Neuro-oncological tumours</v>
      </c>
      <c r="B25" s="84" t="str">
        <f>IF(Certcalculator!K41="","",Certcalculator!K41)</f>
        <v/>
      </c>
      <c r="C25" s="84" t="str">
        <f>IF(Certcalculator!L41="","",Certcalculator!L41)</f>
        <v/>
      </c>
      <c r="D25" s="84" t="str">
        <f>IF(Certcalculator!M41="","",Certcalculator!M41)</f>
        <v/>
      </c>
      <c r="E25" s="84">
        <f>IF(Certcalculator!N41="","",Certcalculator!N41)</f>
        <v>0</v>
      </c>
      <c r="F25" s="89" t="str">
        <f>IF(Certcalculator!O41="-----","",Certcalculator!O41*100)</f>
        <v/>
      </c>
    </row>
    <row r="26" spans="1:6" x14ac:dyDescent="0.25">
      <c r="A26" s="83" t="str">
        <f>CONCATENATE(Certcalculator!B44," ",Certcalculator!C44)</f>
        <v>22 Lung</v>
      </c>
      <c r="B26" s="84" t="str">
        <f>IF(Certcalculator!K44="","",Certcalculator!K44)</f>
        <v/>
      </c>
      <c r="C26" s="84" t="str">
        <f>IF(Certcalculator!L44="","",Certcalculator!L44)</f>
        <v/>
      </c>
      <c r="D26" s="84" t="str">
        <f>IF(Certcalculator!M44="","",Certcalculator!M44)</f>
        <v/>
      </c>
      <c r="E26" s="84">
        <f>IF(Certcalculator!N44="","",Certcalculator!N44)</f>
        <v>0</v>
      </c>
      <c r="F26" s="89" t="str">
        <f>IF(Certcalculator!O44="-----","",Certcalculator!O44*100)</f>
        <v/>
      </c>
    </row>
    <row r="27" spans="1:6" x14ac:dyDescent="0.25">
      <c r="A27" s="83" t="str">
        <f>CONCATENATE(Certcalculator!B45," ",Certcalculator!C45)</f>
        <v>23 Mesothelioma</v>
      </c>
      <c r="B27" s="84" t="str">
        <f>IF(Certcalculator!K45="","",Certcalculator!K45)</f>
        <v/>
      </c>
      <c r="C27" s="84" t="str">
        <f>IF(Certcalculator!L45="","",Certcalculator!L45)</f>
        <v/>
      </c>
      <c r="D27" s="185" t="str">
        <f>IF(Certcalculator!M45="","",Certcalculator!M45)</f>
        <v/>
      </c>
      <c r="E27" s="185" t="str">
        <f>IF(Certcalculator!N45="","",Certcalculator!N45)</f>
        <v/>
      </c>
      <c r="F27" s="89" t="str">
        <f>IF(Certcalculator!O45="-----","",Certcalculator!O45*100)</f>
        <v/>
      </c>
    </row>
    <row r="28" spans="1:6" x14ac:dyDescent="0.25">
      <c r="A28" s="83" t="str">
        <f>CONCATENATE(Certcalculator!B46," ",Certcalculator!C46)</f>
        <v>24 Paediatric oncology</v>
      </c>
      <c r="B28" s="84" t="str">
        <f>IF(Certcalculator!K46="","",Certcalculator!K46)</f>
        <v/>
      </c>
      <c r="C28" s="84" t="str">
        <f>IF(Certcalculator!L46="","",Certcalculator!L46)</f>
        <v/>
      </c>
      <c r="D28" s="127"/>
      <c r="E28" s="185" t="str">
        <f>IF(Certcalculator!N46="","",Certcalculator!N46)</f>
        <v/>
      </c>
      <c r="F28" s="89" t="str">
        <f>IF(Certcalculator!O46="-----","",Certcalculator!O46*100)</f>
        <v/>
      </c>
    </row>
    <row r="29" spans="1:6" x14ac:dyDescent="0.25">
      <c r="A29" s="142" t="s">
        <v>127</v>
      </c>
      <c r="B29" s="127"/>
      <c r="C29" s="84" t="str">
        <f>IF(Certcalculator!L42="","",Certcalculator!L42)</f>
        <v>-----</v>
      </c>
      <c r="D29" s="84" t="str">
        <f>IF(Certcalculator!M42="","",Certcalculator!M42)</f>
        <v>-----</v>
      </c>
      <c r="E29" s="84" t="str">
        <f>IF(Certcalculator!N42="","",Certcalculator!N42)</f>
        <v>-----</v>
      </c>
      <c r="F29" s="89" t="str">
        <f>IF(Certcalculator!O42="-----","",Certcalculator!O42*100)</f>
        <v/>
      </c>
    </row>
    <row r="30" spans="1:6" ht="25.5" x14ac:dyDescent="0.25">
      <c r="A30" s="142" t="s">
        <v>128</v>
      </c>
      <c r="B30" s="127"/>
      <c r="C30" s="84" t="str">
        <f>IF(Certcalculator!L47="","",Certcalculator!L47)</f>
        <v>-----</v>
      </c>
      <c r="D30" s="84" t="str">
        <f>IF(Certcalculator!M47="","",Certcalculator!M47)</f>
        <v>-----</v>
      </c>
      <c r="E30" s="84" t="str">
        <f>IF(Certcalculator!N47="","",Certcalculator!N47)</f>
        <v>-----</v>
      </c>
      <c r="F30" s="89" t="str">
        <f>IF(Certcalculator!O47="-----","",Certcalculator!O47*100)</f>
        <v/>
      </c>
    </row>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C7"/>
  <sheetViews>
    <sheetView workbookViewId="0">
      <selection activeCell="A18" sqref="A18"/>
    </sheetView>
  </sheetViews>
  <sheetFormatPr defaultColWidth="9.140625" defaultRowHeight="15" x14ac:dyDescent="0.25"/>
  <cols>
    <col min="1" max="1" width="32.28515625" customWidth="1"/>
    <col min="2" max="2" width="35.140625" customWidth="1"/>
    <col min="3" max="3" width="36.42578125" customWidth="1"/>
  </cols>
  <sheetData>
    <row r="1" spans="1:3" x14ac:dyDescent="0.25">
      <c r="A1" s="91" t="s">
        <v>39</v>
      </c>
      <c r="B1" s="92" t="str">
        <f>IF(Certcalculator!D16="","",Certcalculator!D16)</f>
        <v/>
      </c>
    </row>
    <row r="2" spans="1:3" x14ac:dyDescent="0.25">
      <c r="A2" s="91" t="s">
        <v>34</v>
      </c>
      <c r="B2" s="93" t="str">
        <f>IF(Certcalculator!M12="","",Certcalculator!M12)</f>
        <v/>
      </c>
    </row>
    <row r="3" spans="1:3" x14ac:dyDescent="0.25">
      <c r="A3" s="91" t="s">
        <v>4</v>
      </c>
      <c r="B3" s="93" t="str">
        <f>IF(Certcalculator!M14="","",Certcalculator!M14)</f>
        <v>-----</v>
      </c>
    </row>
    <row r="4" spans="1:3" x14ac:dyDescent="0.25">
      <c r="A4" s="91"/>
      <c r="B4" s="94"/>
    </row>
    <row r="5" spans="1:3" x14ac:dyDescent="0.25">
      <c r="A5" s="91"/>
      <c r="B5" s="94"/>
    </row>
    <row r="6" spans="1:3" x14ac:dyDescent="0.25">
      <c r="A6" s="95" t="s">
        <v>1</v>
      </c>
      <c r="B6" s="95" t="s">
        <v>185</v>
      </c>
      <c r="C6" s="95" t="s">
        <v>186</v>
      </c>
    </row>
    <row r="7" spans="1:3" x14ac:dyDescent="0.25">
      <c r="A7" s="90" t="e">
        <f>IF(Datenquelle!#REF!="","",Datenquelle!#REF!)</f>
        <v>#REF!</v>
      </c>
      <c r="B7" s="90" t="str">
        <f>IF(Certcalculator!D12="","",Certcalculator!D12)</f>
        <v/>
      </c>
      <c r="C7" s="90" t="str">
        <f>IF(Certcalculator!D14="","",Certcalculator!D14)</f>
        <v/>
      </c>
    </row>
  </sheetData>
  <pageMargins left="0.7" right="0.7" top="0.75" bottom="0.75" header="0.3" footer="0.3"/>
  <pageSetup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B6"/>
  <sheetViews>
    <sheetView workbookViewId="0">
      <selection activeCell="B2" sqref="B2"/>
    </sheetView>
  </sheetViews>
  <sheetFormatPr defaultColWidth="9.140625" defaultRowHeight="15" x14ac:dyDescent="0.25"/>
  <cols>
    <col min="1" max="1" width="47.7109375" customWidth="1"/>
    <col min="2" max="2" width="16.42578125" customWidth="1"/>
  </cols>
  <sheetData>
    <row r="1" spans="1:2" x14ac:dyDescent="0.25">
      <c r="B1" s="90" t="s">
        <v>2</v>
      </c>
    </row>
    <row r="2" spans="1:2" s="85" customFormat="1" ht="12.75" x14ac:dyDescent="0.25">
      <c r="A2" s="83" t="str">
        <f>Certcalculator!L52</f>
        <v>Area of application (at least 50%)</v>
      </c>
      <c r="B2" s="89">
        <f>Certcalculator!O52*100</f>
        <v>0</v>
      </c>
    </row>
    <row r="3" spans="1:2" s="85" customFormat="1" ht="12.75" x14ac:dyDescent="0.25">
      <c r="A3" s="83" t="str">
        <f>Certcalculator!L53</f>
        <v>Scale of care in % (no min. requirements)</v>
      </c>
      <c r="B3" s="89">
        <f>Certcalculator!O53*100</f>
        <v>0</v>
      </c>
    </row>
    <row r="4" spans="1:2" s="85" customFormat="1" ht="25.5" x14ac:dyDescent="0.25">
      <c r="A4" s="83" t="str">
        <f>Certcalculator!L54</f>
        <v>Area of application within the scale of care (at least 70%)</v>
      </c>
      <c r="B4" s="89">
        <f>Certcalculator!O54*100</f>
        <v>0</v>
      </c>
    </row>
    <row r="5" spans="1:2" s="85" customFormat="1" ht="25.5" x14ac:dyDescent="0.25">
      <c r="A5" s="83" t="str">
        <f>Certcalculator!L56</f>
        <v>Number of Organ Cancer Centres / modules (sum C+M)</v>
      </c>
      <c r="B5" s="87">
        <f>Certcalculator!O56</f>
        <v>0</v>
      </c>
    </row>
    <row r="6" spans="1:2" s="85" customFormat="1" ht="12.75" x14ac:dyDescent="0.25">
      <c r="A6" s="83" t="str">
        <f>Certcalculator!L57</f>
        <v>Number of transit centres (sum T)</v>
      </c>
      <c r="B6" s="87">
        <f>Certcalculator!O57</f>
        <v>0</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dimension ref="A1:U44"/>
  <sheetViews>
    <sheetView showGridLines="0" zoomScaleNormal="100" zoomScaleSheetLayoutView="87" workbookViewId="0">
      <selection activeCell="F10" sqref="F10:I10"/>
    </sheetView>
  </sheetViews>
  <sheetFormatPr defaultColWidth="11.42578125" defaultRowHeight="15" x14ac:dyDescent="0.25"/>
  <cols>
    <col min="1" max="1" width="0.42578125" customWidth="1"/>
    <col min="2" max="2" width="2.28515625" customWidth="1"/>
    <col min="3" max="3" width="2.7109375" customWidth="1"/>
    <col min="4" max="4" width="4.7109375" customWidth="1"/>
    <col min="5" max="5" width="16" customWidth="1"/>
    <col min="6" max="6" width="11.85546875" customWidth="1"/>
    <col min="7" max="7" width="13.85546875" customWidth="1"/>
    <col min="8" max="8" width="11.5703125" customWidth="1"/>
    <col min="9" max="9" width="3.28515625" customWidth="1"/>
    <col min="10" max="10" width="11.28515625" customWidth="1"/>
    <col min="11" max="11" width="12.7109375" customWidth="1"/>
    <col min="12" max="12" width="9.5703125" customWidth="1"/>
    <col min="13" max="13" width="5.85546875" customWidth="1"/>
    <col min="14" max="14" width="4.140625" customWidth="1"/>
    <col min="15" max="15" width="4.5703125" customWidth="1"/>
    <col min="16" max="16" width="5.85546875" customWidth="1"/>
    <col min="17" max="17" width="9.28515625" customWidth="1"/>
    <col min="18" max="18" width="7.85546875" customWidth="1"/>
    <col min="19" max="19" width="8.42578125" customWidth="1"/>
    <col min="20" max="21" width="71.140625" customWidth="1"/>
  </cols>
  <sheetData>
    <row r="1" spans="1:21" ht="3" customHeight="1" x14ac:dyDescent="0.25">
      <c r="A1" s="96"/>
      <c r="B1" s="97"/>
      <c r="C1" s="8"/>
      <c r="D1" s="97"/>
      <c r="E1" s="97"/>
      <c r="F1" s="97"/>
      <c r="G1" s="97"/>
      <c r="H1" s="97"/>
      <c r="I1" s="97"/>
      <c r="J1" s="97"/>
      <c r="K1" s="97"/>
      <c r="L1" s="97"/>
      <c r="M1" s="98"/>
      <c r="N1" s="98"/>
      <c r="O1" s="98"/>
      <c r="P1" s="98"/>
      <c r="Q1" s="97"/>
      <c r="R1" s="97"/>
      <c r="S1" s="97"/>
      <c r="T1" s="97"/>
      <c r="U1" s="97"/>
    </row>
    <row r="2" spans="1:21" s="97" customFormat="1" ht="12.95" customHeight="1" x14ac:dyDescent="0.2">
      <c r="A2" s="99"/>
      <c r="B2" s="132" t="str">
        <f>Certcalculator!B1</f>
        <v>Annex CR Version N1.1 (Audit year 2026 / Indicator year 2025)</v>
      </c>
      <c r="C2" s="8"/>
      <c r="M2" s="98"/>
      <c r="N2" s="98"/>
      <c r="O2" s="98"/>
      <c r="P2" s="98"/>
    </row>
    <row r="3" spans="1:21" ht="16.5" x14ac:dyDescent="0.25">
      <c r="A3" s="100"/>
      <c r="B3" s="100" t="s">
        <v>130</v>
      </c>
      <c r="C3" s="8"/>
      <c r="D3" s="97"/>
      <c r="E3" s="97"/>
      <c r="F3" s="97"/>
      <c r="G3" s="97"/>
      <c r="H3" s="97"/>
      <c r="I3" s="97"/>
      <c r="J3" s="97"/>
      <c r="K3" s="97"/>
      <c r="L3" s="97"/>
      <c r="M3" s="98"/>
      <c r="N3" s="98"/>
      <c r="O3" s="98"/>
      <c r="P3" s="98"/>
      <c r="Q3" s="101"/>
      <c r="R3" s="97"/>
      <c r="S3" s="97"/>
      <c r="T3" s="97"/>
      <c r="U3" s="97"/>
    </row>
    <row r="4" spans="1:21" ht="11.25" customHeight="1" x14ac:dyDescent="0.25">
      <c r="A4" s="100"/>
      <c r="B4" s="97"/>
      <c r="C4" s="8"/>
      <c r="D4" s="97"/>
      <c r="E4" s="97"/>
      <c r="F4" s="97"/>
      <c r="G4" s="97"/>
      <c r="H4" s="97"/>
      <c r="I4" s="97"/>
      <c r="J4" s="97"/>
      <c r="K4" s="97"/>
      <c r="L4" s="97"/>
      <c r="M4" s="98"/>
      <c r="N4" s="98"/>
      <c r="O4" s="98"/>
      <c r="P4" s="98"/>
      <c r="Q4" s="101"/>
      <c r="R4" s="97"/>
      <c r="S4" s="97"/>
      <c r="T4" s="97"/>
      <c r="U4" s="97"/>
    </row>
    <row r="5" spans="1:21" ht="9.75" customHeight="1" x14ac:dyDescent="0.25">
      <c r="A5" s="97"/>
      <c r="B5" s="97"/>
      <c r="C5" s="8"/>
      <c r="D5" s="97"/>
      <c r="E5" s="97"/>
      <c r="F5" s="98"/>
      <c r="G5" s="98"/>
      <c r="H5" s="98"/>
      <c r="I5" s="98"/>
      <c r="J5" s="98"/>
      <c r="K5" s="98"/>
      <c r="L5" s="98"/>
      <c r="M5" s="98"/>
      <c r="N5" s="98"/>
      <c r="O5" s="98"/>
      <c r="P5" s="98"/>
      <c r="Q5" s="101"/>
      <c r="R5" s="97"/>
      <c r="S5" s="97"/>
      <c r="T5" s="97"/>
      <c r="U5" s="97"/>
    </row>
    <row r="6" spans="1:21" s="102" customFormat="1" ht="15" customHeight="1" x14ac:dyDescent="0.25">
      <c r="B6" s="4" t="s">
        <v>87</v>
      </c>
      <c r="C6" s="68"/>
      <c r="D6" s="4"/>
      <c r="F6" s="339" t="str">
        <f>IF(Certcalculator!D8=0,"",Certcalculator!D8)</f>
        <v/>
      </c>
      <c r="G6" s="340"/>
      <c r="H6" s="341"/>
      <c r="I6" s="341"/>
      <c r="J6" s="341"/>
      <c r="K6" s="341"/>
      <c r="L6" s="341"/>
      <c r="M6" s="341"/>
      <c r="N6" s="341"/>
      <c r="O6" s="342"/>
      <c r="P6" s="103"/>
      <c r="Q6" s="101"/>
      <c r="R6" s="101"/>
      <c r="S6" s="104"/>
      <c r="T6" s="101"/>
      <c r="U6" s="101"/>
    </row>
    <row r="7" spans="1:21" s="102" customFormat="1" ht="6.95" customHeight="1" x14ac:dyDescent="0.2">
      <c r="B7" s="105"/>
      <c r="C7" s="106"/>
      <c r="D7" s="105"/>
      <c r="E7" s="107"/>
      <c r="F7" s="98"/>
      <c r="G7" s="98"/>
      <c r="H7" s="98"/>
      <c r="I7" s="98"/>
      <c r="J7" s="98"/>
      <c r="K7" s="98"/>
      <c r="L7" s="98"/>
      <c r="M7" s="98"/>
      <c r="N7" s="98"/>
      <c r="O7" s="98"/>
      <c r="P7" s="98"/>
      <c r="Q7" s="101"/>
      <c r="R7" s="101"/>
      <c r="S7" s="104"/>
      <c r="T7" s="101"/>
      <c r="U7" s="101"/>
    </row>
    <row r="8" spans="1:21" s="102" customFormat="1" ht="15" customHeight="1" x14ac:dyDescent="0.2">
      <c r="B8" s="4" t="s">
        <v>131</v>
      </c>
      <c r="C8" s="68"/>
      <c r="D8" s="4"/>
      <c r="E8" s="108"/>
      <c r="F8" s="343" t="str">
        <f>IF(Certcalculator!D6=0,"",Certcalculator!D6)</f>
        <v>Not listed</v>
      </c>
      <c r="G8" s="344"/>
      <c r="H8" s="101"/>
      <c r="I8" s="345" t="s">
        <v>132</v>
      </c>
      <c r="J8" s="345"/>
      <c r="K8" s="346"/>
      <c r="L8" s="347" t="str">
        <f>IF(Certcalculator!M12=0,"",Certcalculator!M12)</f>
        <v/>
      </c>
      <c r="M8" s="348"/>
      <c r="N8" s="348"/>
      <c r="O8" s="349"/>
      <c r="P8" s="109"/>
      <c r="Q8" s="101"/>
      <c r="R8" s="101"/>
      <c r="S8" s="104"/>
      <c r="T8" s="101"/>
      <c r="U8" s="101"/>
    </row>
    <row r="9" spans="1:21" ht="15" customHeight="1" x14ac:dyDescent="0.25">
      <c r="A9" s="97"/>
      <c r="B9" s="97"/>
      <c r="C9" s="8"/>
      <c r="D9" s="97"/>
      <c r="E9" s="97"/>
      <c r="F9" s="98"/>
      <c r="G9" s="98"/>
      <c r="H9" s="98"/>
      <c r="I9" s="98"/>
      <c r="J9" s="98"/>
      <c r="K9" s="98"/>
      <c r="L9" s="98"/>
      <c r="M9" s="98"/>
      <c r="N9" s="98"/>
      <c r="O9" s="98"/>
      <c r="P9" s="98"/>
      <c r="Q9" s="101"/>
      <c r="R9" s="97"/>
      <c r="S9" s="97"/>
      <c r="T9" s="97"/>
      <c r="U9" s="97"/>
    </row>
    <row r="10" spans="1:21" s="99" customFormat="1" ht="15" customHeight="1" x14ac:dyDescent="0.2">
      <c r="B10" s="334" t="s">
        <v>153</v>
      </c>
      <c r="C10" s="334"/>
      <c r="D10" s="334"/>
      <c r="E10" s="334"/>
      <c r="F10" s="336"/>
      <c r="G10" s="336"/>
      <c r="H10" s="336"/>
      <c r="I10" s="336"/>
      <c r="J10" s="350" t="s">
        <v>155</v>
      </c>
      <c r="K10" s="350"/>
      <c r="L10" s="336"/>
      <c r="M10" s="336"/>
      <c r="N10" s="336"/>
      <c r="O10" s="336"/>
      <c r="P10" s="124"/>
      <c r="R10" s="128"/>
      <c r="S10" s="129"/>
    </row>
    <row r="11" spans="1:21" s="7" customFormat="1" ht="9" customHeight="1" x14ac:dyDescent="0.2">
      <c r="B11" s="143"/>
      <c r="C11" s="143"/>
      <c r="D11" s="143"/>
      <c r="E11" s="143"/>
      <c r="F11" s="143"/>
      <c r="G11" s="143"/>
      <c r="H11" s="143"/>
      <c r="I11" s="143"/>
      <c r="J11" s="143"/>
      <c r="K11" s="143"/>
      <c r="L11" s="143"/>
      <c r="M11" s="143"/>
      <c r="N11" s="143"/>
      <c r="O11" s="143"/>
      <c r="P11" s="143"/>
      <c r="Q11" s="143"/>
      <c r="R11" s="143"/>
      <c r="S11" s="143"/>
    </row>
    <row r="12" spans="1:21" s="7" customFormat="1" ht="15" customHeight="1" x14ac:dyDescent="0.2">
      <c r="B12" s="148" t="s">
        <v>154</v>
      </c>
      <c r="C12" s="148"/>
      <c r="D12" s="148"/>
      <c r="E12" s="148"/>
      <c r="F12" s="336"/>
      <c r="G12" s="336"/>
      <c r="H12" s="336"/>
      <c r="I12" s="336"/>
      <c r="J12" s="147"/>
      <c r="K12" s="146" t="s">
        <v>156</v>
      </c>
      <c r="L12" s="336"/>
      <c r="M12" s="336"/>
      <c r="N12" s="336"/>
      <c r="O12" s="336"/>
      <c r="P12" s="143"/>
      <c r="Q12" s="143"/>
      <c r="R12" s="143"/>
      <c r="S12" s="143"/>
    </row>
    <row r="13" spans="1:21" s="7" customFormat="1" ht="15" customHeight="1" thickBot="1" x14ac:dyDescent="0.25">
      <c r="B13" s="314"/>
      <c r="C13" s="314"/>
      <c r="D13" s="314"/>
      <c r="E13" s="314"/>
      <c r="F13" s="314"/>
      <c r="G13" s="314"/>
      <c r="H13" s="314"/>
      <c r="I13" s="314"/>
      <c r="J13" s="314"/>
      <c r="K13" s="314"/>
      <c r="L13" s="314"/>
      <c r="M13" s="314"/>
      <c r="N13" s="314"/>
      <c r="O13" s="314"/>
      <c r="P13" s="314"/>
      <c r="Q13" s="314"/>
      <c r="R13" s="314"/>
      <c r="S13" s="314"/>
    </row>
    <row r="14" spans="1:21" s="3" customFormat="1" ht="19.5" customHeight="1" thickBot="1" x14ac:dyDescent="0.3">
      <c r="B14" s="315" t="s">
        <v>133</v>
      </c>
      <c r="C14" s="316"/>
      <c r="D14" s="319" t="s">
        <v>151</v>
      </c>
      <c r="E14" s="321" t="s">
        <v>134</v>
      </c>
      <c r="F14" s="321" t="s">
        <v>135</v>
      </c>
      <c r="G14" s="323"/>
      <c r="H14" s="315" t="s">
        <v>136</v>
      </c>
      <c r="I14" s="324"/>
      <c r="J14" s="316"/>
      <c r="K14" s="315" t="s">
        <v>137</v>
      </c>
      <c r="L14" s="316"/>
      <c r="M14" s="326" t="s">
        <v>138</v>
      </c>
      <c r="N14" s="328" t="s">
        <v>139</v>
      </c>
      <c r="O14" s="329"/>
      <c r="P14" s="326" t="s">
        <v>138</v>
      </c>
      <c r="Q14" s="315" t="s">
        <v>140</v>
      </c>
      <c r="R14" s="316"/>
      <c r="S14" s="332" t="s">
        <v>141</v>
      </c>
      <c r="T14" s="288" t="s">
        <v>143</v>
      </c>
      <c r="U14" s="289"/>
    </row>
    <row r="15" spans="1:21" s="3" customFormat="1" ht="23.25" customHeight="1" thickBot="1" x14ac:dyDescent="0.3">
      <c r="B15" s="317"/>
      <c r="C15" s="318"/>
      <c r="D15" s="320"/>
      <c r="E15" s="322"/>
      <c r="F15" s="322"/>
      <c r="G15" s="323"/>
      <c r="H15" s="317"/>
      <c r="I15" s="325"/>
      <c r="J15" s="318"/>
      <c r="K15" s="317"/>
      <c r="L15" s="318"/>
      <c r="M15" s="327"/>
      <c r="N15" s="330"/>
      <c r="O15" s="331"/>
      <c r="P15" s="327"/>
      <c r="Q15" s="317"/>
      <c r="R15" s="318"/>
      <c r="S15" s="333"/>
      <c r="T15" s="187" t="s">
        <v>144</v>
      </c>
      <c r="U15" s="187" t="s">
        <v>145</v>
      </c>
    </row>
    <row r="16" spans="1:21" s="97" customFormat="1" ht="28.5" customHeight="1" thickBot="1" x14ac:dyDescent="0.3">
      <c r="A16"/>
      <c r="B16" s="261" t="s">
        <v>41</v>
      </c>
      <c r="C16" s="262"/>
      <c r="D16" s="267" t="s">
        <v>152</v>
      </c>
      <c r="E16" s="270" t="s">
        <v>157</v>
      </c>
      <c r="F16" s="273" t="s">
        <v>158</v>
      </c>
      <c r="G16" s="274"/>
      <c r="H16" s="279" t="s">
        <v>159</v>
      </c>
      <c r="I16" s="280"/>
      <c r="J16" s="281"/>
      <c r="K16" s="293" t="s">
        <v>160</v>
      </c>
      <c r="L16" s="294"/>
      <c r="M16" s="299" t="s">
        <v>66</v>
      </c>
      <c r="N16" s="302" t="s">
        <v>142</v>
      </c>
      <c r="O16" s="303"/>
      <c r="P16" s="308"/>
      <c r="Q16" s="112" t="s">
        <v>161</v>
      </c>
      <c r="R16" s="110"/>
      <c r="S16" s="311" t="str">
        <f>IF(AND(R16&lt;&gt;"",R17&lt;&gt;"",R16=0,R17=0),Berechnung1!$G$3,IF(R18=Berechnung1!C11,Berechnung1!$E$3,IF(OR(R18&lt; Berechnung1!D11,R18&gt; Berechnung1!E11),Berechnung1!$F$3,IF(OR(ROUND(R18,4)&lt;Berechnung1!I11,ROUND(R18,4)&gt;Berechnung1!J11),Berechnung1!$C$3,IF(OR(ROUND(R18,4)&lt;Berechnung1!F11,ROUND(R18,4)&gt;Berechnung1!G11),Berechnung1!$D$3,Berechnung1!$B$3)))))</f>
        <v>Incomplete</v>
      </c>
      <c r="T16" s="290"/>
      <c r="U16" s="290"/>
    </row>
    <row r="17" spans="1:21" s="97" customFormat="1" ht="28.5" customHeight="1" thickBot="1" x14ac:dyDescent="0.3">
      <c r="A17"/>
      <c r="B17" s="263"/>
      <c r="C17" s="264"/>
      <c r="D17" s="268"/>
      <c r="E17" s="271"/>
      <c r="F17" s="275"/>
      <c r="G17" s="276"/>
      <c r="H17" s="282"/>
      <c r="I17" s="283"/>
      <c r="J17" s="284"/>
      <c r="K17" s="295"/>
      <c r="L17" s="296"/>
      <c r="M17" s="300"/>
      <c r="N17" s="304"/>
      <c r="O17" s="305"/>
      <c r="P17" s="309"/>
      <c r="Q17" s="188" t="s">
        <v>162</v>
      </c>
      <c r="R17" s="110"/>
      <c r="S17" s="312"/>
      <c r="T17" s="291"/>
      <c r="U17" s="291"/>
    </row>
    <row r="18" spans="1:21" s="97" customFormat="1" ht="28.5" customHeight="1" thickBot="1" x14ac:dyDescent="0.3">
      <c r="A18"/>
      <c r="B18" s="265"/>
      <c r="C18" s="266"/>
      <c r="D18" s="269"/>
      <c r="E18" s="272"/>
      <c r="F18" s="277"/>
      <c r="G18" s="278"/>
      <c r="H18" s="285"/>
      <c r="I18" s="286"/>
      <c r="J18" s="287"/>
      <c r="K18" s="297"/>
      <c r="L18" s="298"/>
      <c r="M18" s="301"/>
      <c r="N18" s="306"/>
      <c r="O18" s="307"/>
      <c r="P18" s="310"/>
      <c r="Q18" s="112" t="s">
        <v>42</v>
      </c>
      <c r="R18" s="111" t="str">
        <f>IF(R16="","n.d.",IF(R17="","n.d.",IF(R17=0,"",R16/R17)))</f>
        <v>n.d.</v>
      </c>
      <c r="S18" s="313"/>
      <c r="T18" s="292"/>
      <c r="U18" s="292"/>
    </row>
    <row r="19" spans="1:21" s="97" customFormat="1" ht="6.75" customHeight="1" x14ac:dyDescent="0.25">
      <c r="A19"/>
      <c r="B19" s="7"/>
      <c r="C19" s="13"/>
      <c r="D19" s="7"/>
      <c r="E19" s="7"/>
      <c r="F19" s="7"/>
      <c r="G19" s="7"/>
      <c r="H19" s="7"/>
      <c r="I19" s="7"/>
      <c r="J19" s="7"/>
      <c r="K19" s="7"/>
      <c r="L19" s="7"/>
      <c r="M19" s="113"/>
      <c r="N19" s="113"/>
      <c r="O19" s="113"/>
      <c r="P19" s="113"/>
      <c r="Q19" s="7"/>
      <c r="R19" s="7"/>
    </row>
    <row r="20" spans="1:21" s="97" customFormat="1" ht="15" customHeight="1" x14ac:dyDescent="0.25">
      <c r="A20"/>
      <c r="B20" s="7"/>
      <c r="C20" s="13"/>
      <c r="D20" s="7"/>
      <c r="E20" s="7"/>
      <c r="F20" s="7"/>
      <c r="G20" s="7"/>
      <c r="H20" s="7"/>
      <c r="I20" s="7"/>
      <c r="J20" s="7"/>
      <c r="K20" s="7"/>
      <c r="L20" s="7"/>
      <c r="M20" s="113"/>
      <c r="N20" s="113"/>
      <c r="O20" s="113"/>
      <c r="P20" s="113"/>
      <c r="Q20" s="7"/>
      <c r="R20" s="7"/>
    </row>
    <row r="21" spans="1:21" s="99" customFormat="1" ht="15" customHeight="1" x14ac:dyDescent="0.2">
      <c r="B21" s="334" t="s">
        <v>163</v>
      </c>
      <c r="C21" s="334"/>
      <c r="D21" s="334"/>
      <c r="E21" s="334"/>
      <c r="F21" s="336"/>
      <c r="G21" s="336"/>
      <c r="H21" s="336"/>
      <c r="I21" s="336"/>
      <c r="J21" s="350" t="s">
        <v>164</v>
      </c>
      <c r="K21" s="350"/>
      <c r="L21" s="336"/>
      <c r="M21" s="336"/>
      <c r="N21" s="336"/>
      <c r="O21" s="336"/>
      <c r="P21" s="124"/>
      <c r="R21" s="128"/>
      <c r="S21" s="129"/>
    </row>
    <row r="22" spans="1:21" s="7" customFormat="1" ht="9" customHeight="1" x14ac:dyDescent="0.2">
      <c r="B22" s="143"/>
      <c r="C22" s="143"/>
      <c r="D22" s="143"/>
      <c r="E22" s="143"/>
      <c r="F22" s="143"/>
      <c r="G22" s="143"/>
      <c r="H22" s="143"/>
      <c r="I22" s="143"/>
      <c r="J22" s="143"/>
      <c r="K22" s="143"/>
      <c r="L22" s="143"/>
      <c r="M22" s="143"/>
      <c r="N22" s="143"/>
      <c r="O22" s="143"/>
      <c r="P22" s="143"/>
      <c r="Q22" s="143"/>
      <c r="R22" s="143"/>
      <c r="S22" s="143"/>
    </row>
    <row r="23" spans="1:21" s="7" customFormat="1" ht="15" customHeight="1" x14ac:dyDescent="0.2">
      <c r="B23" s="148" t="s">
        <v>154</v>
      </c>
      <c r="C23" s="148"/>
      <c r="D23" s="148"/>
      <c r="E23" s="148"/>
      <c r="F23" s="336"/>
      <c r="G23" s="336"/>
      <c r="H23" s="336"/>
      <c r="I23" s="336"/>
      <c r="J23" s="147"/>
      <c r="K23" s="146" t="s">
        <v>156</v>
      </c>
      <c r="L23" s="336"/>
      <c r="M23" s="336"/>
      <c r="N23" s="336"/>
      <c r="O23" s="336"/>
      <c r="P23" s="143"/>
      <c r="Q23" s="143"/>
      <c r="R23" s="143"/>
      <c r="S23" s="143"/>
    </row>
    <row r="24" spans="1:21" s="7" customFormat="1" ht="15" customHeight="1" thickBot="1" x14ac:dyDescent="0.25">
      <c r="B24" s="314"/>
      <c r="C24" s="314"/>
      <c r="D24" s="314"/>
      <c r="E24" s="314"/>
      <c r="F24" s="314"/>
      <c r="G24" s="314"/>
      <c r="H24" s="314"/>
      <c r="I24" s="314"/>
      <c r="J24" s="314"/>
      <c r="K24" s="314"/>
      <c r="L24" s="314"/>
      <c r="M24" s="314"/>
      <c r="N24" s="314"/>
      <c r="O24" s="314"/>
      <c r="P24" s="314"/>
      <c r="Q24" s="314"/>
      <c r="R24" s="314"/>
      <c r="S24" s="314"/>
    </row>
    <row r="25" spans="1:21" s="3" customFormat="1" ht="19.5" customHeight="1" thickBot="1" x14ac:dyDescent="0.3">
      <c r="B25" s="315" t="s">
        <v>133</v>
      </c>
      <c r="C25" s="316"/>
      <c r="D25" s="319" t="s">
        <v>151</v>
      </c>
      <c r="E25" s="321" t="s">
        <v>134</v>
      </c>
      <c r="F25" s="321" t="s">
        <v>135</v>
      </c>
      <c r="G25" s="323"/>
      <c r="H25" s="315" t="s">
        <v>136</v>
      </c>
      <c r="I25" s="324"/>
      <c r="J25" s="316"/>
      <c r="K25" s="315" t="s">
        <v>137</v>
      </c>
      <c r="L25" s="316"/>
      <c r="M25" s="326" t="s">
        <v>138</v>
      </c>
      <c r="N25" s="328" t="s">
        <v>139</v>
      </c>
      <c r="O25" s="329"/>
      <c r="P25" s="326" t="s">
        <v>138</v>
      </c>
      <c r="Q25" s="315" t="s">
        <v>140</v>
      </c>
      <c r="R25" s="316"/>
      <c r="S25" s="332" t="s">
        <v>141</v>
      </c>
      <c r="T25" s="288" t="s">
        <v>143</v>
      </c>
      <c r="U25" s="289"/>
    </row>
    <row r="26" spans="1:21" s="3" customFormat="1" ht="23.25" customHeight="1" thickBot="1" x14ac:dyDescent="0.3">
      <c r="B26" s="317"/>
      <c r="C26" s="318"/>
      <c r="D26" s="320"/>
      <c r="E26" s="322"/>
      <c r="F26" s="322"/>
      <c r="G26" s="323"/>
      <c r="H26" s="317"/>
      <c r="I26" s="325"/>
      <c r="J26" s="318"/>
      <c r="K26" s="317"/>
      <c r="L26" s="318"/>
      <c r="M26" s="327"/>
      <c r="N26" s="330"/>
      <c r="O26" s="331"/>
      <c r="P26" s="327"/>
      <c r="Q26" s="317"/>
      <c r="R26" s="318"/>
      <c r="S26" s="333"/>
      <c r="T26" s="187" t="s">
        <v>144</v>
      </c>
      <c r="U26" s="187" t="s">
        <v>145</v>
      </c>
    </row>
    <row r="27" spans="1:21" s="97" customFormat="1" ht="28.5" customHeight="1" thickBot="1" x14ac:dyDescent="0.3">
      <c r="A27"/>
      <c r="B27" s="261" t="s">
        <v>41</v>
      </c>
      <c r="C27" s="262"/>
      <c r="D27" s="267" t="s">
        <v>152</v>
      </c>
      <c r="E27" s="270" t="s">
        <v>157</v>
      </c>
      <c r="F27" s="273" t="s">
        <v>158</v>
      </c>
      <c r="G27" s="274"/>
      <c r="H27" s="279" t="s">
        <v>159</v>
      </c>
      <c r="I27" s="280"/>
      <c r="J27" s="281"/>
      <c r="K27" s="293" t="s">
        <v>160</v>
      </c>
      <c r="L27" s="294"/>
      <c r="M27" s="299" t="s">
        <v>66</v>
      </c>
      <c r="N27" s="302" t="s">
        <v>142</v>
      </c>
      <c r="O27" s="303"/>
      <c r="P27" s="308"/>
      <c r="Q27" s="112" t="s">
        <v>161</v>
      </c>
      <c r="R27" s="110"/>
      <c r="S27" s="311" t="str">
        <f>IF(AND(R27&lt;&gt;"",R28&lt;&gt;"",R27=0,R28=0),Berechnung1!$G$3,IF(R29=Berechnung1!C14,Berechnung1!$E$3,IF(OR(R29&lt; Berechnung1!D14,R29&gt; Berechnung1!E14),Berechnung1!$F$3,IF(OR(ROUND(R29,4)&lt;Berechnung1!I14,ROUND(R29,4)&gt;Berechnung1!J14),Berechnung1!$C$3,IF(OR(ROUND(R29,4)&lt;Berechnung1!F14,ROUND(R29,4)&gt;Berechnung1!G14),Berechnung1!$D$3,Berechnung1!$B$3)))))</f>
        <v>Incomplete</v>
      </c>
      <c r="T27" s="290"/>
      <c r="U27" s="290"/>
    </row>
    <row r="28" spans="1:21" s="97" customFormat="1" ht="28.5" customHeight="1" thickBot="1" x14ac:dyDescent="0.3">
      <c r="A28"/>
      <c r="B28" s="263"/>
      <c r="C28" s="264"/>
      <c r="D28" s="268"/>
      <c r="E28" s="271"/>
      <c r="F28" s="275"/>
      <c r="G28" s="276"/>
      <c r="H28" s="282"/>
      <c r="I28" s="283"/>
      <c r="J28" s="284"/>
      <c r="K28" s="295"/>
      <c r="L28" s="296"/>
      <c r="M28" s="300"/>
      <c r="N28" s="304"/>
      <c r="O28" s="305"/>
      <c r="P28" s="309"/>
      <c r="Q28" s="188" t="s">
        <v>162</v>
      </c>
      <c r="R28" s="110"/>
      <c r="S28" s="312"/>
      <c r="T28" s="291"/>
      <c r="U28" s="291"/>
    </row>
    <row r="29" spans="1:21" s="97" customFormat="1" ht="28.5" customHeight="1" thickBot="1" x14ac:dyDescent="0.3">
      <c r="A29"/>
      <c r="B29" s="265"/>
      <c r="C29" s="266"/>
      <c r="D29" s="269"/>
      <c r="E29" s="272"/>
      <c r="F29" s="277"/>
      <c r="G29" s="278"/>
      <c r="H29" s="285"/>
      <c r="I29" s="286"/>
      <c r="J29" s="287"/>
      <c r="K29" s="297"/>
      <c r="L29" s="298"/>
      <c r="M29" s="301"/>
      <c r="N29" s="306"/>
      <c r="O29" s="307"/>
      <c r="P29" s="310"/>
      <c r="Q29" s="112" t="s">
        <v>42</v>
      </c>
      <c r="R29" s="111" t="str">
        <f>IF(R27="","n.d.",IF(R28="","n.d.",IF(R28=0,"",R27/R28)))</f>
        <v>n.d.</v>
      </c>
      <c r="S29" s="313"/>
      <c r="T29" s="292"/>
      <c r="U29" s="292"/>
    </row>
    <row r="30" spans="1:21" s="97" customFormat="1" ht="15" customHeight="1" x14ac:dyDescent="0.25">
      <c r="A30"/>
      <c r="B30" s="7"/>
      <c r="C30" s="13"/>
      <c r="D30" s="7"/>
      <c r="E30" s="7"/>
      <c r="F30" s="7"/>
      <c r="G30" s="7"/>
      <c r="H30" s="7"/>
      <c r="I30" s="7"/>
      <c r="J30" s="7"/>
      <c r="K30" s="7"/>
      <c r="L30" s="7"/>
      <c r="M30" s="113"/>
      <c r="N30" s="113"/>
      <c r="O30" s="113"/>
      <c r="P30" s="113"/>
      <c r="Q30" s="7"/>
      <c r="R30" s="7"/>
    </row>
    <row r="31" spans="1:21" s="97" customFormat="1" ht="7.5" customHeight="1" x14ac:dyDescent="0.25">
      <c r="A31"/>
      <c r="B31" s="7"/>
      <c r="C31" s="13"/>
      <c r="D31" s="7"/>
      <c r="E31" s="7"/>
      <c r="F31" s="7"/>
      <c r="G31" s="7"/>
      <c r="H31" s="7"/>
      <c r="I31" s="7"/>
      <c r="J31" s="7"/>
      <c r="K31" s="7"/>
      <c r="L31" s="7"/>
      <c r="M31" s="113"/>
      <c r="N31" s="113"/>
      <c r="O31" s="113"/>
      <c r="P31" s="113"/>
      <c r="Q31" s="7"/>
      <c r="R31" s="7"/>
    </row>
    <row r="32" spans="1:21" s="99" customFormat="1" ht="15" customHeight="1" x14ac:dyDescent="0.2">
      <c r="B32" s="334" t="s">
        <v>165</v>
      </c>
      <c r="C32" s="334"/>
      <c r="D32" s="334"/>
      <c r="E32" s="335"/>
      <c r="F32" s="336"/>
      <c r="G32" s="336"/>
      <c r="H32" s="336"/>
      <c r="I32" s="336"/>
      <c r="J32" s="337" t="s">
        <v>166</v>
      </c>
      <c r="K32" s="338"/>
      <c r="L32" s="336"/>
      <c r="M32" s="336"/>
      <c r="N32" s="336"/>
      <c r="O32" s="336"/>
      <c r="P32" s="124"/>
      <c r="R32" s="128"/>
      <c r="S32" s="129"/>
    </row>
    <row r="33" spans="1:21" s="7" customFormat="1" ht="9" customHeight="1" x14ac:dyDescent="0.2">
      <c r="B33" s="143"/>
      <c r="C33" s="143"/>
      <c r="D33" s="143"/>
      <c r="E33" s="143"/>
      <c r="F33" s="143"/>
      <c r="G33" s="143"/>
      <c r="H33" s="143"/>
      <c r="I33" s="143"/>
      <c r="J33" s="143"/>
      <c r="K33" s="143"/>
      <c r="L33" s="143"/>
      <c r="M33" s="143"/>
      <c r="N33" s="143"/>
      <c r="O33" s="143"/>
      <c r="P33" s="143"/>
      <c r="Q33" s="143"/>
      <c r="R33" s="143"/>
      <c r="S33" s="143"/>
    </row>
    <row r="34" spans="1:21" s="7" customFormat="1" ht="15" customHeight="1" x14ac:dyDescent="0.2">
      <c r="B34" s="148" t="s">
        <v>154</v>
      </c>
      <c r="C34" s="148"/>
      <c r="D34" s="148"/>
      <c r="E34" s="148"/>
      <c r="F34" s="336"/>
      <c r="G34" s="336"/>
      <c r="H34" s="336"/>
      <c r="I34" s="336"/>
      <c r="J34" s="147"/>
      <c r="K34" s="146" t="s">
        <v>156</v>
      </c>
      <c r="L34" s="336"/>
      <c r="M34" s="336"/>
      <c r="N34" s="336"/>
      <c r="O34" s="336"/>
      <c r="P34" s="143"/>
      <c r="Q34" s="143"/>
      <c r="R34" s="143"/>
      <c r="S34" s="143"/>
    </row>
    <row r="35" spans="1:21" s="7" customFormat="1" ht="15" customHeight="1" thickBot="1" x14ac:dyDescent="0.25">
      <c r="B35" s="314"/>
      <c r="C35" s="314"/>
      <c r="D35" s="314"/>
      <c r="E35" s="314"/>
      <c r="F35" s="314"/>
      <c r="G35" s="314"/>
      <c r="H35" s="314"/>
      <c r="I35" s="314"/>
      <c r="J35" s="314"/>
      <c r="K35" s="314"/>
      <c r="L35" s="314"/>
      <c r="M35" s="314"/>
      <c r="N35" s="314"/>
      <c r="O35" s="314"/>
      <c r="P35" s="314"/>
      <c r="Q35" s="314"/>
      <c r="R35" s="314"/>
      <c r="S35" s="314"/>
    </row>
    <row r="36" spans="1:21" s="3" customFormat="1" ht="19.5" customHeight="1" thickBot="1" x14ac:dyDescent="0.3">
      <c r="B36" s="315" t="s">
        <v>133</v>
      </c>
      <c r="C36" s="316"/>
      <c r="D36" s="319" t="s">
        <v>151</v>
      </c>
      <c r="E36" s="321" t="s">
        <v>134</v>
      </c>
      <c r="F36" s="321" t="s">
        <v>135</v>
      </c>
      <c r="G36" s="323"/>
      <c r="H36" s="315" t="s">
        <v>136</v>
      </c>
      <c r="I36" s="324"/>
      <c r="J36" s="316"/>
      <c r="K36" s="315" t="s">
        <v>137</v>
      </c>
      <c r="L36" s="316"/>
      <c r="M36" s="326" t="s">
        <v>138</v>
      </c>
      <c r="N36" s="328" t="s">
        <v>139</v>
      </c>
      <c r="O36" s="329"/>
      <c r="P36" s="326" t="s">
        <v>138</v>
      </c>
      <c r="Q36" s="315" t="s">
        <v>140</v>
      </c>
      <c r="R36" s="316"/>
      <c r="S36" s="332" t="s">
        <v>141</v>
      </c>
      <c r="T36" s="288" t="s">
        <v>143</v>
      </c>
      <c r="U36" s="289"/>
    </row>
    <row r="37" spans="1:21" s="3" customFormat="1" ht="23.25" customHeight="1" thickBot="1" x14ac:dyDescent="0.3">
      <c r="B37" s="317"/>
      <c r="C37" s="318"/>
      <c r="D37" s="320"/>
      <c r="E37" s="322"/>
      <c r="F37" s="322"/>
      <c r="G37" s="323"/>
      <c r="H37" s="317"/>
      <c r="I37" s="325"/>
      <c r="J37" s="318"/>
      <c r="K37" s="317"/>
      <c r="L37" s="318"/>
      <c r="M37" s="327"/>
      <c r="N37" s="330"/>
      <c r="O37" s="331"/>
      <c r="P37" s="327"/>
      <c r="Q37" s="317"/>
      <c r="R37" s="318"/>
      <c r="S37" s="333"/>
      <c r="T37" s="187" t="s">
        <v>144</v>
      </c>
      <c r="U37" s="187" t="s">
        <v>145</v>
      </c>
    </row>
    <row r="38" spans="1:21" s="97" customFormat="1" ht="28.5" customHeight="1" thickBot="1" x14ac:dyDescent="0.3">
      <c r="A38"/>
      <c r="B38" s="261" t="s">
        <v>41</v>
      </c>
      <c r="C38" s="262"/>
      <c r="D38" s="267" t="s">
        <v>152</v>
      </c>
      <c r="E38" s="270" t="s">
        <v>157</v>
      </c>
      <c r="F38" s="273" t="s">
        <v>158</v>
      </c>
      <c r="G38" s="274"/>
      <c r="H38" s="279" t="s">
        <v>159</v>
      </c>
      <c r="I38" s="280"/>
      <c r="J38" s="281"/>
      <c r="K38" s="293" t="s">
        <v>160</v>
      </c>
      <c r="L38" s="294"/>
      <c r="M38" s="299" t="s">
        <v>66</v>
      </c>
      <c r="N38" s="302" t="s">
        <v>142</v>
      </c>
      <c r="O38" s="303"/>
      <c r="P38" s="308"/>
      <c r="Q38" s="112" t="s">
        <v>161</v>
      </c>
      <c r="R38" s="110"/>
      <c r="S38" s="311" t="str">
        <f>IF(AND(R38&lt;&gt;"",R39&lt;&gt;"",R38=0,R39=0),Berechnung1!$G$3,IF(R40=Berechnung1!C17,Berechnung1!$E$3,IF(OR(R40&lt; Berechnung1!D17,R40&gt; Berechnung1!E17),Berechnung1!$F$3,IF(OR(ROUND(R40,4)&lt;Berechnung1!I17,ROUND(R40,4)&gt;Berechnung1!J17),Berechnung1!$C$3,IF(OR(ROUND(R40,4)&lt;Berechnung1!F17,ROUND(R40,4)&gt;Berechnung1!G17),Berechnung1!$D$3,Berechnung1!$B$3)))))</f>
        <v>Incomplete</v>
      </c>
      <c r="T38" s="290"/>
      <c r="U38" s="290"/>
    </row>
    <row r="39" spans="1:21" s="97" customFormat="1" ht="28.5" customHeight="1" thickBot="1" x14ac:dyDescent="0.3">
      <c r="A39"/>
      <c r="B39" s="263"/>
      <c r="C39" s="264"/>
      <c r="D39" s="268"/>
      <c r="E39" s="271"/>
      <c r="F39" s="275"/>
      <c r="G39" s="276"/>
      <c r="H39" s="282"/>
      <c r="I39" s="283"/>
      <c r="J39" s="284"/>
      <c r="K39" s="295"/>
      <c r="L39" s="296"/>
      <c r="M39" s="300"/>
      <c r="N39" s="304"/>
      <c r="O39" s="305"/>
      <c r="P39" s="309"/>
      <c r="Q39" s="188" t="s">
        <v>162</v>
      </c>
      <c r="R39" s="110"/>
      <c r="S39" s="312"/>
      <c r="T39" s="291"/>
      <c r="U39" s="291"/>
    </row>
    <row r="40" spans="1:21" s="97" customFormat="1" ht="28.5" customHeight="1" thickBot="1" x14ac:dyDescent="0.3">
      <c r="A40"/>
      <c r="B40" s="265"/>
      <c r="C40" s="266"/>
      <c r="D40" s="269"/>
      <c r="E40" s="272"/>
      <c r="F40" s="277"/>
      <c r="G40" s="278"/>
      <c r="H40" s="285"/>
      <c r="I40" s="286"/>
      <c r="J40" s="287"/>
      <c r="K40" s="297"/>
      <c r="L40" s="298"/>
      <c r="M40" s="301"/>
      <c r="N40" s="306"/>
      <c r="O40" s="307"/>
      <c r="P40" s="310"/>
      <c r="Q40" s="112" t="s">
        <v>42</v>
      </c>
      <c r="R40" s="111" t="str">
        <f>IF(R38="","n.d.",IF(R39="","n.d.",IF(R39=0,"",R38/R39)))</f>
        <v>n.d.</v>
      </c>
      <c r="S40" s="313"/>
      <c r="T40" s="292"/>
      <c r="U40" s="292"/>
    </row>
    <row r="41" spans="1:21" s="97" customFormat="1" ht="14.25" customHeight="1" x14ac:dyDescent="0.25">
      <c r="A41"/>
      <c r="B41" s="7"/>
      <c r="C41" s="13"/>
      <c r="D41" s="7"/>
      <c r="E41" s="7"/>
      <c r="F41" s="7"/>
      <c r="G41" s="7"/>
      <c r="H41" s="7"/>
      <c r="I41" s="7"/>
      <c r="J41" s="7"/>
      <c r="K41" s="7"/>
      <c r="L41" s="7"/>
      <c r="M41" s="113"/>
      <c r="N41" s="113"/>
      <c r="O41" s="113"/>
      <c r="P41" s="113"/>
      <c r="Q41" s="7"/>
      <c r="R41" s="7"/>
    </row>
    <row r="42" spans="1:21" s="97" customFormat="1" ht="47.25" customHeight="1" x14ac:dyDescent="0.25">
      <c r="A42"/>
      <c r="B42" s="353" t="s">
        <v>175</v>
      </c>
      <c r="C42" s="354"/>
      <c r="D42" s="354"/>
      <c r="E42" s="354"/>
      <c r="F42" s="354"/>
      <c r="G42" s="354"/>
      <c r="H42" s="354"/>
      <c r="I42" s="354"/>
      <c r="J42" s="354"/>
      <c r="K42" s="354"/>
      <c r="L42" s="354"/>
      <c r="M42" s="354"/>
      <c r="N42" s="354"/>
      <c r="O42" s="354"/>
      <c r="P42" s="354"/>
      <c r="Q42" s="354"/>
      <c r="R42" s="354"/>
      <c r="S42" s="354"/>
    </row>
    <row r="43" spans="1:21" s="97" customFormat="1" ht="38.25" customHeight="1" x14ac:dyDescent="0.25">
      <c r="A43"/>
      <c r="B43" s="355" t="s">
        <v>167</v>
      </c>
      <c r="C43" s="356"/>
      <c r="D43" s="356"/>
      <c r="E43" s="356"/>
      <c r="F43" s="356"/>
      <c r="G43" s="356"/>
      <c r="H43" s="356"/>
      <c r="I43" s="356"/>
      <c r="J43" s="356"/>
      <c r="K43" s="356"/>
      <c r="L43" s="356"/>
      <c r="M43" s="356"/>
      <c r="N43" s="356"/>
      <c r="O43" s="356"/>
      <c r="P43" s="356"/>
      <c r="Q43" s="356"/>
      <c r="R43" s="356"/>
      <c r="S43" s="356"/>
    </row>
    <row r="44" spans="1:21" ht="16.5" customHeight="1" x14ac:dyDescent="0.25">
      <c r="B44" s="351" t="s">
        <v>172</v>
      </c>
      <c r="C44" s="352"/>
      <c r="D44" s="352"/>
      <c r="E44" s="352"/>
      <c r="F44" s="352"/>
      <c r="G44" s="352"/>
      <c r="H44" s="352"/>
      <c r="I44" s="352"/>
      <c r="J44" s="352"/>
      <c r="K44" s="352"/>
      <c r="L44" s="352"/>
      <c r="M44" s="352"/>
      <c r="N44" s="352"/>
      <c r="O44" s="352"/>
      <c r="P44" s="352"/>
      <c r="Q44" s="352"/>
      <c r="R44" s="352"/>
      <c r="S44" s="352"/>
    </row>
  </sheetData>
  <sheetProtection algorithmName="SHA-512" hashValue="b8yffEdVP9//R6EcGPiOWxZx8K13ganzeEw+XuWF/mQQnc0FdOzzbjJ4Z9f1kgeI+O4vJIm9dQW3jqC00tn+jQ==" saltValue="2Z8CjnKvza2elPoZmAQvjw==" spinCount="100000" sheet="1" objects="1" scenarios="1" selectLockedCells="1"/>
  <dataConsolidate/>
  <mergeCells count="100">
    <mergeCell ref="B44:S44"/>
    <mergeCell ref="L12:O12"/>
    <mergeCell ref="F12:I12"/>
    <mergeCell ref="F23:I23"/>
    <mergeCell ref="L23:O23"/>
    <mergeCell ref="F34:I34"/>
    <mergeCell ref="L34:O34"/>
    <mergeCell ref="B42:S42"/>
    <mergeCell ref="B43:S43"/>
    <mergeCell ref="B16:C18"/>
    <mergeCell ref="B21:E21"/>
    <mergeCell ref="F21:I21"/>
    <mergeCell ref="J21:K21"/>
    <mergeCell ref="L21:O21"/>
    <mergeCell ref="B24:S24"/>
    <mergeCell ref="B25:C26"/>
    <mergeCell ref="D25:D26"/>
    <mergeCell ref="E25:E26"/>
    <mergeCell ref="F25:G26"/>
    <mergeCell ref="H25:J26"/>
    <mergeCell ref="B13:S13"/>
    <mergeCell ref="P25:P26"/>
    <mergeCell ref="Q25:R26"/>
    <mergeCell ref="S25:S26"/>
    <mergeCell ref="H16:J18"/>
    <mergeCell ref="D16:D18"/>
    <mergeCell ref="E16:E18"/>
    <mergeCell ref="F16:G18"/>
    <mergeCell ref="K25:L26"/>
    <mergeCell ref="M25:M26"/>
    <mergeCell ref="N25:O26"/>
    <mergeCell ref="T16:T18"/>
    <mergeCell ref="U16:U18"/>
    <mergeCell ref="K16:L18"/>
    <mergeCell ref="M16:M18"/>
    <mergeCell ref="N16:O18"/>
    <mergeCell ref="P16:P18"/>
    <mergeCell ref="S16:S18"/>
    <mergeCell ref="T14:U14"/>
    <mergeCell ref="B14:C15"/>
    <mergeCell ref="D14:D15"/>
    <mergeCell ref="E14:E15"/>
    <mergeCell ref="F14:G15"/>
    <mergeCell ref="H14:J15"/>
    <mergeCell ref="K14:L15"/>
    <mergeCell ref="M14:M15"/>
    <mergeCell ref="N14:O15"/>
    <mergeCell ref="P14:P15"/>
    <mergeCell ref="Q14:R15"/>
    <mergeCell ref="S14:S15"/>
    <mergeCell ref="F6:O6"/>
    <mergeCell ref="F8:G8"/>
    <mergeCell ref="I8:K8"/>
    <mergeCell ref="L8:O8"/>
    <mergeCell ref="B10:E10"/>
    <mergeCell ref="F10:I10"/>
    <mergeCell ref="J10:K10"/>
    <mergeCell ref="L10:O10"/>
    <mergeCell ref="T25:U25"/>
    <mergeCell ref="T27:T29"/>
    <mergeCell ref="U27:U29"/>
    <mergeCell ref="B32:E32"/>
    <mergeCell ref="F32:I32"/>
    <mergeCell ref="J32:K32"/>
    <mergeCell ref="L32:O32"/>
    <mergeCell ref="K27:L29"/>
    <mergeCell ref="M27:M29"/>
    <mergeCell ref="N27:O29"/>
    <mergeCell ref="P27:P29"/>
    <mergeCell ref="S27:S29"/>
    <mergeCell ref="B27:C29"/>
    <mergeCell ref="D27:D29"/>
    <mergeCell ref="E27:E29"/>
    <mergeCell ref="F27:G29"/>
    <mergeCell ref="H27:J29"/>
    <mergeCell ref="B35:S35"/>
    <mergeCell ref="B36:C37"/>
    <mergeCell ref="D36:D37"/>
    <mergeCell ref="E36:E37"/>
    <mergeCell ref="F36:G37"/>
    <mergeCell ref="H36:J37"/>
    <mergeCell ref="K36:L37"/>
    <mergeCell ref="M36:M37"/>
    <mergeCell ref="N36:O37"/>
    <mergeCell ref="P36:P37"/>
    <mergeCell ref="Q36:R37"/>
    <mergeCell ref="S36:S37"/>
    <mergeCell ref="T36:U36"/>
    <mergeCell ref="T38:T40"/>
    <mergeCell ref="U38:U40"/>
    <mergeCell ref="K38:L40"/>
    <mergeCell ref="M38:M40"/>
    <mergeCell ref="N38:O40"/>
    <mergeCell ref="P38:P40"/>
    <mergeCell ref="S38:S40"/>
    <mergeCell ref="B38:C40"/>
    <mergeCell ref="D38:D40"/>
    <mergeCell ref="E38:E40"/>
    <mergeCell ref="F38:G40"/>
    <mergeCell ref="H38:J40"/>
  </mergeCells>
  <conditionalFormatting sqref="F10">
    <cfRule type="expression" dxfId="24" priority="73">
      <formula>LEN(TRIM(F10))=0</formula>
    </cfRule>
  </conditionalFormatting>
  <conditionalFormatting sqref="F12">
    <cfRule type="expression" dxfId="23" priority="11">
      <formula>LEN(TRIM(F12))=0</formula>
    </cfRule>
  </conditionalFormatting>
  <conditionalFormatting sqref="F21">
    <cfRule type="expression" dxfId="22" priority="8">
      <formula>LEN(TRIM(F21))=0</formula>
    </cfRule>
  </conditionalFormatting>
  <conditionalFormatting sqref="F23">
    <cfRule type="expression" dxfId="21" priority="7">
      <formula>LEN(TRIM(F23))=0</formula>
    </cfRule>
  </conditionalFormatting>
  <conditionalFormatting sqref="F32">
    <cfRule type="expression" dxfId="20" priority="4">
      <formula>LEN(TRIM(F32))=0</formula>
    </cfRule>
  </conditionalFormatting>
  <conditionalFormatting sqref="F34">
    <cfRule type="expression" dxfId="19" priority="3">
      <formula>LEN(TRIM(F34))=0</formula>
    </cfRule>
  </conditionalFormatting>
  <conditionalFormatting sqref="L10">
    <cfRule type="expression" dxfId="18" priority="10">
      <formula>LEN(TRIM(L10))=0</formula>
    </cfRule>
  </conditionalFormatting>
  <conditionalFormatting sqref="L12">
    <cfRule type="expression" dxfId="17" priority="9">
      <formula>LEN(TRIM(L12))=0</formula>
    </cfRule>
  </conditionalFormatting>
  <conditionalFormatting sqref="L21">
    <cfRule type="expression" dxfId="16" priority="6">
      <formula>LEN(TRIM(L21))=0</formula>
    </cfRule>
  </conditionalFormatting>
  <conditionalFormatting sqref="L23">
    <cfRule type="expression" dxfId="15" priority="5">
      <formula>LEN(TRIM(L23))=0</formula>
    </cfRule>
  </conditionalFormatting>
  <conditionalFormatting sqref="L32">
    <cfRule type="expression" dxfId="14" priority="2">
      <formula>LEN(TRIM(L32))=0</formula>
    </cfRule>
  </conditionalFormatting>
  <conditionalFormatting sqref="L34">
    <cfRule type="expression" dxfId="13" priority="1">
      <formula>LEN(TRIM(L34))=0</formula>
    </cfRule>
  </conditionalFormatting>
  <conditionalFormatting sqref="R16:R17">
    <cfRule type="containsBlanks" dxfId="12" priority="177">
      <formula>LEN(TRIM(R16))=0</formula>
    </cfRule>
  </conditionalFormatting>
  <conditionalFormatting sqref="R27:R28">
    <cfRule type="containsBlanks" dxfId="11" priority="69">
      <formula>LEN(TRIM(R27))=0</formula>
    </cfRule>
  </conditionalFormatting>
  <conditionalFormatting sqref="R38:R39">
    <cfRule type="containsBlanks" dxfId="10" priority="60">
      <formula>LEN(TRIM(R38))=0</formula>
    </cfRule>
  </conditionalFormatting>
  <conditionalFormatting sqref="S16:S18 S27:S29 S38:S40">
    <cfRule type="containsText" dxfId="9" priority="12" operator="containsText" text="Incomplete">
      <formula>NOT(ISERROR(SEARCH("Incomplete",S16)))</formula>
    </cfRule>
    <cfRule type="containsText" dxfId="8" priority="13" operator="containsText" text="Incorrect">
      <formula>NOT(ISERROR(SEARCH("Incorrect",S16)))</formula>
    </cfRule>
    <cfRule type="containsText" dxfId="7" priority="14" operator="containsText" text="I.O. (Plausibility unclear)">
      <formula>NOT(ISERROR(SEARCH("I.O. (Plausibility unclear)",S16)))</formula>
    </cfRule>
    <cfRule type="containsText" dxfId="6" priority="77" operator="containsText" text="I.O.">
      <formula>NOT(ISERROR(SEARCH("I.O.",S16)))</formula>
    </cfRule>
  </conditionalFormatting>
  <conditionalFormatting sqref="S16:S18">
    <cfRule type="containsText" dxfId="5" priority="76" operator="containsText" text="Exeption (Plausibility unclear)">
      <formula>NOT(ISERROR(SEARCH("Exeption (Plausibility unclear)",S16)))</formula>
    </cfRule>
  </conditionalFormatting>
  <conditionalFormatting sqref="S27:S29">
    <cfRule type="containsText" dxfId="4" priority="47" operator="containsText" text="Exeption (Plausibility unclear)">
      <formula>NOT(ISERROR(SEARCH("Exeption (Plausibility unclear)",S27)))</formula>
    </cfRule>
  </conditionalFormatting>
  <conditionalFormatting sqref="S38:S40">
    <cfRule type="containsText" dxfId="3" priority="46" operator="containsText" text="Exeption (Plausibility unclear)">
      <formula>NOT(ISERROR(SEARCH("Exeption (Plausibility unclear)",S38)))</formula>
    </cfRule>
  </conditionalFormatting>
  <conditionalFormatting sqref="T16:T18 T27:T29 T38:T40">
    <cfRule type="notContainsBlanks" dxfId="2" priority="2620" stopIfTrue="1">
      <formula>LEN(TRIM(T16))&gt;0</formula>
    </cfRule>
    <cfRule type="expression" dxfId="1" priority="2621" stopIfTrue="1">
      <formula>OR($S16="Incomplete",$S16="I.O. (Plausibility unclear)",$S16="Exeption (Plausibility unclear)")</formula>
    </cfRule>
  </conditionalFormatting>
  <dataValidations count="5">
    <dataValidation type="whole" showErrorMessage="1" errorTitle="Input data error" error="1.Denominator has to be a positive whole number._x000a_2.Denominator cannot be smaller than numerator." sqref="R39 R17 R28" xr:uid="{00000000-0002-0000-0400-000000000000}">
      <formula1>R16</formula1>
      <formula2>5000</formula2>
    </dataValidation>
    <dataValidation type="whole" showInputMessage="1" showErrorMessage="1" errorTitle="Input data error" error="1.Numerator has to be a positive whole number._x000a_2.Numerator cannot be bigger than denominator." sqref="R27 R16 R38" xr:uid="{00000000-0002-0000-0400-000001000000}">
      <formula1>0</formula1>
      <formula2>IF(R17="",5000,R17)</formula2>
    </dataValidation>
    <dataValidation errorStyle="information" allowBlank="1" showInputMessage="1" showErrorMessage="1" errorTitle="Kennzahl" promptTitle="Kennzahl" sqref="B14 B25 D14 B36 D25 D36" xr:uid="{00000000-0002-0000-0400-000002000000}"/>
    <dataValidation type="textLength" allowBlank="1" showInputMessage="1" showErrorMessage="1" errorTitle="Character length" error="Minimum 30 characters and maximum 500 characters." sqref="T16:U18 T27:U29 T38:U40" xr:uid="{00000000-0002-0000-0400-000003000000}">
      <formula1>30</formula1>
      <formula2>500</formula2>
    </dataValidation>
    <dataValidation type="textLength" allowBlank="1" showInputMessage="1" showErrorMessage="1" errorTitle="Character length" error="Minimum 3 characters and maximum 50 characters." sqref="L34:O34 F10:I10 L10:O10 F12:I12 L12:O12 F21:I21 L21:O21 F23:I23 L23:O23 F32:I32 L32:O32 F34:I34" xr:uid="{00000000-0002-0000-0400-000004000000}">
      <formula1>3</formula1>
      <formula2>50</formula2>
    </dataValidation>
  </dataValidations>
  <pageMargins left="0.39370078740157483" right="3.937007874015748E-2" top="0.59055118110236227" bottom="0.39370078740157483" header="0.11811023622047245" footer="0.11811023622047245"/>
  <pageSetup paperSize="9" scale="97" orientation="landscape" r:id="rId1"/>
  <headerFooter>
    <oddFooter xml:space="preserve">&amp;L&amp;"Arial,Regular"&amp;7&amp;F&amp;C&amp;"Arial,Regular"&amp;7© DKG  All rights reserved&amp;R&amp;"Arial,Regular"&amp;7&amp;P                                           </oddFooter>
    <firstHeader>&amp;C&amp;F&amp;RUnabhängiges Zertifizierungsinstitut
der Deutschen Krebsgesellschaft
Gartenstraße 24, D-89231 Neu-Ulm
Tel. +49  (0)7 31 / 70 51 16 - 0
Fax  +49  (0)7 31 / 70 51 16 - 16
www.onkozert.de, info@onkozert.d</firstHeader>
  </headerFooter>
  <rowBreaks count="2" manualBreakCount="2">
    <brk id="18" max="18" man="1"/>
    <brk id="29" max="18" man="1"/>
  </rowBreaks>
  <ignoredErrors>
    <ignoredError sqref="B17:C18 C16" numberStoredAsText="1"/>
  </ignoredErrors>
  <drawing r:id="rId2"/>
  <legacy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8"/>
  <dimension ref="A1:I217"/>
  <sheetViews>
    <sheetView zoomScale="90" zoomScaleNormal="90" workbookViewId="0">
      <selection activeCell="A35" sqref="A35"/>
    </sheetView>
  </sheetViews>
  <sheetFormatPr defaultColWidth="9.140625" defaultRowHeight="11.25" x14ac:dyDescent="0.2"/>
  <cols>
    <col min="1" max="1" width="31.28515625" style="10" customWidth="1"/>
    <col min="2" max="2" width="52.7109375" style="10" customWidth="1"/>
    <col min="3" max="3" width="55" style="10" customWidth="1"/>
    <col min="4" max="4" width="26.85546875" style="12" customWidth="1"/>
    <col min="5" max="5" width="37.42578125" style="12" customWidth="1"/>
    <col min="6" max="6" width="37" style="10" customWidth="1"/>
    <col min="7" max="7" width="21.7109375" style="10" customWidth="1"/>
    <col min="8" max="8" width="19.7109375" style="12" customWidth="1"/>
    <col min="9" max="9" width="9.140625" style="10" customWidth="1"/>
    <col min="10" max="10" width="23.140625" style="10" customWidth="1"/>
    <col min="11" max="11" width="7.140625" style="10" customWidth="1"/>
    <col min="12" max="12" width="33.140625" style="10" customWidth="1"/>
    <col min="13" max="13" width="36" style="10" customWidth="1"/>
    <col min="14" max="14" width="16" style="10" customWidth="1"/>
    <col min="15" max="15" width="14.5703125" style="10" customWidth="1"/>
    <col min="16" max="16" width="17.28515625" style="10" customWidth="1"/>
    <col min="17" max="23" width="9.140625" style="10" customWidth="1"/>
    <col min="24" max="24" width="13.5703125" style="10" customWidth="1"/>
    <col min="25" max="36" width="9.140625" style="10" customWidth="1"/>
    <col min="37" max="37" width="16.140625" style="10" customWidth="1"/>
    <col min="38" max="38" width="13.85546875" style="10" customWidth="1"/>
    <col min="39" max="39" width="9.140625" style="10" customWidth="1"/>
    <col min="40" max="40" width="15" style="10" customWidth="1"/>
    <col min="41" max="41" width="19.7109375" style="10" customWidth="1"/>
    <col min="42" max="42" width="15.7109375" style="10" customWidth="1"/>
    <col min="43" max="96" width="9.140625" style="10" customWidth="1"/>
    <col min="97" max="98" width="16.5703125" style="10" customWidth="1"/>
    <col min="99" max="99" width="15.5703125" style="10" customWidth="1"/>
    <col min="100" max="100" width="19" style="10" customWidth="1"/>
    <col min="101" max="16384" width="9.140625" style="10"/>
  </cols>
  <sheetData>
    <row r="1" spans="1:9" x14ac:dyDescent="0.2">
      <c r="A1" s="1"/>
      <c r="C1" s="12"/>
      <c r="E1" s="10"/>
      <c r="F1" s="2"/>
    </row>
    <row r="2" spans="1:9" x14ac:dyDescent="0.2">
      <c r="A2" s="171" t="s">
        <v>13</v>
      </c>
      <c r="B2" s="172" t="s">
        <v>10</v>
      </c>
      <c r="D2" s="171" t="s">
        <v>21</v>
      </c>
      <c r="E2" s="35" t="s">
        <v>96</v>
      </c>
      <c r="G2" s="171" t="s">
        <v>82</v>
      </c>
      <c r="H2" s="35" t="s">
        <v>83</v>
      </c>
    </row>
    <row r="3" spans="1:9" x14ac:dyDescent="0.2">
      <c r="A3" s="12"/>
      <c r="B3" s="173" t="s">
        <v>11</v>
      </c>
      <c r="E3" s="35" t="s">
        <v>15</v>
      </c>
      <c r="H3" s="35" t="s">
        <v>19</v>
      </c>
    </row>
    <row r="4" spans="1:9" x14ac:dyDescent="0.2">
      <c r="A4" s="12"/>
      <c r="B4" s="11"/>
      <c r="E4" s="35" t="s">
        <v>173</v>
      </c>
      <c r="H4" s="35" t="s">
        <v>20</v>
      </c>
    </row>
    <row r="5" spans="1:9" x14ac:dyDescent="0.2">
      <c r="A5" s="12"/>
      <c r="B5" s="11"/>
      <c r="E5" s="35" t="s">
        <v>17</v>
      </c>
    </row>
    <row r="6" spans="1:9" ht="15" customHeight="1" x14ac:dyDescent="0.2">
      <c r="A6" s="174" t="s">
        <v>24</v>
      </c>
      <c r="B6" s="357" t="s">
        <v>52</v>
      </c>
      <c r="E6" s="35" t="s">
        <v>19</v>
      </c>
      <c r="F6" s="175"/>
      <c r="G6" s="195" t="s">
        <v>178</v>
      </c>
      <c r="H6" s="196" t="s">
        <v>15</v>
      </c>
    </row>
    <row r="7" spans="1:9" x14ac:dyDescent="0.2">
      <c r="B7" s="358"/>
      <c r="E7" s="35" t="s">
        <v>20</v>
      </c>
      <c r="F7" s="175"/>
      <c r="G7" s="175"/>
      <c r="H7" s="196" t="s">
        <v>19</v>
      </c>
    </row>
    <row r="8" spans="1:9" x14ac:dyDescent="0.2">
      <c r="B8" s="358"/>
      <c r="E8" s="11"/>
      <c r="F8" s="175"/>
      <c r="G8" s="175"/>
      <c r="H8" s="196" t="s">
        <v>20</v>
      </c>
    </row>
    <row r="9" spans="1:9" x14ac:dyDescent="0.2">
      <c r="B9" s="358"/>
      <c r="D9" s="171" t="s">
        <v>22</v>
      </c>
      <c r="E9" s="35" t="s">
        <v>96</v>
      </c>
      <c r="F9" s="175"/>
      <c r="G9" s="175"/>
      <c r="H9" s="13"/>
      <c r="I9" s="175"/>
    </row>
    <row r="10" spans="1:9" x14ac:dyDescent="0.2">
      <c r="B10" s="358"/>
      <c r="D10" s="176"/>
      <c r="E10" s="35" t="s">
        <v>17</v>
      </c>
      <c r="F10" s="175"/>
      <c r="G10" s="175"/>
      <c r="H10" s="13"/>
      <c r="I10" s="175"/>
    </row>
    <row r="11" spans="1:9" x14ac:dyDescent="0.2">
      <c r="B11" s="358"/>
      <c r="D11" s="176"/>
      <c r="E11" s="35" t="s">
        <v>19</v>
      </c>
      <c r="F11" s="175"/>
      <c r="G11" s="175"/>
      <c r="H11" s="13"/>
      <c r="I11" s="175"/>
    </row>
    <row r="12" spans="1:9" x14ac:dyDescent="0.2">
      <c r="B12" s="359"/>
      <c r="D12" s="176"/>
      <c r="E12" s="35" t="s">
        <v>20</v>
      </c>
    </row>
    <row r="15" spans="1:9" x14ac:dyDescent="0.2">
      <c r="D15" s="171" t="s">
        <v>23</v>
      </c>
      <c r="E15" s="35" t="s">
        <v>15</v>
      </c>
    </row>
    <row r="16" spans="1:9" x14ac:dyDescent="0.2">
      <c r="E16" s="35" t="s">
        <v>17</v>
      </c>
    </row>
    <row r="17" spans="4:5" x14ac:dyDescent="0.2">
      <c r="E17" s="35" t="s">
        <v>19</v>
      </c>
    </row>
    <row r="18" spans="4:5" x14ac:dyDescent="0.2">
      <c r="E18" s="35" t="s">
        <v>20</v>
      </c>
    </row>
    <row r="20" spans="4:5" x14ac:dyDescent="0.2">
      <c r="D20" s="171" t="s">
        <v>53</v>
      </c>
      <c r="E20" s="35" t="s">
        <v>173</v>
      </c>
    </row>
    <row r="21" spans="4:5" x14ac:dyDescent="0.2">
      <c r="D21" s="10"/>
      <c r="E21" s="35" t="s">
        <v>19</v>
      </c>
    </row>
    <row r="22" spans="4:5" x14ac:dyDescent="0.2">
      <c r="D22" s="10"/>
      <c r="E22" s="35" t="s">
        <v>20</v>
      </c>
    </row>
    <row r="23" spans="4:5" x14ac:dyDescent="0.2">
      <c r="D23" s="10"/>
      <c r="E23" s="177"/>
    </row>
    <row r="24" spans="4:5" x14ac:dyDescent="0.2">
      <c r="D24" s="171" t="s">
        <v>54</v>
      </c>
      <c r="E24" s="35" t="s">
        <v>15</v>
      </c>
    </row>
    <row r="25" spans="4:5" x14ac:dyDescent="0.2">
      <c r="D25" s="176"/>
      <c r="E25" s="35" t="s">
        <v>17</v>
      </c>
    </row>
    <row r="26" spans="4:5" x14ac:dyDescent="0.2">
      <c r="D26" s="10"/>
      <c r="E26" s="35" t="s">
        <v>173</v>
      </c>
    </row>
    <row r="27" spans="4:5" x14ac:dyDescent="0.2">
      <c r="D27" s="10"/>
      <c r="E27" s="35" t="s">
        <v>19</v>
      </c>
    </row>
    <row r="28" spans="4:5" x14ac:dyDescent="0.2">
      <c r="D28" s="10"/>
      <c r="E28" s="35" t="s">
        <v>20</v>
      </c>
    </row>
    <row r="29" spans="4:5" x14ac:dyDescent="0.2">
      <c r="D29" s="10"/>
      <c r="E29" s="10"/>
    </row>
    <row r="30" spans="4:5" x14ac:dyDescent="0.2">
      <c r="D30" s="171" t="s">
        <v>55</v>
      </c>
      <c r="E30" s="35" t="s">
        <v>96</v>
      </c>
    </row>
    <row r="31" spans="4:5" x14ac:dyDescent="0.2">
      <c r="D31" s="176"/>
      <c r="E31" s="35" t="s">
        <v>17</v>
      </c>
    </row>
    <row r="32" spans="4:5" x14ac:dyDescent="0.2">
      <c r="D32" s="10"/>
      <c r="E32" s="35" t="s">
        <v>173</v>
      </c>
    </row>
    <row r="33" spans="1:8" x14ac:dyDescent="0.2">
      <c r="D33" s="10"/>
      <c r="E33" s="35" t="s">
        <v>19</v>
      </c>
    </row>
    <row r="34" spans="1:8" x14ac:dyDescent="0.2">
      <c r="A34" s="6"/>
      <c r="D34" s="10"/>
      <c r="E34" s="35" t="s">
        <v>20</v>
      </c>
    </row>
    <row r="35" spans="1:8" ht="12" thickBot="1" x14ac:dyDescent="0.25">
      <c r="A35" s="211" t="s">
        <v>737</v>
      </c>
    </row>
    <row r="36" spans="1:8" ht="12" thickBot="1" x14ac:dyDescent="0.25">
      <c r="A36" s="180" t="s">
        <v>0</v>
      </c>
      <c r="B36" s="180" t="s">
        <v>5</v>
      </c>
      <c r="C36" s="180" t="s">
        <v>6</v>
      </c>
      <c r="D36" s="178" t="s">
        <v>7</v>
      </c>
      <c r="E36" s="178" t="s">
        <v>8</v>
      </c>
      <c r="F36" s="180" t="s">
        <v>1</v>
      </c>
      <c r="G36" s="180" t="s">
        <v>3</v>
      </c>
      <c r="H36" s="178" t="s">
        <v>9</v>
      </c>
    </row>
    <row r="37" spans="1:8" ht="12" thickBot="1" x14ac:dyDescent="0.25">
      <c r="A37" s="14" t="str">
        <f>IF(Certcalculator!D6="","",Certcalculator!D6)</f>
        <v>Not listed</v>
      </c>
      <c r="B37" s="181" t="str">
        <f>IF($A$37="","",VLOOKUP($A$37,$A$40:$H$221,2,FALSE))</f>
        <v>-----</v>
      </c>
      <c r="C37" s="181" t="str">
        <f>IF($A$37="","",VLOOKUP($A$37,$A$40:$H$221,3,FALSE))</f>
        <v>-----</v>
      </c>
      <c r="D37" s="179" t="str">
        <f>IF($A$37="","",VLOOKUP($A$37,$A$40:$H$221,4,FALSE))</f>
        <v>-----</v>
      </c>
      <c r="E37" s="179" t="str">
        <f>IF($A$37="","",VLOOKUP($A$37,$A$40:$H$221,5,FALSE))</f>
        <v>-----</v>
      </c>
      <c r="F37" s="181" t="str">
        <f>IF($A$37="","",VLOOKUP($A$37,$A$40:$H$221,6,FALSE))</f>
        <v>-----</v>
      </c>
      <c r="G37" s="182" t="str">
        <f>IF($A$37="","",VLOOKUP($A$37,$A$40:$H$221,7,FALSE))</f>
        <v>-----</v>
      </c>
      <c r="H37" s="179" t="str">
        <f>IF($A$37="","",VLOOKUP($A$37,$A$40:$H$221,8,FALSE))</f>
        <v>-----</v>
      </c>
    </row>
    <row r="38" spans="1:8" x14ac:dyDescent="0.2">
      <c r="A38" s="183">
        <v>45978</v>
      </c>
      <c r="B38" s="184" t="s">
        <v>56</v>
      </c>
    </row>
    <row r="39" spans="1:8" x14ac:dyDescent="0.2">
      <c r="A39" s="16" t="s">
        <v>0</v>
      </c>
      <c r="B39" s="16" t="s">
        <v>5</v>
      </c>
      <c r="C39" s="16" t="s">
        <v>6</v>
      </c>
      <c r="D39" s="16" t="s">
        <v>7</v>
      </c>
      <c r="E39" s="16" t="s">
        <v>8</v>
      </c>
      <c r="F39" s="16" t="s">
        <v>1</v>
      </c>
      <c r="G39" s="16" t="s">
        <v>3</v>
      </c>
      <c r="H39" s="16" t="s">
        <v>9</v>
      </c>
    </row>
    <row r="40" spans="1:8" ht="15" x14ac:dyDescent="0.25">
      <c r="A40" s="201" t="s">
        <v>194</v>
      </c>
      <c r="B40" s="201" t="s">
        <v>195</v>
      </c>
      <c r="C40" s="202" t="s">
        <v>196</v>
      </c>
      <c r="D40" s="203"/>
      <c r="E40" s="204" t="s">
        <v>197</v>
      </c>
      <c r="F40" s="204" t="s">
        <v>198</v>
      </c>
      <c r="G40" s="205">
        <v>39721</v>
      </c>
      <c r="H40" s="206" t="s">
        <v>199</v>
      </c>
    </row>
    <row r="41" spans="1:8" ht="15" x14ac:dyDescent="0.25">
      <c r="A41" s="201" t="s">
        <v>200</v>
      </c>
      <c r="B41" s="201" t="s">
        <v>195</v>
      </c>
      <c r="C41" s="202" t="s">
        <v>201</v>
      </c>
      <c r="D41" s="203"/>
      <c r="E41" s="204" t="s">
        <v>197</v>
      </c>
      <c r="F41" s="204" t="s">
        <v>198</v>
      </c>
      <c r="G41" s="205">
        <v>39721</v>
      </c>
      <c r="H41" s="206" t="s">
        <v>199</v>
      </c>
    </row>
    <row r="42" spans="1:8" ht="15" x14ac:dyDescent="0.25">
      <c r="A42" s="201" t="s">
        <v>202</v>
      </c>
      <c r="B42" s="201" t="s">
        <v>195</v>
      </c>
      <c r="C42" s="202" t="s">
        <v>203</v>
      </c>
      <c r="D42" s="203"/>
      <c r="E42" s="204" t="s">
        <v>197</v>
      </c>
      <c r="F42" s="204" t="s">
        <v>198</v>
      </c>
      <c r="G42" s="205">
        <v>39721</v>
      </c>
      <c r="H42" s="206" t="s">
        <v>199</v>
      </c>
    </row>
    <row r="43" spans="1:8" ht="15" x14ac:dyDescent="0.25">
      <c r="A43" s="201" t="s">
        <v>204</v>
      </c>
      <c r="B43" s="201" t="s">
        <v>205</v>
      </c>
      <c r="C43" s="202" t="s">
        <v>206</v>
      </c>
      <c r="D43" s="203"/>
      <c r="E43" s="204" t="s">
        <v>197</v>
      </c>
      <c r="F43" s="204" t="s">
        <v>207</v>
      </c>
      <c r="G43" s="205">
        <v>39945</v>
      </c>
      <c r="H43" s="206"/>
    </row>
    <row r="44" spans="1:8" ht="30" x14ac:dyDescent="0.25">
      <c r="A44" s="201" t="s">
        <v>208</v>
      </c>
      <c r="B44" s="201" t="s">
        <v>209</v>
      </c>
      <c r="C44" s="202" t="s">
        <v>210</v>
      </c>
      <c r="D44" s="203"/>
      <c r="E44" s="204" t="s">
        <v>197</v>
      </c>
      <c r="F44" s="204" t="s">
        <v>211</v>
      </c>
      <c r="G44" s="205">
        <v>40690</v>
      </c>
      <c r="H44" s="206"/>
    </row>
    <row r="45" spans="1:8" ht="15" x14ac:dyDescent="0.25">
      <c r="A45" s="201" t="s">
        <v>212</v>
      </c>
      <c r="B45" s="201" t="s">
        <v>213</v>
      </c>
      <c r="C45" s="202" t="s">
        <v>214</v>
      </c>
      <c r="D45" s="203"/>
      <c r="E45" s="204" t="s">
        <v>197</v>
      </c>
      <c r="F45" s="204" t="s">
        <v>211</v>
      </c>
      <c r="G45" s="205">
        <v>40214</v>
      </c>
      <c r="H45" s="206"/>
    </row>
    <row r="46" spans="1:8" ht="15" x14ac:dyDescent="0.25">
      <c r="A46" s="201" t="s">
        <v>215</v>
      </c>
      <c r="B46" s="201" t="s">
        <v>216</v>
      </c>
      <c r="C46" s="202" t="s">
        <v>217</v>
      </c>
      <c r="D46" s="203"/>
      <c r="E46" s="204" t="s">
        <v>197</v>
      </c>
      <c r="F46" s="204" t="s">
        <v>218</v>
      </c>
      <c r="G46" s="205">
        <v>40340</v>
      </c>
      <c r="H46" s="206"/>
    </row>
    <row r="47" spans="1:8" ht="15" x14ac:dyDescent="0.25">
      <c r="A47" s="201" t="s">
        <v>219</v>
      </c>
      <c r="B47" s="201" t="s">
        <v>220</v>
      </c>
      <c r="C47" s="202" t="s">
        <v>221</v>
      </c>
      <c r="D47" s="203"/>
      <c r="E47" s="204" t="s">
        <v>197</v>
      </c>
      <c r="F47" s="204" t="s">
        <v>207</v>
      </c>
      <c r="G47" s="207">
        <v>40242</v>
      </c>
      <c r="H47" s="206"/>
    </row>
    <row r="48" spans="1:8" ht="15" x14ac:dyDescent="0.25">
      <c r="A48" s="201" t="s">
        <v>222</v>
      </c>
      <c r="B48" s="201" t="s">
        <v>223</v>
      </c>
      <c r="C48" s="202" t="s">
        <v>224</v>
      </c>
      <c r="D48" s="203"/>
      <c r="E48" s="204" t="s">
        <v>197</v>
      </c>
      <c r="F48" s="204" t="s">
        <v>207</v>
      </c>
      <c r="G48" s="205">
        <v>40347</v>
      </c>
      <c r="H48" s="208"/>
    </row>
    <row r="49" spans="1:8" ht="15" x14ac:dyDescent="0.25">
      <c r="A49" s="201" t="s">
        <v>225</v>
      </c>
      <c r="B49" s="201" t="s">
        <v>226</v>
      </c>
      <c r="C49" s="202" t="s">
        <v>227</v>
      </c>
      <c r="D49" s="203"/>
      <c r="E49" s="204" t="s">
        <v>197</v>
      </c>
      <c r="F49" s="204" t="s">
        <v>207</v>
      </c>
      <c r="G49" s="205">
        <v>40374</v>
      </c>
      <c r="H49" s="208"/>
    </row>
    <row r="50" spans="1:8" ht="30" x14ac:dyDescent="0.25">
      <c r="A50" s="201" t="s">
        <v>228</v>
      </c>
      <c r="B50" s="201" t="s">
        <v>229</v>
      </c>
      <c r="C50" s="202" t="s">
        <v>230</v>
      </c>
      <c r="D50" s="203"/>
      <c r="E50" s="204" t="s">
        <v>197</v>
      </c>
      <c r="F50" s="204" t="s">
        <v>207</v>
      </c>
      <c r="G50" s="205">
        <v>40382</v>
      </c>
      <c r="H50" s="208"/>
    </row>
    <row r="51" spans="1:8" ht="15" x14ac:dyDescent="0.25">
      <c r="A51" s="201" t="s">
        <v>231</v>
      </c>
      <c r="B51" s="201" t="s">
        <v>232</v>
      </c>
      <c r="C51" s="202" t="s">
        <v>233</v>
      </c>
      <c r="D51" s="203"/>
      <c r="E51" s="204" t="s">
        <v>197</v>
      </c>
      <c r="F51" s="204" t="s">
        <v>211</v>
      </c>
      <c r="G51" s="205">
        <v>40499</v>
      </c>
      <c r="H51" s="208"/>
    </row>
    <row r="52" spans="1:8" ht="30" x14ac:dyDescent="0.25">
      <c r="A52" s="201" t="s">
        <v>234</v>
      </c>
      <c r="B52" s="201" t="s">
        <v>235</v>
      </c>
      <c r="C52" s="202" t="s">
        <v>236</v>
      </c>
      <c r="D52" s="203"/>
      <c r="E52" s="204" t="s">
        <v>197</v>
      </c>
      <c r="F52" s="204" t="s">
        <v>198</v>
      </c>
      <c r="G52" s="205">
        <v>40521</v>
      </c>
      <c r="H52" s="208"/>
    </row>
    <row r="53" spans="1:8" ht="15" x14ac:dyDescent="0.25">
      <c r="A53" s="201" t="s">
        <v>237</v>
      </c>
      <c r="B53" s="201" t="s">
        <v>238</v>
      </c>
      <c r="C53" s="202" t="s">
        <v>239</v>
      </c>
      <c r="D53" s="203"/>
      <c r="E53" s="204" t="s">
        <v>197</v>
      </c>
      <c r="F53" s="204" t="s">
        <v>211</v>
      </c>
      <c r="G53" s="205">
        <v>40498</v>
      </c>
      <c r="H53" s="208"/>
    </row>
    <row r="54" spans="1:8" ht="15" x14ac:dyDescent="0.25">
      <c r="A54" s="201" t="s">
        <v>240</v>
      </c>
      <c r="B54" s="201" t="s">
        <v>241</v>
      </c>
      <c r="C54" s="202" t="s">
        <v>242</v>
      </c>
      <c r="D54" s="203"/>
      <c r="E54" s="204" t="s">
        <v>197</v>
      </c>
      <c r="F54" s="204" t="s">
        <v>243</v>
      </c>
      <c r="G54" s="205">
        <v>40527</v>
      </c>
      <c r="H54" s="208"/>
    </row>
    <row r="55" spans="1:8" ht="15" x14ac:dyDescent="0.25">
      <c r="A55" s="201" t="s">
        <v>244</v>
      </c>
      <c r="B55" s="201" t="s">
        <v>245</v>
      </c>
      <c r="C55" s="202" t="s">
        <v>246</v>
      </c>
      <c r="D55" s="203"/>
      <c r="E55" s="204" t="s">
        <v>197</v>
      </c>
      <c r="F55" s="204" t="s">
        <v>207</v>
      </c>
      <c r="G55" s="205">
        <v>40508</v>
      </c>
      <c r="H55" s="208"/>
    </row>
    <row r="56" spans="1:8" ht="15" x14ac:dyDescent="0.25">
      <c r="A56" s="201" t="s">
        <v>247</v>
      </c>
      <c r="B56" s="201" t="s">
        <v>248</v>
      </c>
      <c r="C56" s="202" t="s">
        <v>249</v>
      </c>
      <c r="D56" s="203"/>
      <c r="E56" s="204" t="s">
        <v>197</v>
      </c>
      <c r="F56" s="204" t="s">
        <v>207</v>
      </c>
      <c r="G56" s="205">
        <v>40515</v>
      </c>
      <c r="H56" s="208"/>
    </row>
    <row r="57" spans="1:8" ht="30" x14ac:dyDescent="0.25">
      <c r="A57" s="201" t="s">
        <v>250</v>
      </c>
      <c r="B57" s="201" t="s">
        <v>251</v>
      </c>
      <c r="C57" s="202" t="s">
        <v>252</v>
      </c>
      <c r="D57" s="203"/>
      <c r="E57" s="204" t="s">
        <v>197</v>
      </c>
      <c r="F57" s="204" t="s">
        <v>243</v>
      </c>
      <c r="G57" s="205">
        <v>40499</v>
      </c>
      <c r="H57" s="208" t="s">
        <v>199</v>
      </c>
    </row>
    <row r="58" spans="1:8" ht="30" x14ac:dyDescent="0.25">
      <c r="A58" s="201" t="s">
        <v>253</v>
      </c>
      <c r="B58" s="201" t="s">
        <v>251</v>
      </c>
      <c r="C58" s="202" t="s">
        <v>254</v>
      </c>
      <c r="D58" s="203"/>
      <c r="E58" s="204" t="s">
        <v>197</v>
      </c>
      <c r="F58" s="204" t="s">
        <v>243</v>
      </c>
      <c r="G58" s="205">
        <v>40499</v>
      </c>
      <c r="H58" s="208" t="s">
        <v>199</v>
      </c>
    </row>
    <row r="59" spans="1:8" ht="15" x14ac:dyDescent="0.25">
      <c r="A59" s="201" t="s">
        <v>255</v>
      </c>
      <c r="B59" s="201" t="s">
        <v>251</v>
      </c>
      <c r="C59" s="202" t="s">
        <v>256</v>
      </c>
      <c r="D59" s="203"/>
      <c r="E59" s="204" t="s">
        <v>197</v>
      </c>
      <c r="F59" s="204" t="s">
        <v>243</v>
      </c>
      <c r="G59" s="205">
        <v>41607</v>
      </c>
      <c r="H59" s="208" t="s">
        <v>199</v>
      </c>
    </row>
    <row r="60" spans="1:8" ht="15" x14ac:dyDescent="0.25">
      <c r="A60" s="201" t="s">
        <v>257</v>
      </c>
      <c r="B60" s="201" t="s">
        <v>258</v>
      </c>
      <c r="C60" s="202" t="s">
        <v>259</v>
      </c>
      <c r="D60" s="203"/>
      <c r="E60" s="204" t="s">
        <v>197</v>
      </c>
      <c r="F60" s="204" t="s">
        <v>260</v>
      </c>
      <c r="G60" s="205">
        <v>40631</v>
      </c>
      <c r="H60" s="208"/>
    </row>
    <row r="61" spans="1:8" ht="15" x14ac:dyDescent="0.25">
      <c r="A61" s="201" t="s">
        <v>261</v>
      </c>
      <c r="B61" s="201" t="s">
        <v>262</v>
      </c>
      <c r="C61" s="202" t="s">
        <v>263</v>
      </c>
      <c r="D61" s="203"/>
      <c r="E61" s="204" t="s">
        <v>197</v>
      </c>
      <c r="F61" s="204" t="s">
        <v>211</v>
      </c>
      <c r="G61" s="205">
        <v>40575</v>
      </c>
      <c r="H61" s="208"/>
    </row>
    <row r="62" spans="1:8" ht="15" x14ac:dyDescent="0.25">
      <c r="A62" s="201" t="s">
        <v>264</v>
      </c>
      <c r="B62" s="201" t="s">
        <v>265</v>
      </c>
      <c r="C62" s="202" t="s">
        <v>266</v>
      </c>
      <c r="D62" s="203"/>
      <c r="E62" s="204" t="s">
        <v>197</v>
      </c>
      <c r="F62" s="204" t="s">
        <v>211</v>
      </c>
      <c r="G62" s="205">
        <v>40597</v>
      </c>
      <c r="H62" s="208"/>
    </row>
    <row r="63" spans="1:8" ht="15" x14ac:dyDescent="0.25">
      <c r="A63" s="201" t="s">
        <v>267</v>
      </c>
      <c r="B63" s="201" t="s">
        <v>268</v>
      </c>
      <c r="C63" s="202" t="s">
        <v>269</v>
      </c>
      <c r="D63" s="203"/>
      <c r="E63" s="204" t="s">
        <v>197</v>
      </c>
      <c r="F63" s="204" t="s">
        <v>243</v>
      </c>
      <c r="G63" s="205">
        <v>40564</v>
      </c>
      <c r="H63" s="208"/>
    </row>
    <row r="64" spans="1:8" ht="15" x14ac:dyDescent="0.25">
      <c r="A64" s="201" t="s">
        <v>270</v>
      </c>
      <c r="B64" s="201" t="s">
        <v>271</v>
      </c>
      <c r="C64" s="202" t="s">
        <v>272</v>
      </c>
      <c r="D64" s="203"/>
      <c r="E64" s="204" t="s">
        <v>197</v>
      </c>
      <c r="F64" s="204" t="s">
        <v>207</v>
      </c>
      <c r="G64" s="205">
        <v>40632</v>
      </c>
      <c r="H64" s="208"/>
    </row>
    <row r="65" spans="1:8" ht="15" x14ac:dyDescent="0.25">
      <c r="A65" s="201" t="s">
        <v>273</v>
      </c>
      <c r="B65" s="201" t="s">
        <v>274</v>
      </c>
      <c r="C65" s="202" t="s">
        <v>275</v>
      </c>
      <c r="D65" s="203"/>
      <c r="E65" s="204" t="s">
        <v>197</v>
      </c>
      <c r="F65" s="204" t="s">
        <v>211</v>
      </c>
      <c r="G65" s="205">
        <v>40625</v>
      </c>
      <c r="H65" s="208"/>
    </row>
    <row r="66" spans="1:8" ht="15" x14ac:dyDescent="0.25">
      <c r="A66" s="201" t="s">
        <v>276</v>
      </c>
      <c r="B66" s="201" t="s">
        <v>277</v>
      </c>
      <c r="C66" s="202" t="s">
        <v>278</v>
      </c>
      <c r="D66" s="203"/>
      <c r="E66" s="204" t="s">
        <v>197</v>
      </c>
      <c r="F66" s="204" t="s">
        <v>207</v>
      </c>
      <c r="G66" s="205">
        <v>40640</v>
      </c>
      <c r="H66" s="208"/>
    </row>
    <row r="67" spans="1:8" ht="15" x14ac:dyDescent="0.25">
      <c r="A67" s="201" t="s">
        <v>279</v>
      </c>
      <c r="B67" s="201" t="s">
        <v>280</v>
      </c>
      <c r="C67" s="202" t="s">
        <v>281</v>
      </c>
      <c r="D67" s="203"/>
      <c r="E67" s="204" t="s">
        <v>197</v>
      </c>
      <c r="F67" s="204" t="s">
        <v>282</v>
      </c>
      <c r="G67" s="205">
        <v>40687</v>
      </c>
      <c r="H67" s="208"/>
    </row>
    <row r="68" spans="1:8" ht="15" x14ac:dyDescent="0.25">
      <c r="A68" s="201" t="s">
        <v>283</v>
      </c>
      <c r="B68" s="201" t="s">
        <v>284</v>
      </c>
      <c r="C68" s="202" t="s">
        <v>285</v>
      </c>
      <c r="D68" s="203"/>
      <c r="E68" s="204" t="s">
        <v>197</v>
      </c>
      <c r="F68" s="204" t="s">
        <v>286</v>
      </c>
      <c r="G68" s="205">
        <v>40716</v>
      </c>
      <c r="H68" s="208"/>
    </row>
    <row r="69" spans="1:8" ht="30" x14ac:dyDescent="0.25">
      <c r="A69" s="201" t="s">
        <v>287</v>
      </c>
      <c r="B69" s="201" t="s">
        <v>288</v>
      </c>
      <c r="C69" s="202" t="s">
        <v>289</v>
      </c>
      <c r="D69" s="203"/>
      <c r="E69" s="204" t="s">
        <v>197</v>
      </c>
      <c r="F69" s="204" t="s">
        <v>211</v>
      </c>
      <c r="G69" s="205">
        <v>40732</v>
      </c>
      <c r="H69" s="208"/>
    </row>
    <row r="70" spans="1:8" ht="15" x14ac:dyDescent="0.25">
      <c r="A70" s="201" t="s">
        <v>290</v>
      </c>
      <c r="B70" s="201" t="s">
        <v>291</v>
      </c>
      <c r="C70" s="202" t="s">
        <v>292</v>
      </c>
      <c r="D70" s="203"/>
      <c r="E70" s="204" t="s">
        <v>197</v>
      </c>
      <c r="F70" s="204" t="s">
        <v>207</v>
      </c>
      <c r="G70" s="205">
        <v>40739</v>
      </c>
      <c r="H70" s="208"/>
    </row>
    <row r="71" spans="1:8" ht="15" x14ac:dyDescent="0.25">
      <c r="A71" s="201" t="s">
        <v>293</v>
      </c>
      <c r="B71" s="201" t="s">
        <v>294</v>
      </c>
      <c r="C71" s="202" t="s">
        <v>295</v>
      </c>
      <c r="D71" s="203"/>
      <c r="E71" s="204" t="s">
        <v>197</v>
      </c>
      <c r="F71" s="204" t="s">
        <v>286</v>
      </c>
      <c r="G71" s="205">
        <v>41520</v>
      </c>
      <c r="H71" s="208"/>
    </row>
    <row r="72" spans="1:8" ht="15" x14ac:dyDescent="0.25">
      <c r="A72" s="201" t="s">
        <v>296</v>
      </c>
      <c r="B72" s="201" t="s">
        <v>297</v>
      </c>
      <c r="C72" s="202" t="s">
        <v>298</v>
      </c>
      <c r="D72" s="203"/>
      <c r="E72" s="204" t="s">
        <v>197</v>
      </c>
      <c r="F72" s="204" t="s">
        <v>299</v>
      </c>
      <c r="G72" s="205">
        <v>40850</v>
      </c>
      <c r="H72" s="208"/>
    </row>
    <row r="73" spans="1:8" ht="15" x14ac:dyDescent="0.25">
      <c r="A73" s="201" t="s">
        <v>300</v>
      </c>
      <c r="B73" s="201" t="s">
        <v>301</v>
      </c>
      <c r="C73" s="202" t="s">
        <v>302</v>
      </c>
      <c r="D73" s="203"/>
      <c r="E73" s="204" t="s">
        <v>197</v>
      </c>
      <c r="F73" s="204" t="s">
        <v>299</v>
      </c>
      <c r="G73" s="205">
        <v>40856</v>
      </c>
      <c r="H73" s="208"/>
    </row>
    <row r="74" spans="1:8" ht="15" x14ac:dyDescent="0.25">
      <c r="A74" s="201" t="s">
        <v>303</v>
      </c>
      <c r="B74" s="201" t="s">
        <v>304</v>
      </c>
      <c r="C74" s="202" t="s">
        <v>305</v>
      </c>
      <c r="D74" s="203"/>
      <c r="E74" s="204" t="s">
        <v>197</v>
      </c>
      <c r="F74" s="204" t="s">
        <v>211</v>
      </c>
      <c r="G74" s="205">
        <v>40884</v>
      </c>
      <c r="H74" s="208"/>
    </row>
    <row r="75" spans="1:8" ht="15" x14ac:dyDescent="0.25">
      <c r="A75" s="201" t="s">
        <v>306</v>
      </c>
      <c r="B75" s="201" t="s">
        <v>307</v>
      </c>
      <c r="C75" s="202" t="s">
        <v>308</v>
      </c>
      <c r="D75" s="203"/>
      <c r="E75" s="204" t="s">
        <v>197</v>
      </c>
      <c r="F75" s="204" t="s">
        <v>211</v>
      </c>
      <c r="G75" s="205">
        <v>40872</v>
      </c>
      <c r="H75" s="208"/>
    </row>
    <row r="76" spans="1:8" ht="15" x14ac:dyDescent="0.25">
      <c r="A76" s="201" t="s">
        <v>309</v>
      </c>
      <c r="B76" s="201" t="s">
        <v>310</v>
      </c>
      <c r="C76" s="202" t="s">
        <v>311</v>
      </c>
      <c r="D76" s="203"/>
      <c r="E76" s="204" t="s">
        <v>197</v>
      </c>
      <c r="F76" s="204" t="s">
        <v>312</v>
      </c>
      <c r="G76" s="205">
        <v>40961</v>
      </c>
      <c r="H76" s="208"/>
    </row>
    <row r="77" spans="1:8" ht="15" x14ac:dyDescent="0.25">
      <c r="A77" s="201" t="s">
        <v>313</v>
      </c>
      <c r="B77" s="201" t="s">
        <v>314</v>
      </c>
      <c r="C77" s="202" t="s">
        <v>315</v>
      </c>
      <c r="D77" s="203"/>
      <c r="E77" s="204" t="s">
        <v>197</v>
      </c>
      <c r="F77" s="204" t="s">
        <v>207</v>
      </c>
      <c r="G77" s="205">
        <v>40974</v>
      </c>
      <c r="H77" s="208"/>
    </row>
    <row r="78" spans="1:8" ht="15" x14ac:dyDescent="0.25">
      <c r="A78" s="201" t="s">
        <v>316</v>
      </c>
      <c r="B78" s="201" t="s">
        <v>317</v>
      </c>
      <c r="C78" s="202" t="s">
        <v>318</v>
      </c>
      <c r="D78" s="203"/>
      <c r="E78" s="204" t="s">
        <v>197</v>
      </c>
      <c r="F78" s="204" t="s">
        <v>312</v>
      </c>
      <c r="G78" s="205">
        <v>41040</v>
      </c>
      <c r="H78" s="208"/>
    </row>
    <row r="79" spans="1:8" ht="15" x14ac:dyDescent="0.25">
      <c r="A79" s="201" t="s">
        <v>319</v>
      </c>
      <c r="B79" s="201" t="s">
        <v>320</v>
      </c>
      <c r="C79" s="202" t="s">
        <v>321</v>
      </c>
      <c r="D79" s="203"/>
      <c r="E79" s="204" t="s">
        <v>197</v>
      </c>
      <c r="F79" s="204" t="s">
        <v>211</v>
      </c>
      <c r="G79" s="205">
        <v>41555</v>
      </c>
      <c r="H79" s="208"/>
    </row>
    <row r="80" spans="1:8" ht="15" x14ac:dyDescent="0.25">
      <c r="A80" s="201" t="s">
        <v>322</v>
      </c>
      <c r="B80" s="201" t="s">
        <v>323</v>
      </c>
      <c r="C80" s="202" t="s">
        <v>324</v>
      </c>
      <c r="D80" s="203"/>
      <c r="E80" s="204" t="s">
        <v>197</v>
      </c>
      <c r="F80" s="204" t="s">
        <v>243</v>
      </c>
      <c r="G80" s="205">
        <v>41033</v>
      </c>
      <c r="H80" s="208"/>
    </row>
    <row r="81" spans="1:8" ht="15" x14ac:dyDescent="0.25">
      <c r="A81" s="201" t="s">
        <v>325</v>
      </c>
      <c r="B81" s="201" t="s">
        <v>326</v>
      </c>
      <c r="C81" s="202" t="s">
        <v>327</v>
      </c>
      <c r="D81" s="203"/>
      <c r="E81" s="204" t="s">
        <v>197</v>
      </c>
      <c r="F81" s="204" t="s">
        <v>211</v>
      </c>
      <c r="G81" s="205">
        <v>41117</v>
      </c>
      <c r="H81" s="208" t="s">
        <v>199</v>
      </c>
    </row>
    <row r="82" spans="1:8" ht="15" x14ac:dyDescent="0.25">
      <c r="A82" s="201" t="s">
        <v>328</v>
      </c>
      <c r="B82" s="201" t="s">
        <v>326</v>
      </c>
      <c r="C82" s="202" t="s">
        <v>329</v>
      </c>
      <c r="D82" s="203"/>
      <c r="E82" s="204" t="s">
        <v>197</v>
      </c>
      <c r="F82" s="204" t="s">
        <v>211</v>
      </c>
      <c r="G82" s="205">
        <v>40652</v>
      </c>
      <c r="H82" s="208" t="s">
        <v>199</v>
      </c>
    </row>
    <row r="83" spans="1:8" ht="15" x14ac:dyDescent="0.25">
      <c r="A83" s="201" t="s">
        <v>330</v>
      </c>
      <c r="B83" s="201" t="s">
        <v>331</v>
      </c>
      <c r="C83" s="202" t="s">
        <v>332</v>
      </c>
      <c r="D83" s="203"/>
      <c r="E83" s="204" t="s">
        <v>197</v>
      </c>
      <c r="F83" s="204" t="s">
        <v>333</v>
      </c>
      <c r="G83" s="205">
        <v>44523</v>
      </c>
      <c r="H83" s="208"/>
    </row>
    <row r="84" spans="1:8" ht="15" x14ac:dyDescent="0.25">
      <c r="A84" s="201" t="s">
        <v>334</v>
      </c>
      <c r="B84" s="201" t="s">
        <v>335</v>
      </c>
      <c r="C84" s="202" t="s">
        <v>336</v>
      </c>
      <c r="D84" s="203"/>
      <c r="E84" s="204" t="s">
        <v>197</v>
      </c>
      <c r="F84" s="204" t="s">
        <v>260</v>
      </c>
      <c r="G84" s="205">
        <v>41191</v>
      </c>
      <c r="H84" s="208"/>
    </row>
    <row r="85" spans="1:8" ht="15" x14ac:dyDescent="0.25">
      <c r="A85" s="201" t="s">
        <v>337</v>
      </c>
      <c r="B85" s="201" t="s">
        <v>338</v>
      </c>
      <c r="C85" s="202" t="s">
        <v>339</v>
      </c>
      <c r="D85" s="203"/>
      <c r="E85" s="204" t="s">
        <v>197</v>
      </c>
      <c r="F85" s="204" t="s">
        <v>299</v>
      </c>
      <c r="G85" s="205">
        <v>41250</v>
      </c>
      <c r="H85" s="208"/>
    </row>
    <row r="86" spans="1:8" ht="15" x14ac:dyDescent="0.25">
      <c r="A86" s="201" t="s">
        <v>340</v>
      </c>
      <c r="B86" s="201" t="s">
        <v>341</v>
      </c>
      <c r="C86" s="202" t="s">
        <v>342</v>
      </c>
      <c r="D86" s="203"/>
      <c r="E86" s="204" t="s">
        <v>197</v>
      </c>
      <c r="F86" s="204" t="s">
        <v>207</v>
      </c>
      <c r="G86" s="205">
        <v>41236</v>
      </c>
      <c r="H86" s="208"/>
    </row>
    <row r="87" spans="1:8" ht="15" x14ac:dyDescent="0.25">
      <c r="A87" s="201" t="s">
        <v>343</v>
      </c>
      <c r="B87" s="201" t="s">
        <v>344</v>
      </c>
      <c r="C87" s="202" t="s">
        <v>345</v>
      </c>
      <c r="D87" s="203"/>
      <c r="E87" s="204" t="s">
        <v>197</v>
      </c>
      <c r="F87" s="204" t="s">
        <v>211</v>
      </c>
      <c r="G87" s="205">
        <v>41247</v>
      </c>
      <c r="H87" s="208"/>
    </row>
    <row r="88" spans="1:8" ht="15" x14ac:dyDescent="0.25">
      <c r="A88" s="201" t="s">
        <v>346</v>
      </c>
      <c r="B88" s="201" t="s">
        <v>347</v>
      </c>
      <c r="C88" s="202" t="s">
        <v>348</v>
      </c>
      <c r="D88" s="203"/>
      <c r="E88" s="204" t="s">
        <v>197</v>
      </c>
      <c r="F88" s="204" t="s">
        <v>286</v>
      </c>
      <c r="G88" s="205">
        <v>41439</v>
      </c>
      <c r="H88" s="208"/>
    </row>
    <row r="89" spans="1:8" ht="15" x14ac:dyDescent="0.25">
      <c r="A89" s="201" t="s">
        <v>349</v>
      </c>
      <c r="B89" s="201" t="s">
        <v>350</v>
      </c>
      <c r="C89" s="202" t="s">
        <v>351</v>
      </c>
      <c r="D89" s="203"/>
      <c r="E89" s="204" t="s">
        <v>197</v>
      </c>
      <c r="F89" s="204" t="s">
        <v>211</v>
      </c>
      <c r="G89" s="205">
        <v>41374</v>
      </c>
      <c r="H89" s="208"/>
    </row>
    <row r="90" spans="1:8" ht="30" x14ac:dyDescent="0.25">
      <c r="A90" s="201" t="s">
        <v>352</v>
      </c>
      <c r="B90" s="201" t="s">
        <v>353</v>
      </c>
      <c r="C90" s="202" t="s">
        <v>354</v>
      </c>
      <c r="D90" s="203"/>
      <c r="E90" s="204" t="s">
        <v>197</v>
      </c>
      <c r="F90" s="204" t="s">
        <v>243</v>
      </c>
      <c r="G90" s="205">
        <v>41563</v>
      </c>
      <c r="H90" s="208"/>
    </row>
    <row r="91" spans="1:8" ht="15" x14ac:dyDescent="0.25">
      <c r="A91" s="201" t="s">
        <v>355</v>
      </c>
      <c r="B91" s="201" t="s">
        <v>356</v>
      </c>
      <c r="C91" s="202" t="s">
        <v>357</v>
      </c>
      <c r="D91" s="203"/>
      <c r="E91" s="204" t="s">
        <v>197</v>
      </c>
      <c r="F91" s="204" t="s">
        <v>218</v>
      </c>
      <c r="G91" s="205">
        <v>41726</v>
      </c>
      <c r="H91" s="208"/>
    </row>
    <row r="92" spans="1:8" ht="15" x14ac:dyDescent="0.25">
      <c r="A92" s="201" t="s">
        <v>358</v>
      </c>
      <c r="B92" s="201" t="s">
        <v>359</v>
      </c>
      <c r="C92" s="202" t="s">
        <v>360</v>
      </c>
      <c r="D92" s="203"/>
      <c r="E92" s="204" t="s">
        <v>361</v>
      </c>
      <c r="F92" s="204" t="s">
        <v>361</v>
      </c>
      <c r="G92" s="205">
        <v>41604</v>
      </c>
      <c r="H92" s="208"/>
    </row>
    <row r="93" spans="1:8" ht="15" x14ac:dyDescent="0.25">
      <c r="A93" s="201" t="s">
        <v>362</v>
      </c>
      <c r="B93" s="201" t="s">
        <v>363</v>
      </c>
      <c r="C93" s="202" t="s">
        <v>364</v>
      </c>
      <c r="D93" s="203"/>
      <c r="E93" s="204" t="s">
        <v>197</v>
      </c>
      <c r="F93" s="204" t="s">
        <v>286</v>
      </c>
      <c r="G93" s="205">
        <v>41439</v>
      </c>
      <c r="H93" s="208"/>
    </row>
    <row r="94" spans="1:8" ht="15" x14ac:dyDescent="0.25">
      <c r="A94" s="201" t="s">
        <v>365</v>
      </c>
      <c r="B94" s="201" t="s">
        <v>366</v>
      </c>
      <c r="C94" s="202" t="s">
        <v>367</v>
      </c>
      <c r="D94" s="203"/>
      <c r="E94" s="204" t="s">
        <v>368</v>
      </c>
      <c r="F94" s="204" t="s">
        <v>368</v>
      </c>
      <c r="G94" s="205">
        <v>41597</v>
      </c>
      <c r="H94" s="208"/>
    </row>
    <row r="95" spans="1:8" ht="15" x14ac:dyDescent="0.25">
      <c r="A95" s="201" t="s">
        <v>369</v>
      </c>
      <c r="B95" s="201" t="s">
        <v>370</v>
      </c>
      <c r="C95" s="202" t="s">
        <v>371</v>
      </c>
      <c r="D95" s="203"/>
      <c r="E95" s="204" t="s">
        <v>197</v>
      </c>
      <c r="F95" s="204" t="s">
        <v>211</v>
      </c>
      <c r="G95" s="205">
        <v>41625</v>
      </c>
      <c r="H95" s="208"/>
    </row>
    <row r="96" spans="1:8" ht="15" x14ac:dyDescent="0.25">
      <c r="A96" s="201" t="s">
        <v>372</v>
      </c>
      <c r="B96" s="201" t="s">
        <v>373</v>
      </c>
      <c r="C96" s="202" t="s">
        <v>374</v>
      </c>
      <c r="D96" s="203"/>
      <c r="E96" s="204" t="s">
        <v>197</v>
      </c>
      <c r="F96" s="204" t="s">
        <v>211</v>
      </c>
      <c r="G96" s="205">
        <v>41698</v>
      </c>
      <c r="H96" s="208"/>
    </row>
    <row r="97" spans="1:8" ht="30" x14ac:dyDescent="0.25">
      <c r="A97" s="201" t="s">
        <v>375</v>
      </c>
      <c r="B97" s="201" t="s">
        <v>376</v>
      </c>
      <c r="C97" s="202" t="s">
        <v>377</v>
      </c>
      <c r="D97" s="203"/>
      <c r="E97" s="204" t="s">
        <v>197</v>
      </c>
      <c r="F97" s="204" t="s">
        <v>243</v>
      </c>
      <c r="G97" s="205">
        <v>41583</v>
      </c>
      <c r="H97" s="208"/>
    </row>
    <row r="98" spans="1:8" ht="15" x14ac:dyDescent="0.25">
      <c r="A98" s="201" t="s">
        <v>378</v>
      </c>
      <c r="B98" s="201" t="s">
        <v>379</v>
      </c>
      <c r="C98" s="202" t="s">
        <v>380</v>
      </c>
      <c r="D98" s="203"/>
      <c r="E98" s="204" t="s">
        <v>197</v>
      </c>
      <c r="F98" s="204" t="s">
        <v>286</v>
      </c>
      <c r="G98" s="205">
        <v>41621</v>
      </c>
      <c r="H98" s="208"/>
    </row>
    <row r="99" spans="1:8" ht="15" x14ac:dyDescent="0.25">
      <c r="A99" s="201" t="s">
        <v>381</v>
      </c>
      <c r="B99" s="201" t="s">
        <v>382</v>
      </c>
      <c r="C99" s="202" t="s">
        <v>383</v>
      </c>
      <c r="D99" s="203"/>
      <c r="E99" s="204" t="s">
        <v>197</v>
      </c>
      <c r="F99" s="204" t="s">
        <v>384</v>
      </c>
      <c r="G99" s="205">
        <v>41584</v>
      </c>
      <c r="H99" s="208"/>
    </row>
    <row r="100" spans="1:8" ht="15" x14ac:dyDescent="0.25">
      <c r="A100" s="201" t="s">
        <v>385</v>
      </c>
      <c r="B100" s="201" t="s">
        <v>386</v>
      </c>
      <c r="C100" s="202" t="s">
        <v>387</v>
      </c>
      <c r="D100" s="203"/>
      <c r="E100" s="204" t="s">
        <v>197</v>
      </c>
      <c r="F100" s="204" t="s">
        <v>207</v>
      </c>
      <c r="G100" s="205">
        <v>41598</v>
      </c>
      <c r="H100" s="208"/>
    </row>
    <row r="101" spans="1:8" ht="15" x14ac:dyDescent="0.25">
      <c r="A101" s="201" t="s">
        <v>388</v>
      </c>
      <c r="B101" s="201" t="s">
        <v>389</v>
      </c>
      <c r="C101" s="202" t="s">
        <v>390</v>
      </c>
      <c r="D101" s="203"/>
      <c r="E101" s="204" t="s">
        <v>197</v>
      </c>
      <c r="F101" s="204" t="s">
        <v>243</v>
      </c>
      <c r="G101" s="205">
        <v>41583</v>
      </c>
      <c r="H101" s="208" t="s">
        <v>199</v>
      </c>
    </row>
    <row r="102" spans="1:8" ht="15" x14ac:dyDescent="0.25">
      <c r="A102" s="201" t="s">
        <v>391</v>
      </c>
      <c r="B102" s="201" t="s">
        <v>389</v>
      </c>
      <c r="C102" s="202" t="s">
        <v>392</v>
      </c>
      <c r="D102" s="203"/>
      <c r="E102" s="204" t="s">
        <v>197</v>
      </c>
      <c r="F102" s="204" t="s">
        <v>243</v>
      </c>
      <c r="G102" s="205">
        <v>41583</v>
      </c>
      <c r="H102" s="208" t="s">
        <v>199</v>
      </c>
    </row>
    <row r="103" spans="1:8" ht="15" x14ac:dyDescent="0.25">
      <c r="A103" s="201" t="s">
        <v>393</v>
      </c>
      <c r="B103" s="201" t="s">
        <v>394</v>
      </c>
      <c r="C103" s="202" t="s">
        <v>395</v>
      </c>
      <c r="D103" s="203"/>
      <c r="E103" s="204" t="s">
        <v>361</v>
      </c>
      <c r="F103" s="204" t="s">
        <v>361</v>
      </c>
      <c r="G103" s="205">
        <v>41814</v>
      </c>
      <c r="H103" s="208"/>
    </row>
    <row r="104" spans="1:8" ht="15" x14ac:dyDescent="0.25">
      <c r="A104" s="201" t="s">
        <v>396</v>
      </c>
      <c r="B104" s="201" t="s">
        <v>397</v>
      </c>
      <c r="C104" s="202" t="s">
        <v>398</v>
      </c>
      <c r="D104" s="203"/>
      <c r="E104" s="204" t="s">
        <v>197</v>
      </c>
      <c r="F104" s="204" t="s">
        <v>299</v>
      </c>
      <c r="G104" s="205">
        <v>41737</v>
      </c>
      <c r="H104" s="208"/>
    </row>
    <row r="105" spans="1:8" ht="15" x14ac:dyDescent="0.25">
      <c r="A105" s="201" t="s">
        <v>399</v>
      </c>
      <c r="B105" s="201" t="s">
        <v>400</v>
      </c>
      <c r="C105" s="202" t="s">
        <v>401</v>
      </c>
      <c r="D105" s="203"/>
      <c r="E105" s="204" t="s">
        <v>197</v>
      </c>
      <c r="F105" s="204" t="s">
        <v>402</v>
      </c>
      <c r="G105" s="205">
        <v>41730</v>
      </c>
      <c r="H105" s="208"/>
    </row>
    <row r="106" spans="1:8" ht="15" x14ac:dyDescent="0.25">
      <c r="A106" s="201" t="s">
        <v>403</v>
      </c>
      <c r="B106" s="201" t="s">
        <v>404</v>
      </c>
      <c r="C106" s="202" t="s">
        <v>405</v>
      </c>
      <c r="D106" s="203"/>
      <c r="E106" s="204" t="s">
        <v>197</v>
      </c>
      <c r="F106" s="204" t="s">
        <v>243</v>
      </c>
      <c r="G106" s="205">
        <v>41821</v>
      </c>
      <c r="H106" s="208"/>
    </row>
    <row r="107" spans="1:8" ht="15" x14ac:dyDescent="0.25">
      <c r="A107" s="201" t="s">
        <v>406</v>
      </c>
      <c r="B107" s="201" t="s">
        <v>407</v>
      </c>
      <c r="C107" s="202" t="s">
        <v>408</v>
      </c>
      <c r="D107" s="203"/>
      <c r="E107" s="204" t="s">
        <v>197</v>
      </c>
      <c r="F107" s="204" t="s">
        <v>211</v>
      </c>
      <c r="G107" s="205">
        <v>41765</v>
      </c>
      <c r="H107" s="208"/>
    </row>
    <row r="108" spans="1:8" ht="15" x14ac:dyDescent="0.25">
      <c r="A108" s="201" t="s">
        <v>409</v>
      </c>
      <c r="B108" s="201" t="s">
        <v>410</v>
      </c>
      <c r="C108" s="202" t="s">
        <v>411</v>
      </c>
      <c r="D108" s="203"/>
      <c r="E108" s="204" t="s">
        <v>197</v>
      </c>
      <c r="F108" s="204" t="s">
        <v>207</v>
      </c>
      <c r="G108" s="205">
        <v>42199</v>
      </c>
      <c r="H108" s="208"/>
    </row>
    <row r="109" spans="1:8" ht="15" x14ac:dyDescent="0.25">
      <c r="A109" s="201" t="s">
        <v>412</v>
      </c>
      <c r="B109" s="201" t="s">
        <v>413</v>
      </c>
      <c r="C109" s="202" t="s">
        <v>414</v>
      </c>
      <c r="D109" s="203"/>
      <c r="E109" s="204" t="s">
        <v>197</v>
      </c>
      <c r="F109" s="204" t="s">
        <v>207</v>
      </c>
      <c r="G109" s="205">
        <v>41922</v>
      </c>
      <c r="H109" s="208"/>
    </row>
    <row r="110" spans="1:8" ht="15" x14ac:dyDescent="0.25">
      <c r="A110" s="201" t="s">
        <v>415</v>
      </c>
      <c r="B110" s="201" t="s">
        <v>416</v>
      </c>
      <c r="C110" s="202" t="s">
        <v>417</v>
      </c>
      <c r="D110" s="203"/>
      <c r="E110" s="204" t="s">
        <v>197</v>
      </c>
      <c r="F110" s="204" t="s">
        <v>286</v>
      </c>
      <c r="G110" s="205">
        <v>41970</v>
      </c>
      <c r="H110" s="208"/>
    </row>
    <row r="111" spans="1:8" ht="15" x14ac:dyDescent="0.25">
      <c r="A111" s="201" t="s">
        <v>418</v>
      </c>
      <c r="B111" s="201" t="s">
        <v>419</v>
      </c>
      <c r="C111" s="202" t="s">
        <v>420</v>
      </c>
      <c r="D111" s="203"/>
      <c r="E111" s="204" t="s">
        <v>197</v>
      </c>
      <c r="F111" s="204" t="s">
        <v>243</v>
      </c>
      <c r="G111" s="205">
        <v>41921</v>
      </c>
      <c r="H111" s="208"/>
    </row>
    <row r="112" spans="1:8" ht="15" x14ac:dyDescent="0.25">
      <c r="A112" s="201" t="s">
        <v>421</v>
      </c>
      <c r="B112" s="201" t="s">
        <v>422</v>
      </c>
      <c r="C112" s="202" t="s">
        <v>423</v>
      </c>
      <c r="D112" s="203"/>
      <c r="E112" s="204" t="s">
        <v>197</v>
      </c>
      <c r="F112" s="204" t="s">
        <v>402</v>
      </c>
      <c r="G112" s="205">
        <v>41954</v>
      </c>
      <c r="H112" s="208"/>
    </row>
    <row r="113" spans="1:8" ht="30" x14ac:dyDescent="0.25">
      <c r="A113" s="201" t="s">
        <v>424</v>
      </c>
      <c r="B113" s="201" t="s">
        <v>425</v>
      </c>
      <c r="C113" s="202" t="s">
        <v>426</v>
      </c>
      <c r="D113" s="203"/>
      <c r="E113" s="204" t="s">
        <v>197</v>
      </c>
      <c r="F113" s="204" t="s">
        <v>243</v>
      </c>
      <c r="G113" s="205">
        <v>41961</v>
      </c>
      <c r="H113" s="208"/>
    </row>
    <row r="114" spans="1:8" ht="15" x14ac:dyDescent="0.25">
      <c r="A114" s="201" t="s">
        <v>427</v>
      </c>
      <c r="B114" s="201" t="s">
        <v>428</v>
      </c>
      <c r="C114" s="202" t="s">
        <v>429</v>
      </c>
      <c r="D114" s="203"/>
      <c r="E114" s="204" t="s">
        <v>197</v>
      </c>
      <c r="F114" s="204" t="s">
        <v>207</v>
      </c>
      <c r="G114" s="205">
        <v>41971</v>
      </c>
      <c r="H114" s="208"/>
    </row>
    <row r="115" spans="1:8" ht="30" x14ac:dyDescent="0.25">
      <c r="A115" s="201" t="s">
        <v>430</v>
      </c>
      <c r="B115" s="201" t="s">
        <v>431</v>
      </c>
      <c r="C115" s="202" t="s">
        <v>432</v>
      </c>
      <c r="D115" s="203"/>
      <c r="E115" s="204" t="s">
        <v>197</v>
      </c>
      <c r="F115" s="204" t="s">
        <v>243</v>
      </c>
      <c r="G115" s="205">
        <v>42144</v>
      </c>
      <c r="H115" s="208"/>
    </row>
    <row r="116" spans="1:8" ht="15" x14ac:dyDescent="0.25">
      <c r="A116" s="201" t="s">
        <v>433</v>
      </c>
      <c r="B116" s="201" t="s">
        <v>434</v>
      </c>
      <c r="C116" s="202" t="s">
        <v>435</v>
      </c>
      <c r="D116" s="203"/>
      <c r="E116" s="204" t="s">
        <v>197</v>
      </c>
      <c r="F116" s="204" t="s">
        <v>384</v>
      </c>
      <c r="G116" s="205">
        <v>42066</v>
      </c>
      <c r="H116" s="208"/>
    </row>
    <row r="117" spans="1:8" ht="15" x14ac:dyDescent="0.25">
      <c r="A117" s="201" t="s">
        <v>436</v>
      </c>
      <c r="B117" s="201" t="s">
        <v>437</v>
      </c>
      <c r="C117" s="202" t="s">
        <v>438</v>
      </c>
      <c r="D117" s="203"/>
      <c r="E117" s="204" t="s">
        <v>197</v>
      </c>
      <c r="F117" s="204" t="s">
        <v>402</v>
      </c>
      <c r="G117" s="205">
        <v>42143</v>
      </c>
      <c r="H117" s="208"/>
    </row>
    <row r="118" spans="1:8" ht="15" x14ac:dyDescent="0.25">
      <c r="A118" s="201" t="s">
        <v>439</v>
      </c>
      <c r="B118" s="201" t="s">
        <v>440</v>
      </c>
      <c r="C118" s="202" t="s">
        <v>441</v>
      </c>
      <c r="D118" s="203"/>
      <c r="E118" s="204" t="s">
        <v>197</v>
      </c>
      <c r="F118" s="204" t="s">
        <v>312</v>
      </c>
      <c r="G118" s="205">
        <v>42307</v>
      </c>
      <c r="H118" s="208"/>
    </row>
    <row r="119" spans="1:8" ht="15" x14ac:dyDescent="0.25">
      <c r="A119" s="201" t="s">
        <v>442</v>
      </c>
      <c r="B119" s="201" t="s">
        <v>443</v>
      </c>
      <c r="C119" s="202" t="s">
        <v>444</v>
      </c>
      <c r="D119" s="203"/>
      <c r="E119" s="204" t="s">
        <v>197</v>
      </c>
      <c r="F119" s="204" t="s">
        <v>445</v>
      </c>
      <c r="G119" s="205">
        <v>42174</v>
      </c>
      <c r="H119" s="208"/>
    </row>
    <row r="120" spans="1:8" ht="15" x14ac:dyDescent="0.25">
      <c r="A120" s="201" t="s">
        <v>446</v>
      </c>
      <c r="B120" s="201" t="s">
        <v>447</v>
      </c>
      <c r="C120" s="202" t="s">
        <v>448</v>
      </c>
      <c r="D120" s="203"/>
      <c r="E120" s="204" t="s">
        <v>197</v>
      </c>
      <c r="F120" s="204" t="s">
        <v>243</v>
      </c>
      <c r="G120" s="205">
        <v>42227</v>
      </c>
      <c r="H120" s="208"/>
    </row>
    <row r="121" spans="1:8" ht="15" x14ac:dyDescent="0.25">
      <c r="A121" s="201" t="s">
        <v>449</v>
      </c>
      <c r="B121" s="201" t="s">
        <v>450</v>
      </c>
      <c r="C121" s="202" t="s">
        <v>451</v>
      </c>
      <c r="D121" s="203"/>
      <c r="E121" s="204" t="s">
        <v>197</v>
      </c>
      <c r="F121" s="204" t="s">
        <v>211</v>
      </c>
      <c r="G121" s="205">
        <v>42290</v>
      </c>
      <c r="H121" s="208"/>
    </row>
    <row r="122" spans="1:8" ht="15" x14ac:dyDescent="0.25">
      <c r="A122" s="201" t="s">
        <v>452</v>
      </c>
      <c r="B122" s="201" t="s">
        <v>453</v>
      </c>
      <c r="C122" s="202" t="s">
        <v>454</v>
      </c>
      <c r="D122" s="203"/>
      <c r="E122" s="204" t="s">
        <v>197</v>
      </c>
      <c r="F122" s="204" t="s">
        <v>333</v>
      </c>
      <c r="G122" s="205">
        <v>42346</v>
      </c>
      <c r="H122" s="208"/>
    </row>
    <row r="123" spans="1:8" ht="15" x14ac:dyDescent="0.25">
      <c r="A123" s="201" t="s">
        <v>455</v>
      </c>
      <c r="B123" s="201" t="s">
        <v>456</v>
      </c>
      <c r="C123" s="202" t="s">
        <v>457</v>
      </c>
      <c r="D123" s="203"/>
      <c r="E123" s="204" t="s">
        <v>197</v>
      </c>
      <c r="F123" s="204" t="s">
        <v>402</v>
      </c>
      <c r="G123" s="205">
        <v>42283</v>
      </c>
      <c r="H123" s="208"/>
    </row>
    <row r="124" spans="1:8" ht="30" x14ac:dyDescent="0.25">
      <c r="A124" s="201" t="s">
        <v>458</v>
      </c>
      <c r="B124" s="201" t="s">
        <v>459</v>
      </c>
      <c r="C124" s="202" t="s">
        <v>460</v>
      </c>
      <c r="D124" s="203"/>
      <c r="E124" s="204" t="s">
        <v>197</v>
      </c>
      <c r="F124" s="204" t="s">
        <v>218</v>
      </c>
      <c r="G124" s="205">
        <v>42339</v>
      </c>
      <c r="H124" s="208"/>
    </row>
    <row r="125" spans="1:8" ht="15" x14ac:dyDescent="0.25">
      <c r="A125" s="201" t="s">
        <v>461</v>
      </c>
      <c r="B125" s="201" t="s">
        <v>462</v>
      </c>
      <c r="C125" s="202" t="s">
        <v>463</v>
      </c>
      <c r="D125" s="203"/>
      <c r="E125" s="204" t="s">
        <v>361</v>
      </c>
      <c r="F125" s="204" t="s">
        <v>361</v>
      </c>
      <c r="G125" s="205">
        <v>42340</v>
      </c>
      <c r="H125" s="208"/>
    </row>
    <row r="126" spans="1:8" ht="15" x14ac:dyDescent="0.25">
      <c r="A126" s="201" t="s">
        <v>464</v>
      </c>
      <c r="B126" s="201" t="s">
        <v>465</v>
      </c>
      <c r="C126" s="202" t="s">
        <v>466</v>
      </c>
      <c r="D126" s="203"/>
      <c r="E126" s="204" t="s">
        <v>197</v>
      </c>
      <c r="F126" s="204" t="s">
        <v>467</v>
      </c>
      <c r="G126" s="205">
        <v>42342</v>
      </c>
      <c r="H126" s="208"/>
    </row>
    <row r="127" spans="1:8" ht="15" x14ac:dyDescent="0.25">
      <c r="A127" s="201" t="s">
        <v>468</v>
      </c>
      <c r="B127" s="201" t="s">
        <v>469</v>
      </c>
      <c r="C127" s="202" t="s">
        <v>470</v>
      </c>
      <c r="D127" s="203"/>
      <c r="E127" s="204" t="s">
        <v>197</v>
      </c>
      <c r="F127" s="204" t="s">
        <v>260</v>
      </c>
      <c r="G127" s="205">
        <v>42349</v>
      </c>
      <c r="H127" s="208"/>
    </row>
    <row r="128" spans="1:8" ht="15" x14ac:dyDescent="0.25">
      <c r="A128" s="201" t="s">
        <v>471</v>
      </c>
      <c r="B128" s="201" t="s">
        <v>472</v>
      </c>
      <c r="C128" s="202" t="s">
        <v>473</v>
      </c>
      <c r="D128" s="203"/>
      <c r="E128" s="204" t="s">
        <v>361</v>
      </c>
      <c r="F128" s="204" t="s">
        <v>361</v>
      </c>
      <c r="G128" s="205">
        <v>42487</v>
      </c>
      <c r="H128" s="208"/>
    </row>
    <row r="129" spans="1:8" ht="15" x14ac:dyDescent="0.25">
      <c r="A129" s="201" t="s">
        <v>474</v>
      </c>
      <c r="B129" s="201" t="s">
        <v>475</v>
      </c>
      <c r="C129" s="202" t="s">
        <v>476</v>
      </c>
      <c r="D129" s="203"/>
      <c r="E129" s="204" t="s">
        <v>197</v>
      </c>
      <c r="F129" s="204" t="s">
        <v>207</v>
      </c>
      <c r="G129" s="205">
        <v>42573</v>
      </c>
      <c r="H129" s="208"/>
    </row>
    <row r="130" spans="1:8" ht="30" x14ac:dyDescent="0.25">
      <c r="A130" s="201" t="s">
        <v>477</v>
      </c>
      <c r="B130" s="201" t="s">
        <v>478</v>
      </c>
      <c r="C130" s="202" t="s">
        <v>479</v>
      </c>
      <c r="D130" s="203"/>
      <c r="E130" s="204" t="s">
        <v>197</v>
      </c>
      <c r="F130" s="204" t="s">
        <v>467</v>
      </c>
      <c r="G130" s="205">
        <v>42538</v>
      </c>
      <c r="H130" s="208"/>
    </row>
    <row r="131" spans="1:8" ht="15" x14ac:dyDescent="0.25">
      <c r="A131" s="201" t="s">
        <v>480</v>
      </c>
      <c r="B131" s="201" t="s">
        <v>481</v>
      </c>
      <c r="C131" s="202" t="s">
        <v>482</v>
      </c>
      <c r="D131" s="203"/>
      <c r="E131" s="204" t="s">
        <v>197</v>
      </c>
      <c r="F131" s="204" t="s">
        <v>218</v>
      </c>
      <c r="G131" s="205">
        <v>42528</v>
      </c>
      <c r="H131" s="208"/>
    </row>
    <row r="132" spans="1:8" ht="15" x14ac:dyDescent="0.25">
      <c r="A132" s="201" t="s">
        <v>483</v>
      </c>
      <c r="B132" s="201" t="s">
        <v>484</v>
      </c>
      <c r="C132" s="202" t="s">
        <v>485</v>
      </c>
      <c r="D132" s="203"/>
      <c r="E132" s="204" t="s">
        <v>197</v>
      </c>
      <c r="F132" s="204" t="s">
        <v>312</v>
      </c>
      <c r="G132" s="205">
        <v>42682</v>
      </c>
      <c r="H132" s="208"/>
    </row>
    <row r="133" spans="1:8" ht="15" x14ac:dyDescent="0.25">
      <c r="A133" s="201" t="s">
        <v>486</v>
      </c>
      <c r="B133" s="201" t="s">
        <v>487</v>
      </c>
      <c r="C133" s="202" t="s">
        <v>488</v>
      </c>
      <c r="D133" s="203"/>
      <c r="E133" s="204" t="s">
        <v>361</v>
      </c>
      <c r="F133" s="204" t="s">
        <v>361</v>
      </c>
      <c r="G133" s="205">
        <v>42692</v>
      </c>
      <c r="H133" s="208"/>
    </row>
    <row r="134" spans="1:8" ht="15" x14ac:dyDescent="0.25">
      <c r="A134" s="201" t="s">
        <v>489</v>
      </c>
      <c r="B134" s="201" t="s">
        <v>490</v>
      </c>
      <c r="C134" s="202" t="s">
        <v>491</v>
      </c>
      <c r="D134" s="203"/>
      <c r="E134" s="204" t="s">
        <v>361</v>
      </c>
      <c r="F134" s="204" t="s">
        <v>361</v>
      </c>
      <c r="G134" s="205">
        <v>42521</v>
      </c>
      <c r="H134" s="208"/>
    </row>
    <row r="135" spans="1:8" ht="15" x14ac:dyDescent="0.25">
      <c r="A135" s="201" t="s">
        <v>492</v>
      </c>
      <c r="B135" s="201" t="s">
        <v>493</v>
      </c>
      <c r="C135" s="202" t="s">
        <v>494</v>
      </c>
      <c r="D135" s="203"/>
      <c r="E135" s="204" t="s">
        <v>197</v>
      </c>
      <c r="F135" s="204" t="s">
        <v>243</v>
      </c>
      <c r="G135" s="205">
        <v>42551</v>
      </c>
      <c r="H135" s="208"/>
    </row>
    <row r="136" spans="1:8" ht="15" x14ac:dyDescent="0.25">
      <c r="A136" s="201" t="s">
        <v>495</v>
      </c>
      <c r="B136" s="201" t="s">
        <v>496</v>
      </c>
      <c r="C136" s="202" t="s">
        <v>497</v>
      </c>
      <c r="D136" s="203"/>
      <c r="E136" s="204" t="s">
        <v>197</v>
      </c>
      <c r="F136" s="204" t="s">
        <v>498</v>
      </c>
      <c r="G136" s="205">
        <v>42556</v>
      </c>
      <c r="H136" s="208"/>
    </row>
    <row r="137" spans="1:8" ht="15" x14ac:dyDescent="0.25">
      <c r="A137" s="201" t="s">
        <v>499</v>
      </c>
      <c r="B137" s="201" t="s">
        <v>500</v>
      </c>
      <c r="C137" s="202" t="s">
        <v>501</v>
      </c>
      <c r="D137" s="203"/>
      <c r="E137" s="204" t="s">
        <v>197</v>
      </c>
      <c r="F137" s="204" t="s">
        <v>282</v>
      </c>
      <c r="G137" s="205">
        <v>42563</v>
      </c>
      <c r="H137" s="208"/>
    </row>
    <row r="138" spans="1:8" ht="15" x14ac:dyDescent="0.25">
      <c r="A138" s="201" t="s">
        <v>502</v>
      </c>
      <c r="B138" s="201" t="s">
        <v>503</v>
      </c>
      <c r="C138" s="202" t="s">
        <v>504</v>
      </c>
      <c r="D138" s="203"/>
      <c r="E138" s="204" t="s">
        <v>197</v>
      </c>
      <c r="F138" s="204" t="s">
        <v>243</v>
      </c>
      <c r="G138" s="205">
        <v>42907</v>
      </c>
      <c r="H138" s="208"/>
    </row>
    <row r="139" spans="1:8" ht="15" x14ac:dyDescent="0.25">
      <c r="A139" s="201" t="s">
        <v>505</v>
      </c>
      <c r="B139" s="201" t="s">
        <v>506</v>
      </c>
      <c r="C139" s="202" t="s">
        <v>507</v>
      </c>
      <c r="D139" s="203"/>
      <c r="E139" s="204" t="s">
        <v>197</v>
      </c>
      <c r="F139" s="204" t="s">
        <v>312</v>
      </c>
      <c r="G139" s="205">
        <v>42703</v>
      </c>
      <c r="H139" s="208"/>
    </row>
    <row r="140" spans="1:8" ht="15" x14ac:dyDescent="0.25">
      <c r="A140" s="201" t="s">
        <v>508</v>
      </c>
      <c r="B140" s="201" t="s">
        <v>509</v>
      </c>
      <c r="C140" s="202" t="s">
        <v>510</v>
      </c>
      <c r="D140" s="203"/>
      <c r="E140" s="204" t="s">
        <v>197</v>
      </c>
      <c r="F140" s="204" t="s">
        <v>207</v>
      </c>
      <c r="G140" s="205">
        <v>42689</v>
      </c>
      <c r="H140" s="208"/>
    </row>
    <row r="141" spans="1:8" ht="30" x14ac:dyDescent="0.25">
      <c r="A141" s="201" t="s">
        <v>511</v>
      </c>
      <c r="B141" s="201" t="s">
        <v>512</v>
      </c>
      <c r="C141" s="202" t="s">
        <v>513</v>
      </c>
      <c r="D141" s="203"/>
      <c r="E141" s="204" t="s">
        <v>197</v>
      </c>
      <c r="F141" s="204" t="s">
        <v>207</v>
      </c>
      <c r="G141" s="205">
        <v>42864</v>
      </c>
      <c r="H141" s="208" t="s">
        <v>199</v>
      </c>
    </row>
    <row r="142" spans="1:8" ht="30" x14ac:dyDescent="0.25">
      <c r="A142" s="201" t="s">
        <v>514</v>
      </c>
      <c r="B142" s="201" t="s">
        <v>512</v>
      </c>
      <c r="C142" s="202" t="s">
        <v>515</v>
      </c>
      <c r="D142" s="203"/>
      <c r="E142" s="204" t="s">
        <v>197</v>
      </c>
      <c r="F142" s="204" t="s">
        <v>207</v>
      </c>
      <c r="G142" s="205">
        <v>42864</v>
      </c>
      <c r="H142" s="208" t="s">
        <v>199</v>
      </c>
    </row>
    <row r="143" spans="1:8" ht="15" x14ac:dyDescent="0.25">
      <c r="A143" s="201" t="s">
        <v>516</v>
      </c>
      <c r="B143" s="201" t="s">
        <v>517</v>
      </c>
      <c r="C143" s="202" t="s">
        <v>518</v>
      </c>
      <c r="D143" s="203"/>
      <c r="E143" s="204" t="s">
        <v>197</v>
      </c>
      <c r="F143" s="204" t="s">
        <v>312</v>
      </c>
      <c r="G143" s="205">
        <v>42850</v>
      </c>
      <c r="H143" s="208"/>
    </row>
    <row r="144" spans="1:8" ht="15" x14ac:dyDescent="0.25">
      <c r="A144" s="201" t="s">
        <v>519</v>
      </c>
      <c r="B144" s="201" t="s">
        <v>520</v>
      </c>
      <c r="C144" s="202" t="s">
        <v>521</v>
      </c>
      <c r="D144" s="203"/>
      <c r="E144" s="204" t="s">
        <v>197</v>
      </c>
      <c r="F144" s="204" t="s">
        <v>207</v>
      </c>
      <c r="G144" s="205">
        <v>42878</v>
      </c>
      <c r="H144" s="196"/>
    </row>
    <row r="145" spans="1:8" ht="15" x14ac:dyDescent="0.25">
      <c r="A145" s="201" t="s">
        <v>522</v>
      </c>
      <c r="B145" s="201" t="s">
        <v>523</v>
      </c>
      <c r="C145" s="202" t="s">
        <v>524</v>
      </c>
      <c r="D145" s="203"/>
      <c r="E145" s="204" t="s">
        <v>197</v>
      </c>
      <c r="F145" s="204" t="s">
        <v>286</v>
      </c>
      <c r="G145" s="205">
        <v>42930</v>
      </c>
      <c r="H145" s="196"/>
    </row>
    <row r="146" spans="1:8" ht="15" x14ac:dyDescent="0.25">
      <c r="A146" s="201" t="s">
        <v>525</v>
      </c>
      <c r="B146" s="201" t="s">
        <v>526</v>
      </c>
      <c r="C146" s="202" t="s">
        <v>527</v>
      </c>
      <c r="D146" s="203"/>
      <c r="E146" s="204" t="s">
        <v>197</v>
      </c>
      <c r="F146" s="204" t="s">
        <v>211</v>
      </c>
      <c r="G146" s="205">
        <v>43270</v>
      </c>
      <c r="H146" s="208"/>
    </row>
    <row r="147" spans="1:8" ht="15" x14ac:dyDescent="0.25">
      <c r="A147" s="201" t="s">
        <v>528</v>
      </c>
      <c r="B147" s="201" t="s">
        <v>529</v>
      </c>
      <c r="C147" s="202" t="s">
        <v>530</v>
      </c>
      <c r="D147" s="203"/>
      <c r="E147" s="204" t="s">
        <v>197</v>
      </c>
      <c r="F147" s="204" t="s">
        <v>467</v>
      </c>
      <c r="G147" s="205">
        <v>43032</v>
      </c>
      <c r="H147" s="208"/>
    </row>
    <row r="148" spans="1:8" ht="15" x14ac:dyDescent="0.25">
      <c r="A148" s="201" t="s">
        <v>531</v>
      </c>
      <c r="B148" s="201" t="s">
        <v>532</v>
      </c>
      <c r="C148" s="202" t="s">
        <v>533</v>
      </c>
      <c r="D148" s="203"/>
      <c r="E148" s="204" t="s">
        <v>197</v>
      </c>
      <c r="F148" s="204" t="s">
        <v>207</v>
      </c>
      <c r="G148" s="205">
        <v>43271</v>
      </c>
      <c r="H148" s="208"/>
    </row>
    <row r="149" spans="1:8" ht="15" x14ac:dyDescent="0.25">
      <c r="A149" s="201" t="s">
        <v>534</v>
      </c>
      <c r="B149" s="201" t="s">
        <v>535</v>
      </c>
      <c r="C149" s="202" t="s">
        <v>536</v>
      </c>
      <c r="D149" s="203"/>
      <c r="E149" s="204" t="s">
        <v>361</v>
      </c>
      <c r="F149" s="204" t="s">
        <v>361</v>
      </c>
      <c r="G149" s="205">
        <v>43235</v>
      </c>
      <c r="H149" s="208"/>
    </row>
    <row r="150" spans="1:8" ht="15" x14ac:dyDescent="0.25">
      <c r="A150" s="201" t="s">
        <v>537</v>
      </c>
      <c r="B150" s="201" t="s">
        <v>538</v>
      </c>
      <c r="C150" s="202" t="s">
        <v>539</v>
      </c>
      <c r="D150" s="203"/>
      <c r="E150" s="204" t="s">
        <v>197</v>
      </c>
      <c r="F150" s="204" t="s">
        <v>211</v>
      </c>
      <c r="G150" s="205">
        <v>43278</v>
      </c>
      <c r="H150" s="208"/>
    </row>
    <row r="151" spans="1:8" ht="15" x14ac:dyDescent="0.25">
      <c r="A151" s="201" t="s">
        <v>540</v>
      </c>
      <c r="B151" s="201" t="s">
        <v>541</v>
      </c>
      <c r="C151" s="202" t="s">
        <v>542</v>
      </c>
      <c r="D151" s="203"/>
      <c r="E151" s="204" t="s">
        <v>197</v>
      </c>
      <c r="F151" s="204" t="s">
        <v>207</v>
      </c>
      <c r="G151" s="205">
        <v>43278</v>
      </c>
      <c r="H151" s="208"/>
    </row>
    <row r="152" spans="1:8" ht="15" x14ac:dyDescent="0.25">
      <c r="A152" s="201" t="s">
        <v>543</v>
      </c>
      <c r="B152" s="201" t="s">
        <v>544</v>
      </c>
      <c r="C152" s="202" t="s">
        <v>545</v>
      </c>
      <c r="D152" s="203"/>
      <c r="E152" s="204" t="s">
        <v>361</v>
      </c>
      <c r="F152" s="204" t="s">
        <v>361</v>
      </c>
      <c r="G152" s="205">
        <v>43361</v>
      </c>
      <c r="H152" s="208"/>
    </row>
    <row r="153" spans="1:8" ht="15" x14ac:dyDescent="0.25">
      <c r="A153" s="201" t="s">
        <v>546</v>
      </c>
      <c r="B153" s="201" t="s">
        <v>547</v>
      </c>
      <c r="C153" s="202" t="s">
        <v>548</v>
      </c>
      <c r="D153" s="203"/>
      <c r="E153" s="204" t="s">
        <v>197</v>
      </c>
      <c r="F153" s="204" t="s">
        <v>333</v>
      </c>
      <c r="G153" s="205">
        <v>43368</v>
      </c>
      <c r="H153" s="208"/>
    </row>
    <row r="154" spans="1:8" ht="15" x14ac:dyDescent="0.25">
      <c r="A154" s="201" t="s">
        <v>549</v>
      </c>
      <c r="B154" s="201" t="s">
        <v>550</v>
      </c>
      <c r="C154" s="202" t="s">
        <v>551</v>
      </c>
      <c r="D154" s="203"/>
      <c r="E154" s="204" t="s">
        <v>197</v>
      </c>
      <c r="F154" s="204" t="s">
        <v>402</v>
      </c>
      <c r="G154" s="205">
        <v>43258</v>
      </c>
      <c r="H154" s="208"/>
    </row>
    <row r="155" spans="1:8" ht="15" x14ac:dyDescent="0.25">
      <c r="A155" s="201" t="s">
        <v>552</v>
      </c>
      <c r="B155" s="201" t="s">
        <v>553</v>
      </c>
      <c r="C155" s="202" t="s">
        <v>554</v>
      </c>
      <c r="D155" s="203"/>
      <c r="E155" s="204" t="s">
        <v>197</v>
      </c>
      <c r="F155" s="204" t="s">
        <v>207</v>
      </c>
      <c r="G155" s="205">
        <v>43795</v>
      </c>
      <c r="H155" s="208"/>
    </row>
    <row r="156" spans="1:8" ht="15" x14ac:dyDescent="0.25">
      <c r="A156" s="201" t="s">
        <v>555</v>
      </c>
      <c r="B156" s="201" t="s">
        <v>556</v>
      </c>
      <c r="C156" s="202" t="s">
        <v>557</v>
      </c>
      <c r="D156" s="203"/>
      <c r="E156" s="204" t="s">
        <v>197</v>
      </c>
      <c r="F156" s="204" t="s">
        <v>467</v>
      </c>
      <c r="G156" s="205">
        <v>43278</v>
      </c>
      <c r="H156" s="208"/>
    </row>
    <row r="157" spans="1:8" ht="15" x14ac:dyDescent="0.25">
      <c r="A157" s="201" t="s">
        <v>558</v>
      </c>
      <c r="B157" s="201" t="s">
        <v>559</v>
      </c>
      <c r="C157" s="202" t="s">
        <v>560</v>
      </c>
      <c r="D157" s="203"/>
      <c r="E157" s="204" t="s">
        <v>197</v>
      </c>
      <c r="F157" s="204" t="s">
        <v>286</v>
      </c>
      <c r="G157" s="205">
        <v>43273</v>
      </c>
      <c r="H157" s="208"/>
    </row>
    <row r="158" spans="1:8" ht="15" x14ac:dyDescent="0.25">
      <c r="A158" s="201" t="s">
        <v>561</v>
      </c>
      <c r="B158" s="201" t="s">
        <v>562</v>
      </c>
      <c r="C158" s="202" t="s">
        <v>563</v>
      </c>
      <c r="D158" s="203"/>
      <c r="E158" s="204" t="s">
        <v>197</v>
      </c>
      <c r="F158" s="204" t="s">
        <v>211</v>
      </c>
      <c r="G158" s="205">
        <v>43431</v>
      </c>
      <c r="H158" s="208"/>
    </row>
    <row r="159" spans="1:8" ht="15" x14ac:dyDescent="0.25">
      <c r="A159" s="201" t="s">
        <v>564</v>
      </c>
      <c r="B159" s="201" t="s">
        <v>565</v>
      </c>
      <c r="C159" s="202" t="s">
        <v>566</v>
      </c>
      <c r="D159" s="203"/>
      <c r="E159" s="204" t="s">
        <v>197</v>
      </c>
      <c r="F159" s="204" t="s">
        <v>333</v>
      </c>
      <c r="G159" s="205">
        <v>43431</v>
      </c>
      <c r="H159" s="208"/>
    </row>
    <row r="160" spans="1:8" ht="15" x14ac:dyDescent="0.25">
      <c r="A160" s="201" t="s">
        <v>567</v>
      </c>
      <c r="B160" s="201" t="s">
        <v>568</v>
      </c>
      <c r="C160" s="202" t="s">
        <v>569</v>
      </c>
      <c r="D160" s="203"/>
      <c r="E160" s="204" t="s">
        <v>197</v>
      </c>
      <c r="F160" s="204" t="s">
        <v>286</v>
      </c>
      <c r="G160" s="205">
        <v>43774</v>
      </c>
      <c r="H160" s="208"/>
    </row>
    <row r="161" spans="1:8" ht="15" x14ac:dyDescent="0.25">
      <c r="A161" s="201" t="s">
        <v>570</v>
      </c>
      <c r="B161" s="201" t="s">
        <v>571</v>
      </c>
      <c r="C161" s="202" t="s">
        <v>572</v>
      </c>
      <c r="D161" s="203"/>
      <c r="E161" s="204" t="s">
        <v>368</v>
      </c>
      <c r="F161" s="204" t="s">
        <v>368</v>
      </c>
      <c r="G161" s="205">
        <v>43655</v>
      </c>
      <c r="H161" s="208"/>
    </row>
    <row r="162" spans="1:8" ht="15" x14ac:dyDescent="0.25">
      <c r="A162" s="201" t="s">
        <v>573</v>
      </c>
      <c r="B162" s="201" t="s">
        <v>574</v>
      </c>
      <c r="C162" s="202" t="s">
        <v>575</v>
      </c>
      <c r="D162" s="203"/>
      <c r="E162" s="204" t="s">
        <v>197</v>
      </c>
      <c r="F162" s="204" t="s">
        <v>198</v>
      </c>
      <c r="G162" s="205">
        <v>43763</v>
      </c>
      <c r="H162" s="208"/>
    </row>
    <row r="163" spans="1:8" ht="15" x14ac:dyDescent="0.25">
      <c r="A163" s="201" t="s">
        <v>576</v>
      </c>
      <c r="B163" s="201" t="s">
        <v>577</v>
      </c>
      <c r="C163" s="202" t="s">
        <v>578</v>
      </c>
      <c r="D163" s="203"/>
      <c r="E163" s="204" t="s">
        <v>197</v>
      </c>
      <c r="F163" s="204" t="s">
        <v>286</v>
      </c>
      <c r="G163" s="205">
        <v>43712</v>
      </c>
      <c r="H163" s="208"/>
    </row>
    <row r="164" spans="1:8" ht="15" x14ac:dyDescent="0.25">
      <c r="A164" s="201" t="s">
        <v>579</v>
      </c>
      <c r="B164" s="201" t="s">
        <v>580</v>
      </c>
      <c r="C164" s="202" t="s">
        <v>581</v>
      </c>
      <c r="D164" s="203"/>
      <c r="E164" s="204" t="s">
        <v>197</v>
      </c>
      <c r="F164" s="204" t="s">
        <v>211</v>
      </c>
      <c r="G164" s="205">
        <v>44152</v>
      </c>
      <c r="H164" s="208"/>
    </row>
    <row r="165" spans="1:8" ht="15" x14ac:dyDescent="0.25">
      <c r="A165" s="201" t="s">
        <v>582</v>
      </c>
      <c r="B165" s="201" t="s">
        <v>583</v>
      </c>
      <c r="C165" s="202" t="s">
        <v>584</v>
      </c>
      <c r="D165" s="203"/>
      <c r="E165" s="204" t="s">
        <v>197</v>
      </c>
      <c r="F165" s="204" t="s">
        <v>218</v>
      </c>
      <c r="G165" s="205">
        <v>43767</v>
      </c>
      <c r="H165" s="208"/>
    </row>
    <row r="166" spans="1:8" ht="15" x14ac:dyDescent="0.25">
      <c r="A166" s="201" t="s">
        <v>585</v>
      </c>
      <c r="B166" s="201" t="s">
        <v>586</v>
      </c>
      <c r="C166" s="202" t="s">
        <v>587</v>
      </c>
      <c r="D166" s="203"/>
      <c r="E166" s="204" t="s">
        <v>197</v>
      </c>
      <c r="F166" s="204" t="s">
        <v>211</v>
      </c>
      <c r="G166" s="205">
        <v>43756</v>
      </c>
      <c r="H166" s="208"/>
    </row>
    <row r="167" spans="1:8" ht="15" x14ac:dyDescent="0.25">
      <c r="A167" s="201" t="s">
        <v>588</v>
      </c>
      <c r="B167" s="201" t="s">
        <v>589</v>
      </c>
      <c r="C167" s="202" t="s">
        <v>590</v>
      </c>
      <c r="D167" s="203"/>
      <c r="E167" s="204" t="s">
        <v>197</v>
      </c>
      <c r="F167" s="204" t="s">
        <v>211</v>
      </c>
      <c r="G167" s="205">
        <v>43749</v>
      </c>
      <c r="H167" s="208"/>
    </row>
    <row r="168" spans="1:8" ht="15" x14ac:dyDescent="0.25">
      <c r="A168" s="201" t="s">
        <v>591</v>
      </c>
      <c r="B168" s="201" t="s">
        <v>592</v>
      </c>
      <c r="C168" s="202" t="s">
        <v>593</v>
      </c>
      <c r="D168" s="203"/>
      <c r="E168" s="204" t="s">
        <v>197</v>
      </c>
      <c r="F168" s="204" t="s">
        <v>467</v>
      </c>
      <c r="G168" s="205">
        <v>44015</v>
      </c>
      <c r="H168" s="208"/>
    </row>
    <row r="169" spans="1:8" ht="15" x14ac:dyDescent="0.25">
      <c r="A169" s="201" t="s">
        <v>594</v>
      </c>
      <c r="B169" s="201" t="s">
        <v>595</v>
      </c>
      <c r="C169" s="202" t="s">
        <v>596</v>
      </c>
      <c r="D169" s="203"/>
      <c r="E169" s="204" t="s">
        <v>197</v>
      </c>
      <c r="F169" s="204" t="s">
        <v>312</v>
      </c>
      <c r="G169" s="205">
        <v>44085</v>
      </c>
      <c r="H169" s="208"/>
    </row>
    <row r="170" spans="1:8" ht="15" x14ac:dyDescent="0.25">
      <c r="A170" s="201" t="s">
        <v>597</v>
      </c>
      <c r="B170" s="201" t="s">
        <v>598</v>
      </c>
      <c r="C170" s="202" t="s">
        <v>599</v>
      </c>
      <c r="D170" s="203"/>
      <c r="E170" s="204" t="s">
        <v>197</v>
      </c>
      <c r="F170" s="204" t="s">
        <v>211</v>
      </c>
      <c r="G170" s="205">
        <v>44146</v>
      </c>
      <c r="H170" s="208"/>
    </row>
    <row r="171" spans="1:8" ht="15" x14ac:dyDescent="0.25">
      <c r="A171" s="201" t="s">
        <v>600</v>
      </c>
      <c r="B171" s="201" t="s">
        <v>601</v>
      </c>
      <c r="C171" s="202" t="s">
        <v>602</v>
      </c>
      <c r="D171" s="203"/>
      <c r="E171" s="204" t="s">
        <v>197</v>
      </c>
      <c r="F171" s="204" t="s">
        <v>243</v>
      </c>
      <c r="G171" s="205">
        <v>44147</v>
      </c>
      <c r="H171" s="208"/>
    </row>
    <row r="172" spans="1:8" ht="15" x14ac:dyDescent="0.25">
      <c r="A172" s="201" t="s">
        <v>603</v>
      </c>
      <c r="B172" s="201" t="s">
        <v>604</v>
      </c>
      <c r="C172" s="202" t="s">
        <v>605</v>
      </c>
      <c r="D172" s="203"/>
      <c r="E172" s="204" t="s">
        <v>197</v>
      </c>
      <c r="F172" s="204" t="s">
        <v>198</v>
      </c>
      <c r="G172" s="205">
        <v>44280</v>
      </c>
      <c r="H172" s="208"/>
    </row>
    <row r="173" spans="1:8" ht="15" x14ac:dyDescent="0.25">
      <c r="A173" s="201" t="s">
        <v>606</v>
      </c>
      <c r="B173" s="201" t="s">
        <v>607</v>
      </c>
      <c r="C173" s="202" t="s">
        <v>608</v>
      </c>
      <c r="D173" s="203"/>
      <c r="E173" s="204" t="s">
        <v>197</v>
      </c>
      <c r="F173" s="204" t="s">
        <v>312</v>
      </c>
      <c r="G173" s="205">
        <v>44140</v>
      </c>
      <c r="H173" s="208"/>
    </row>
    <row r="174" spans="1:8" ht="15" x14ac:dyDescent="0.25">
      <c r="A174" s="201" t="s">
        <v>609</v>
      </c>
      <c r="B174" s="201" t="s">
        <v>610</v>
      </c>
      <c r="C174" s="202" t="s">
        <v>611</v>
      </c>
      <c r="D174" s="203"/>
      <c r="E174" s="204" t="s">
        <v>197</v>
      </c>
      <c r="F174" s="204" t="s">
        <v>243</v>
      </c>
      <c r="G174" s="205">
        <v>44161</v>
      </c>
      <c r="H174" s="208"/>
    </row>
    <row r="175" spans="1:8" ht="15" x14ac:dyDescent="0.25">
      <c r="A175" s="201" t="s">
        <v>612</v>
      </c>
      <c r="B175" s="201" t="s">
        <v>613</v>
      </c>
      <c r="C175" s="202" t="s">
        <v>614</v>
      </c>
      <c r="D175" s="203"/>
      <c r="E175" s="204" t="s">
        <v>197</v>
      </c>
      <c r="F175" s="204" t="s">
        <v>243</v>
      </c>
      <c r="G175" s="205">
        <v>45615</v>
      </c>
      <c r="H175" s="208"/>
    </row>
    <row r="176" spans="1:8" ht="15" x14ac:dyDescent="0.25">
      <c r="A176" s="201" t="s">
        <v>615</v>
      </c>
      <c r="B176" s="201" t="s">
        <v>616</v>
      </c>
      <c r="C176" s="202" t="s">
        <v>617</v>
      </c>
      <c r="D176" s="203"/>
      <c r="E176" s="204" t="s">
        <v>361</v>
      </c>
      <c r="F176" s="204" t="s">
        <v>361</v>
      </c>
      <c r="G176" s="205">
        <v>44152</v>
      </c>
      <c r="H176" s="208"/>
    </row>
    <row r="177" spans="1:8" ht="15" x14ac:dyDescent="0.25">
      <c r="A177" s="201" t="s">
        <v>618</v>
      </c>
      <c r="B177" s="201" t="s">
        <v>619</v>
      </c>
      <c r="C177" s="202" t="s">
        <v>620</v>
      </c>
      <c r="D177" s="203"/>
      <c r="E177" s="204" t="s">
        <v>197</v>
      </c>
      <c r="F177" s="204" t="s">
        <v>286</v>
      </c>
      <c r="G177" s="205">
        <v>44145</v>
      </c>
      <c r="H177" s="208"/>
    </row>
    <row r="178" spans="1:8" ht="15" x14ac:dyDescent="0.25">
      <c r="A178" s="201" t="s">
        <v>621</v>
      </c>
      <c r="B178" s="201" t="s">
        <v>622</v>
      </c>
      <c r="C178" s="202" t="s">
        <v>623</v>
      </c>
      <c r="D178" s="203"/>
      <c r="E178" s="204" t="s">
        <v>197</v>
      </c>
      <c r="F178" s="204" t="s">
        <v>243</v>
      </c>
      <c r="G178" s="205">
        <v>44365</v>
      </c>
      <c r="H178" s="208"/>
    </row>
    <row r="179" spans="1:8" ht="15" x14ac:dyDescent="0.25">
      <c r="A179" s="201" t="s">
        <v>624</v>
      </c>
      <c r="B179" s="201" t="s">
        <v>625</v>
      </c>
      <c r="C179" s="202" t="s">
        <v>626</v>
      </c>
      <c r="D179" s="203"/>
      <c r="E179" s="204" t="s">
        <v>197</v>
      </c>
      <c r="F179" s="204" t="s">
        <v>402</v>
      </c>
      <c r="G179" s="205">
        <v>44358</v>
      </c>
      <c r="H179" s="208"/>
    </row>
    <row r="180" spans="1:8" ht="15" x14ac:dyDescent="0.25">
      <c r="A180" s="201" t="s">
        <v>627</v>
      </c>
      <c r="B180" s="201" t="s">
        <v>628</v>
      </c>
      <c r="C180" s="202" t="s">
        <v>629</v>
      </c>
      <c r="D180" s="203"/>
      <c r="E180" s="204" t="s">
        <v>197</v>
      </c>
      <c r="F180" s="204" t="s">
        <v>312</v>
      </c>
      <c r="G180" s="205">
        <v>44460</v>
      </c>
      <c r="H180" s="208"/>
    </row>
    <row r="181" spans="1:8" ht="15" x14ac:dyDescent="0.25">
      <c r="A181" s="201" t="s">
        <v>630</v>
      </c>
      <c r="B181" s="201" t="s">
        <v>631</v>
      </c>
      <c r="C181" s="202" t="s">
        <v>632</v>
      </c>
      <c r="D181" s="203"/>
      <c r="E181" s="204" t="s">
        <v>197</v>
      </c>
      <c r="F181" s="204" t="s">
        <v>243</v>
      </c>
      <c r="G181" s="205">
        <v>44540</v>
      </c>
      <c r="H181" s="208"/>
    </row>
    <row r="182" spans="1:8" ht="15" x14ac:dyDescent="0.25">
      <c r="A182" s="201" t="s">
        <v>633</v>
      </c>
      <c r="B182" s="201" t="s">
        <v>634</v>
      </c>
      <c r="C182" s="202" t="s">
        <v>635</v>
      </c>
      <c r="D182" s="203"/>
      <c r="E182" s="204" t="s">
        <v>197</v>
      </c>
      <c r="F182" s="204" t="s">
        <v>467</v>
      </c>
      <c r="G182" s="205">
        <v>44516</v>
      </c>
      <c r="H182" s="208"/>
    </row>
    <row r="183" spans="1:8" ht="15" x14ac:dyDescent="0.25">
      <c r="A183" s="201" t="s">
        <v>636</v>
      </c>
      <c r="B183" s="201" t="s">
        <v>637</v>
      </c>
      <c r="C183" s="202" t="s">
        <v>638</v>
      </c>
      <c r="D183" s="203"/>
      <c r="E183" s="204" t="s">
        <v>197</v>
      </c>
      <c r="F183" s="204" t="s">
        <v>243</v>
      </c>
      <c r="G183" s="205">
        <v>44523</v>
      </c>
      <c r="H183" s="208"/>
    </row>
    <row r="184" spans="1:8" ht="15" x14ac:dyDescent="0.25">
      <c r="A184" s="201" t="s">
        <v>639</v>
      </c>
      <c r="B184" s="201" t="s">
        <v>640</v>
      </c>
      <c r="C184" s="202" t="s">
        <v>641</v>
      </c>
      <c r="D184" s="203"/>
      <c r="E184" s="204" t="s">
        <v>197</v>
      </c>
      <c r="F184" s="204" t="s">
        <v>498</v>
      </c>
      <c r="G184" s="205">
        <v>44519</v>
      </c>
      <c r="H184" s="208"/>
    </row>
    <row r="185" spans="1:8" ht="15" x14ac:dyDescent="0.25">
      <c r="A185" s="201" t="s">
        <v>642</v>
      </c>
      <c r="B185" s="201" t="s">
        <v>643</v>
      </c>
      <c r="C185" s="202" t="s">
        <v>644</v>
      </c>
      <c r="D185" s="203"/>
      <c r="E185" s="204" t="s">
        <v>197</v>
      </c>
      <c r="F185" s="204" t="s">
        <v>211</v>
      </c>
      <c r="G185" s="205">
        <v>44594</v>
      </c>
      <c r="H185" s="208"/>
    </row>
    <row r="186" spans="1:8" ht="15" x14ac:dyDescent="0.25">
      <c r="A186" s="201" t="s">
        <v>645</v>
      </c>
      <c r="B186" s="201" t="s">
        <v>646</v>
      </c>
      <c r="C186" s="202" t="s">
        <v>647</v>
      </c>
      <c r="D186" s="203"/>
      <c r="E186" s="204" t="s">
        <v>197</v>
      </c>
      <c r="F186" s="204" t="s">
        <v>243</v>
      </c>
      <c r="G186" s="205">
        <v>44715</v>
      </c>
      <c r="H186" s="208"/>
    </row>
    <row r="187" spans="1:8" ht="15" x14ac:dyDescent="0.25">
      <c r="A187" s="201" t="s">
        <v>648</v>
      </c>
      <c r="B187" s="201" t="s">
        <v>649</v>
      </c>
      <c r="C187" s="202" t="s">
        <v>650</v>
      </c>
      <c r="D187" s="203"/>
      <c r="E187" s="204" t="s">
        <v>197</v>
      </c>
      <c r="F187" s="204" t="s">
        <v>207</v>
      </c>
      <c r="G187" s="205">
        <v>44834</v>
      </c>
      <c r="H187" s="208"/>
    </row>
    <row r="188" spans="1:8" ht="15" x14ac:dyDescent="0.25">
      <c r="A188" s="201" t="s">
        <v>651</v>
      </c>
      <c r="B188" s="201" t="s">
        <v>652</v>
      </c>
      <c r="C188" s="202" t="s">
        <v>653</v>
      </c>
      <c r="D188" s="203"/>
      <c r="E188" s="204" t="s">
        <v>197</v>
      </c>
      <c r="F188" s="204" t="s">
        <v>299</v>
      </c>
      <c r="G188" s="205">
        <v>44722</v>
      </c>
      <c r="H188" s="208"/>
    </row>
    <row r="189" spans="1:8" ht="15" x14ac:dyDescent="0.25">
      <c r="A189" s="201" t="s">
        <v>654</v>
      </c>
      <c r="B189" s="201" t="s">
        <v>655</v>
      </c>
      <c r="C189" s="202" t="s">
        <v>656</v>
      </c>
      <c r="D189" s="203"/>
      <c r="E189" s="204" t="s">
        <v>197</v>
      </c>
      <c r="F189" s="204" t="s">
        <v>207</v>
      </c>
      <c r="G189" s="205">
        <v>44908</v>
      </c>
      <c r="H189" s="208"/>
    </row>
    <row r="190" spans="1:8" ht="15" x14ac:dyDescent="0.25">
      <c r="A190" s="201" t="s">
        <v>657</v>
      </c>
      <c r="B190" s="201" t="s">
        <v>658</v>
      </c>
      <c r="C190" s="202" t="s">
        <v>659</v>
      </c>
      <c r="D190" s="203"/>
      <c r="E190" s="204" t="s">
        <v>197</v>
      </c>
      <c r="F190" s="204" t="s">
        <v>243</v>
      </c>
      <c r="G190" s="205">
        <v>44813</v>
      </c>
      <c r="H190" s="208" t="s">
        <v>199</v>
      </c>
    </row>
    <row r="191" spans="1:8" ht="15" x14ac:dyDescent="0.25">
      <c r="A191" s="201" t="s">
        <v>660</v>
      </c>
      <c r="B191" s="201" t="s">
        <v>661</v>
      </c>
      <c r="C191" s="202" t="s">
        <v>662</v>
      </c>
      <c r="D191" s="203"/>
      <c r="E191" s="204" t="s">
        <v>197</v>
      </c>
      <c r="F191" s="204" t="s">
        <v>243</v>
      </c>
      <c r="G191" s="205">
        <v>44813</v>
      </c>
      <c r="H191" s="208" t="s">
        <v>199</v>
      </c>
    </row>
    <row r="192" spans="1:8" ht="15" x14ac:dyDescent="0.25">
      <c r="A192" s="201" t="s">
        <v>663</v>
      </c>
      <c r="B192" s="201" t="s">
        <v>664</v>
      </c>
      <c r="C192" s="202" t="s">
        <v>665</v>
      </c>
      <c r="D192" s="203"/>
      <c r="E192" s="204" t="s">
        <v>197</v>
      </c>
      <c r="F192" s="204" t="s">
        <v>286</v>
      </c>
      <c r="G192" s="205">
        <v>44889</v>
      </c>
      <c r="H192" s="208"/>
    </row>
    <row r="193" spans="1:8" ht="15" x14ac:dyDescent="0.25">
      <c r="A193" s="201" t="s">
        <v>666</v>
      </c>
      <c r="B193" s="201" t="s">
        <v>667</v>
      </c>
      <c r="C193" s="202" t="s">
        <v>668</v>
      </c>
      <c r="D193" s="203"/>
      <c r="E193" s="204" t="s">
        <v>361</v>
      </c>
      <c r="F193" s="204" t="s">
        <v>361</v>
      </c>
      <c r="G193" s="205">
        <v>44876</v>
      </c>
      <c r="H193" s="208"/>
    </row>
    <row r="194" spans="1:8" ht="15" x14ac:dyDescent="0.25">
      <c r="A194" s="201" t="s">
        <v>669</v>
      </c>
      <c r="B194" s="201" t="s">
        <v>670</v>
      </c>
      <c r="C194" s="202" t="s">
        <v>671</v>
      </c>
      <c r="D194" s="203"/>
      <c r="E194" s="204" t="s">
        <v>197</v>
      </c>
      <c r="F194" s="204" t="s">
        <v>243</v>
      </c>
      <c r="G194" s="205">
        <v>44882</v>
      </c>
      <c r="H194" s="208"/>
    </row>
    <row r="195" spans="1:8" ht="15" x14ac:dyDescent="0.25">
      <c r="A195" s="201" t="s">
        <v>672</v>
      </c>
      <c r="B195" s="201" t="s">
        <v>673</v>
      </c>
      <c r="C195" s="202" t="s">
        <v>674</v>
      </c>
      <c r="D195" s="203"/>
      <c r="E195" s="204" t="s">
        <v>197</v>
      </c>
      <c r="F195" s="204" t="s">
        <v>207</v>
      </c>
      <c r="G195" s="205">
        <v>44883</v>
      </c>
      <c r="H195" s="208"/>
    </row>
    <row r="196" spans="1:8" ht="15" x14ac:dyDescent="0.25">
      <c r="A196" s="201" t="s">
        <v>675</v>
      </c>
      <c r="B196" s="201" t="s">
        <v>676</v>
      </c>
      <c r="C196" s="202" t="s">
        <v>677</v>
      </c>
      <c r="D196" s="203"/>
      <c r="E196" s="204" t="s">
        <v>197</v>
      </c>
      <c r="F196" s="204" t="s">
        <v>243</v>
      </c>
      <c r="G196" s="205">
        <v>44896</v>
      </c>
      <c r="H196" s="208"/>
    </row>
    <row r="197" spans="1:8" ht="15" x14ac:dyDescent="0.25">
      <c r="A197" s="201" t="s">
        <v>678</v>
      </c>
      <c r="B197" s="201" t="s">
        <v>679</v>
      </c>
      <c r="C197" s="202" t="s">
        <v>680</v>
      </c>
      <c r="D197" s="203"/>
      <c r="E197" s="204" t="s">
        <v>197</v>
      </c>
      <c r="F197" s="204" t="s">
        <v>218</v>
      </c>
      <c r="G197" s="205">
        <v>44958</v>
      </c>
      <c r="H197" s="208"/>
    </row>
    <row r="198" spans="1:8" ht="15" x14ac:dyDescent="0.25">
      <c r="A198" s="201" t="s">
        <v>681</v>
      </c>
      <c r="B198" s="201" t="s">
        <v>682</v>
      </c>
      <c r="C198" s="202" t="s">
        <v>683</v>
      </c>
      <c r="D198" s="203"/>
      <c r="E198" s="204" t="s">
        <v>197</v>
      </c>
      <c r="F198" s="204" t="s">
        <v>243</v>
      </c>
      <c r="G198" s="205">
        <v>45083</v>
      </c>
      <c r="H198" s="208" t="s">
        <v>199</v>
      </c>
    </row>
    <row r="199" spans="1:8" ht="15" x14ac:dyDescent="0.25">
      <c r="A199" s="201" t="s">
        <v>684</v>
      </c>
      <c r="B199" s="201" t="s">
        <v>682</v>
      </c>
      <c r="C199" s="202" t="s">
        <v>685</v>
      </c>
      <c r="D199" s="203"/>
      <c r="E199" s="204" t="s">
        <v>197</v>
      </c>
      <c r="F199" s="204" t="s">
        <v>243</v>
      </c>
      <c r="G199" s="205">
        <v>45083</v>
      </c>
      <c r="H199" s="208" t="s">
        <v>199</v>
      </c>
    </row>
    <row r="200" spans="1:8" ht="15" x14ac:dyDescent="0.25">
      <c r="A200" s="201" t="s">
        <v>686</v>
      </c>
      <c r="B200" s="201" t="s">
        <v>687</v>
      </c>
      <c r="C200" s="202" t="s">
        <v>688</v>
      </c>
      <c r="D200" s="203"/>
      <c r="E200" s="204" t="s">
        <v>197</v>
      </c>
      <c r="F200" s="204" t="s">
        <v>243</v>
      </c>
      <c r="G200" s="205">
        <v>45093</v>
      </c>
      <c r="H200" s="208"/>
    </row>
    <row r="201" spans="1:8" ht="15" x14ac:dyDescent="0.25">
      <c r="A201" s="201" t="s">
        <v>689</v>
      </c>
      <c r="B201" s="201" t="s">
        <v>690</v>
      </c>
      <c r="C201" s="202" t="s">
        <v>691</v>
      </c>
      <c r="D201" s="203"/>
      <c r="E201" s="204" t="s">
        <v>197</v>
      </c>
      <c r="F201" s="204" t="s">
        <v>211</v>
      </c>
      <c r="G201" s="205">
        <v>45258</v>
      </c>
      <c r="H201" s="208"/>
    </row>
    <row r="202" spans="1:8" ht="15" x14ac:dyDescent="0.25">
      <c r="A202" s="201" t="s">
        <v>692</v>
      </c>
      <c r="B202" s="201" t="s">
        <v>693</v>
      </c>
      <c r="C202" s="202" t="s">
        <v>694</v>
      </c>
      <c r="D202" s="203"/>
      <c r="E202" s="204" t="s">
        <v>197</v>
      </c>
      <c r="F202" s="204" t="s">
        <v>312</v>
      </c>
      <c r="G202" s="205">
        <v>45804</v>
      </c>
      <c r="H202" s="208"/>
    </row>
    <row r="203" spans="1:8" ht="15" x14ac:dyDescent="0.25">
      <c r="A203" s="201" t="s">
        <v>695</v>
      </c>
      <c r="B203" s="201" t="s">
        <v>696</v>
      </c>
      <c r="C203" s="202" t="s">
        <v>697</v>
      </c>
      <c r="D203" s="203"/>
      <c r="E203" s="204" t="s">
        <v>197</v>
      </c>
      <c r="F203" s="204" t="s">
        <v>243</v>
      </c>
      <c r="G203" s="205">
        <v>45247</v>
      </c>
      <c r="H203" s="208"/>
    </row>
    <row r="204" spans="1:8" ht="15" x14ac:dyDescent="0.25">
      <c r="A204" s="201" t="s">
        <v>698</v>
      </c>
      <c r="B204" s="201" t="s">
        <v>699</v>
      </c>
      <c r="C204" s="202" t="s">
        <v>700</v>
      </c>
      <c r="D204" s="203"/>
      <c r="E204" s="204" t="s">
        <v>197</v>
      </c>
      <c r="F204" s="204" t="s">
        <v>467</v>
      </c>
      <c r="G204" s="205">
        <v>45259</v>
      </c>
      <c r="H204" s="208"/>
    </row>
    <row r="205" spans="1:8" ht="15" x14ac:dyDescent="0.25">
      <c r="A205" s="201" t="s">
        <v>701</v>
      </c>
      <c r="B205" s="201" t="s">
        <v>702</v>
      </c>
      <c r="C205" s="202" t="s">
        <v>703</v>
      </c>
      <c r="D205" s="203"/>
      <c r="E205" s="204" t="s">
        <v>197</v>
      </c>
      <c r="F205" s="204" t="s">
        <v>243</v>
      </c>
      <c r="G205" s="205">
        <v>45265</v>
      </c>
      <c r="H205" s="208"/>
    </row>
    <row r="206" spans="1:8" ht="15" x14ac:dyDescent="0.25">
      <c r="A206" s="201" t="s">
        <v>704</v>
      </c>
      <c r="B206" s="201" t="s">
        <v>705</v>
      </c>
      <c r="C206" s="202" t="s">
        <v>706</v>
      </c>
      <c r="D206" s="203"/>
      <c r="E206" s="204" t="s">
        <v>197</v>
      </c>
      <c r="F206" s="204" t="s">
        <v>243</v>
      </c>
      <c r="G206" s="205">
        <v>45265</v>
      </c>
      <c r="H206" s="208"/>
    </row>
    <row r="207" spans="1:8" ht="15" x14ac:dyDescent="0.25">
      <c r="A207" s="201" t="s">
        <v>707</v>
      </c>
      <c r="B207" s="201" t="s">
        <v>708</v>
      </c>
      <c r="C207" s="202" t="s">
        <v>709</v>
      </c>
      <c r="D207" s="203"/>
      <c r="E207" s="204" t="s">
        <v>197</v>
      </c>
      <c r="F207" s="204" t="s">
        <v>243</v>
      </c>
      <c r="G207" s="205">
        <v>45478</v>
      </c>
      <c r="H207" s="208"/>
    </row>
    <row r="208" spans="1:8" ht="15" x14ac:dyDescent="0.25">
      <c r="A208" s="201" t="s">
        <v>710</v>
      </c>
      <c r="B208" s="201" t="s">
        <v>711</v>
      </c>
      <c r="C208" s="202" t="s">
        <v>712</v>
      </c>
      <c r="D208" s="203"/>
      <c r="E208" s="204" t="s">
        <v>197</v>
      </c>
      <c r="F208" s="204" t="s">
        <v>286</v>
      </c>
      <c r="G208" s="205">
        <v>45428</v>
      </c>
      <c r="H208" s="208"/>
    </row>
    <row r="209" spans="1:8" ht="15" x14ac:dyDescent="0.25">
      <c r="A209" s="201" t="s">
        <v>713</v>
      </c>
      <c r="B209" s="201" t="s">
        <v>714</v>
      </c>
      <c r="C209" s="202" t="s">
        <v>715</v>
      </c>
      <c r="D209" s="203"/>
      <c r="E209" s="204" t="s">
        <v>197</v>
      </c>
      <c r="F209" s="204" t="s">
        <v>211</v>
      </c>
      <c r="G209" s="205">
        <v>45426</v>
      </c>
      <c r="H209" s="208"/>
    </row>
    <row r="210" spans="1:8" ht="30" x14ac:dyDescent="0.25">
      <c r="A210" s="201" t="s">
        <v>716</v>
      </c>
      <c r="B210" s="201" t="s">
        <v>717</v>
      </c>
      <c r="C210" s="202" t="s">
        <v>718</v>
      </c>
      <c r="D210" s="203"/>
      <c r="E210" s="204" t="s">
        <v>197</v>
      </c>
      <c r="F210" s="204" t="s">
        <v>218</v>
      </c>
      <c r="G210" s="205">
        <v>45478</v>
      </c>
      <c r="H210" s="208"/>
    </row>
    <row r="211" spans="1:8" ht="30" x14ac:dyDescent="0.25">
      <c r="A211" s="201" t="s">
        <v>719</v>
      </c>
      <c r="B211" s="201" t="s">
        <v>720</v>
      </c>
      <c r="C211" s="202" t="s">
        <v>721</v>
      </c>
      <c r="D211" s="203"/>
      <c r="E211" s="204" t="s">
        <v>197</v>
      </c>
      <c r="F211" s="204" t="s">
        <v>286</v>
      </c>
      <c r="G211" s="205">
        <v>45545</v>
      </c>
      <c r="H211" s="208"/>
    </row>
    <row r="212" spans="1:8" ht="15" x14ac:dyDescent="0.25">
      <c r="A212" s="201" t="s">
        <v>722</v>
      </c>
      <c r="B212" s="201" t="s">
        <v>723</v>
      </c>
      <c r="C212" s="202" t="s">
        <v>724</v>
      </c>
      <c r="D212" s="203"/>
      <c r="E212" s="204" t="s">
        <v>197</v>
      </c>
      <c r="F212" s="204" t="s">
        <v>243</v>
      </c>
      <c r="G212" s="205">
        <v>45622</v>
      </c>
      <c r="H212" s="208"/>
    </row>
    <row r="213" spans="1:8" ht="15" x14ac:dyDescent="0.25">
      <c r="A213" s="201" t="s">
        <v>725</v>
      </c>
      <c r="B213" s="201" t="s">
        <v>726</v>
      </c>
      <c r="C213" s="202" t="s">
        <v>727</v>
      </c>
      <c r="D213" s="203"/>
      <c r="E213" s="204" t="s">
        <v>197</v>
      </c>
      <c r="F213" s="204" t="s">
        <v>243</v>
      </c>
      <c r="G213" s="205">
        <v>45625</v>
      </c>
      <c r="H213" s="208"/>
    </row>
    <row r="214" spans="1:8" ht="15" x14ac:dyDescent="0.25">
      <c r="A214" s="201" t="s">
        <v>728</v>
      </c>
      <c r="B214" s="201" t="s">
        <v>729</v>
      </c>
      <c r="C214" s="202" t="s">
        <v>730</v>
      </c>
      <c r="D214" s="203"/>
      <c r="E214" s="204" t="s">
        <v>197</v>
      </c>
      <c r="F214" s="204" t="s">
        <v>384</v>
      </c>
      <c r="G214" s="205">
        <v>45629</v>
      </c>
      <c r="H214" s="208"/>
    </row>
    <row r="215" spans="1:8" ht="15" x14ac:dyDescent="0.25">
      <c r="A215" s="201" t="s">
        <v>731</v>
      </c>
      <c r="B215" s="201" t="s">
        <v>732</v>
      </c>
      <c r="C215" s="202" t="s">
        <v>733</v>
      </c>
      <c r="D215" s="203"/>
      <c r="E215" s="204" t="s">
        <v>197</v>
      </c>
      <c r="F215" s="204" t="s">
        <v>211</v>
      </c>
      <c r="G215" s="205">
        <v>45632</v>
      </c>
      <c r="H215" s="208"/>
    </row>
    <row r="216" spans="1:8" ht="15" x14ac:dyDescent="0.25">
      <c r="A216" s="201" t="s">
        <v>734</v>
      </c>
      <c r="B216" s="201" t="s">
        <v>735</v>
      </c>
      <c r="C216" s="202" t="s">
        <v>736</v>
      </c>
      <c r="D216" s="203"/>
      <c r="E216" s="204" t="s">
        <v>197</v>
      </c>
      <c r="F216" s="204" t="s">
        <v>198</v>
      </c>
      <c r="G216" s="205">
        <v>45685</v>
      </c>
      <c r="H216" s="208"/>
    </row>
    <row r="217" spans="1:8" ht="12" x14ac:dyDescent="0.2">
      <c r="A217" s="209" t="s">
        <v>129</v>
      </c>
      <c r="B217" s="75" t="s">
        <v>12</v>
      </c>
      <c r="C217" s="29" t="s">
        <v>12</v>
      </c>
      <c r="D217" s="210" t="s">
        <v>12</v>
      </c>
      <c r="E217" s="29" t="s">
        <v>12</v>
      </c>
      <c r="F217" s="29" t="s">
        <v>12</v>
      </c>
      <c r="G217" s="115" t="s">
        <v>12</v>
      </c>
      <c r="H217" s="115" t="s">
        <v>12</v>
      </c>
    </row>
  </sheetData>
  <customSheetViews>
    <customSheetView guid="{DAA0C1F4-4D8F-4BD8-91F9-40281B589772}" state="hidden" topLeftCell="A106">
      <selection activeCell="C97" sqref="C97"/>
      <pageMargins left="0.7" right="0.7" top="0.78740157499999996" bottom="0.78740157499999996" header="0.3" footer="0.3"/>
      <pageSetup paperSize="9" orientation="portrait" r:id="rId1"/>
    </customSheetView>
  </customSheetViews>
  <mergeCells count="1">
    <mergeCell ref="B6:B12"/>
  </mergeCells>
  <phoneticPr fontId="24" type="noConversion"/>
  <conditionalFormatting sqref="A40:A216">
    <cfRule type="duplicateValues" dxfId="0" priority="1"/>
  </conditionalFormatting>
  <pageMargins left="0.7" right="0.7" top="0.78740157499999996" bottom="0.78740157499999996"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3:N19"/>
  <sheetViews>
    <sheetView workbookViewId="0">
      <selection activeCell="L17" sqref="L17"/>
    </sheetView>
  </sheetViews>
  <sheetFormatPr defaultColWidth="11.42578125" defaultRowHeight="15" x14ac:dyDescent="0.25"/>
  <cols>
    <col min="6" max="7" width="17.28515625" customWidth="1"/>
    <col min="9" max="9" width="12.42578125" bestFit="1" customWidth="1"/>
  </cols>
  <sheetData>
    <row r="3" spans="1:14" ht="22.5" x14ac:dyDescent="0.25">
      <c r="B3" s="144" t="s">
        <v>67</v>
      </c>
      <c r="C3" s="144" t="s">
        <v>146</v>
      </c>
      <c r="D3" s="144" t="s">
        <v>150</v>
      </c>
      <c r="E3" s="144" t="s">
        <v>147</v>
      </c>
      <c r="F3" s="144" t="s">
        <v>148</v>
      </c>
      <c r="G3" s="144" t="s">
        <v>149</v>
      </c>
    </row>
    <row r="7" spans="1:14" x14ac:dyDescent="0.25">
      <c r="B7" s="150" t="s">
        <v>68</v>
      </c>
      <c r="C7" s="152"/>
      <c r="D7" s="152"/>
      <c r="E7" s="152"/>
      <c r="F7" s="7"/>
      <c r="G7" s="7"/>
      <c r="H7" s="7"/>
      <c r="I7" s="7"/>
      <c r="J7" s="7"/>
      <c r="K7" s="7"/>
      <c r="L7" s="151"/>
      <c r="M7" s="151"/>
      <c r="N7" s="151"/>
    </row>
    <row r="8" spans="1:14" x14ac:dyDescent="0.25">
      <c r="L8" s="151"/>
      <c r="M8" s="151"/>
      <c r="N8" s="151"/>
    </row>
    <row r="9" spans="1:14" x14ac:dyDescent="0.25">
      <c r="B9" s="153" t="s">
        <v>69</v>
      </c>
      <c r="C9" s="153" t="s">
        <v>70</v>
      </c>
      <c r="D9" s="153" t="s">
        <v>71</v>
      </c>
      <c r="E9" s="153" t="s">
        <v>72</v>
      </c>
      <c r="F9" s="153" t="s">
        <v>73</v>
      </c>
      <c r="G9" s="153" t="s">
        <v>74</v>
      </c>
      <c r="H9" s="153"/>
      <c r="I9" s="153" t="s">
        <v>75</v>
      </c>
      <c r="J9" s="153" t="s">
        <v>76</v>
      </c>
      <c r="K9" s="153" t="s">
        <v>77</v>
      </c>
      <c r="L9" s="153" t="s">
        <v>78</v>
      </c>
      <c r="M9" s="153" t="s">
        <v>31</v>
      </c>
      <c r="N9" s="153" t="s">
        <v>79</v>
      </c>
    </row>
    <row r="10" spans="1:14" x14ac:dyDescent="0.25">
      <c r="B10" s="157"/>
      <c r="C10" s="158"/>
      <c r="D10" s="159"/>
      <c r="E10" s="159"/>
      <c r="F10" s="159"/>
      <c r="G10" s="159"/>
      <c r="H10" s="159"/>
      <c r="I10" s="159"/>
      <c r="J10" s="159"/>
      <c r="K10" s="159"/>
      <c r="L10" s="159"/>
      <c r="M10" s="159"/>
      <c r="N10" s="159"/>
    </row>
    <row r="11" spans="1:14" x14ac:dyDescent="0.25">
      <c r="A11" s="10" t="s">
        <v>177</v>
      </c>
      <c r="B11" s="194" t="s">
        <v>180</v>
      </c>
      <c r="C11" s="154" t="s">
        <v>80</v>
      </c>
      <c r="D11" s="155">
        <v>0</v>
      </c>
      <c r="E11" s="155">
        <v>1</v>
      </c>
      <c r="F11" s="155">
        <v>-100000000</v>
      </c>
      <c r="G11" s="155">
        <v>10000</v>
      </c>
      <c r="H11" s="155"/>
      <c r="I11" s="155">
        <v>0.6</v>
      </c>
      <c r="J11" s="155">
        <v>10000</v>
      </c>
      <c r="K11" s="155" t="str">
        <f>'Palliative indicators'!R18</f>
        <v>n.d.</v>
      </c>
      <c r="L11" s="156">
        <f>IF('Palliative indicators'!S16=Berechnung1!$G$3,5,IF('Palliative indicators'!S16=Berechnung1!$F$3,1,IF('Palliative indicators'!S16=Berechnung1!$E$3,1,IF('Palliative indicators'!S16=Berechnung1!$D$3,2,IF('Palliative indicators'!S16=Berechnung1!$C$3,3,IF('Palliative indicators'!S16=Berechnung1!$B$3,4,""))))))</f>
        <v>1</v>
      </c>
      <c r="M11" s="156">
        <f t="shared" ref="M11:M17" si="0">IF(L11&gt;1,L11+3,L11)</f>
        <v>1</v>
      </c>
      <c r="N11" s="156">
        <f>IF('Palliative indicators'!U16="",0,1)</f>
        <v>0</v>
      </c>
    </row>
    <row r="12" spans="1:14" x14ac:dyDescent="0.25">
      <c r="B12" s="161"/>
      <c r="C12" s="161"/>
      <c r="D12" s="161"/>
      <c r="E12" s="161"/>
      <c r="F12" s="161"/>
      <c r="G12" s="161"/>
      <c r="H12" s="161"/>
      <c r="I12" s="161"/>
      <c r="J12" s="161"/>
      <c r="K12" s="161"/>
      <c r="L12" s="161"/>
      <c r="M12" s="161"/>
      <c r="N12" s="161"/>
    </row>
    <row r="13" spans="1:14" x14ac:dyDescent="0.25">
      <c r="B13" s="157"/>
      <c r="C13" s="158"/>
      <c r="D13" s="159"/>
      <c r="E13" s="159"/>
      <c r="F13" s="159"/>
      <c r="G13" s="159"/>
      <c r="H13" s="159"/>
      <c r="I13" s="159"/>
      <c r="J13" s="159"/>
      <c r="K13" s="159"/>
      <c r="L13" s="159"/>
      <c r="M13" s="159"/>
      <c r="N13" s="159"/>
    </row>
    <row r="14" spans="1:14" x14ac:dyDescent="0.25">
      <c r="A14" s="10" t="s">
        <v>177</v>
      </c>
      <c r="B14" s="194" t="s">
        <v>181</v>
      </c>
      <c r="C14" s="154" t="s">
        <v>80</v>
      </c>
      <c r="D14" s="155">
        <v>0</v>
      </c>
      <c r="E14" s="155">
        <v>1</v>
      </c>
      <c r="F14" s="155">
        <v>-100000000</v>
      </c>
      <c r="G14" s="155">
        <v>10000</v>
      </c>
      <c r="H14" s="155"/>
      <c r="I14" s="155">
        <v>0.6</v>
      </c>
      <c r="J14" s="155">
        <v>10000</v>
      </c>
      <c r="K14" s="155" t="str">
        <f>'Palliative indicators'!R29</f>
        <v>n.d.</v>
      </c>
      <c r="L14" s="156">
        <f>IF('Palliative indicators'!S27=Berechnung1!$G$3,5,IF('Palliative indicators'!S27=Berechnung1!$F$3,1,IF('Palliative indicators'!S27=Berechnung1!$E$3,1,IF('Palliative indicators'!S27=Berechnung1!$D$3,2,IF('Palliative indicators'!S27=Berechnung1!$C$3,3,IF('Palliative indicators'!S27=Berechnung1!$B$3,4,""))))))</f>
        <v>1</v>
      </c>
      <c r="M14" s="156">
        <f t="shared" si="0"/>
        <v>1</v>
      </c>
      <c r="N14" s="156">
        <f>IF('Palliative indicators'!U27="",0,1)</f>
        <v>0</v>
      </c>
    </row>
    <row r="15" spans="1:14" x14ac:dyDescent="0.25">
      <c r="B15" s="157"/>
      <c r="C15" s="158"/>
      <c r="D15" s="159"/>
      <c r="E15" s="159"/>
      <c r="F15" s="159"/>
      <c r="G15" s="159"/>
      <c r="H15" s="159"/>
      <c r="I15" s="159"/>
      <c r="J15" s="159"/>
      <c r="K15" s="159"/>
      <c r="L15" s="159"/>
      <c r="M15" s="159"/>
      <c r="N15" s="159"/>
    </row>
    <row r="16" spans="1:14" x14ac:dyDescent="0.25">
      <c r="B16" s="157"/>
      <c r="C16" s="158"/>
      <c r="D16" s="159"/>
      <c r="E16" s="159"/>
      <c r="F16" s="159"/>
      <c r="G16" s="159"/>
      <c r="H16" s="159"/>
      <c r="I16" s="159"/>
      <c r="J16" s="159"/>
      <c r="K16" s="159"/>
      <c r="L16" s="159"/>
      <c r="M16" s="159"/>
      <c r="N16" s="159"/>
    </row>
    <row r="17" spans="1:14" x14ac:dyDescent="0.25">
      <c r="A17" s="10" t="s">
        <v>177</v>
      </c>
      <c r="B17" s="194" t="s">
        <v>182</v>
      </c>
      <c r="C17" s="154" t="s">
        <v>80</v>
      </c>
      <c r="D17" s="155">
        <v>0</v>
      </c>
      <c r="E17" s="155">
        <v>1</v>
      </c>
      <c r="F17" s="155">
        <v>-100000000</v>
      </c>
      <c r="G17" s="155">
        <v>10000</v>
      </c>
      <c r="H17" s="155"/>
      <c r="I17" s="155">
        <v>0.6</v>
      </c>
      <c r="J17" s="155">
        <v>10000</v>
      </c>
      <c r="K17" s="155" t="str">
        <f>'Palliative indicators'!R40</f>
        <v>n.d.</v>
      </c>
      <c r="L17" s="156">
        <f>IF('Palliative indicators'!S38=Berechnung1!$G$3,5,IF('Palliative indicators'!S38=Berechnung1!$F$3,1,IF('Palliative indicators'!S38=Berechnung1!$E$3,1,IF('Palliative indicators'!S38=Berechnung1!$D$3,2,IF('Palliative indicators'!S38=Berechnung1!$C$3,3,IF('Palliative indicators'!S38=Berechnung1!$B$3,4,""))))))</f>
        <v>1</v>
      </c>
      <c r="M17" s="156">
        <f t="shared" si="0"/>
        <v>1</v>
      </c>
      <c r="N17" s="156">
        <f>IF('Palliative indicators'!U38="",0,1)</f>
        <v>0</v>
      </c>
    </row>
    <row r="18" spans="1:14" x14ac:dyDescent="0.25">
      <c r="B18" s="157"/>
      <c r="C18" s="158"/>
      <c r="D18" s="159"/>
      <c r="E18" s="159"/>
      <c r="F18" s="159"/>
      <c r="G18" s="159"/>
      <c r="H18" s="159"/>
      <c r="I18" s="159"/>
      <c r="J18" s="159"/>
      <c r="K18" s="159"/>
      <c r="L18" s="159"/>
      <c r="M18" s="159"/>
      <c r="N18" s="160"/>
    </row>
    <row r="19" spans="1:14" x14ac:dyDescent="0.25">
      <c r="B19" s="157"/>
      <c r="C19" s="158"/>
      <c r="D19" s="159"/>
      <c r="E19" s="159"/>
      <c r="F19" s="159"/>
      <c r="G19" s="159"/>
      <c r="H19" s="159"/>
      <c r="I19" s="159"/>
      <c r="J19" s="159"/>
      <c r="K19" s="159"/>
      <c r="L19" s="159"/>
      <c r="M19" s="159"/>
      <c r="N19" s="160"/>
    </row>
  </sheetData>
  <pageMargins left="0.7" right="0.7" top="0.78740157499999996" bottom="0.78740157499999996" header="0.3" footer="0.3"/>
  <pageSetup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5"/>
  <dimension ref="A1:K9"/>
  <sheetViews>
    <sheetView workbookViewId="0">
      <selection activeCell="B1" sqref="B1"/>
    </sheetView>
  </sheetViews>
  <sheetFormatPr defaultColWidth="9.140625" defaultRowHeight="12.75" x14ac:dyDescent="0.2"/>
  <cols>
    <col min="1" max="1" width="13.85546875" style="164" customWidth="1"/>
    <col min="2" max="4" width="24" style="164" customWidth="1"/>
    <col min="5" max="5" width="9.140625" style="164"/>
    <col min="6" max="6" width="46" style="164" customWidth="1"/>
    <col min="7" max="7" width="41.5703125" style="164" customWidth="1"/>
    <col min="8" max="8" width="10.140625" style="164" customWidth="1"/>
    <col min="9" max="11" width="24.5703125" style="164" customWidth="1"/>
    <col min="12" max="16384" width="9.140625" style="164"/>
  </cols>
  <sheetData>
    <row r="1" spans="1:11" x14ac:dyDescent="0.2">
      <c r="A1" s="91" t="s">
        <v>33</v>
      </c>
      <c r="B1" s="200"/>
    </row>
    <row r="2" spans="1:11" x14ac:dyDescent="0.2">
      <c r="A2" s="91" t="s">
        <v>0</v>
      </c>
      <c r="B2" s="92" t="str">
        <f>IF(Certcalculator!D6="","",Certcalculator!D6)</f>
        <v>Not listed</v>
      </c>
    </row>
    <row r="3" spans="1:11" x14ac:dyDescent="0.2">
      <c r="A3" s="91" t="s">
        <v>34</v>
      </c>
      <c r="B3" s="93" t="str">
        <f>IF(Certcalculator!M12=0,"",Certcalculator!M12)</f>
        <v/>
      </c>
    </row>
    <row r="6" spans="1:11" x14ac:dyDescent="0.2">
      <c r="A6" s="131" t="s">
        <v>30</v>
      </c>
      <c r="B6" s="131" t="s">
        <v>35</v>
      </c>
      <c r="C6" s="131" t="s">
        <v>36</v>
      </c>
      <c r="D6" s="131" t="s">
        <v>37</v>
      </c>
      <c r="E6" s="131" t="s">
        <v>38</v>
      </c>
      <c r="F6" s="131" t="s">
        <v>44</v>
      </c>
      <c r="G6" s="131" t="s">
        <v>45</v>
      </c>
      <c r="H6" s="131" t="s">
        <v>46</v>
      </c>
      <c r="I6" s="131" t="s">
        <v>47</v>
      </c>
      <c r="J6" s="131" t="s">
        <v>48</v>
      </c>
      <c r="K6" s="145" t="s">
        <v>49</v>
      </c>
    </row>
    <row r="7" spans="1:11" x14ac:dyDescent="0.2">
      <c r="A7" s="116" t="s">
        <v>180</v>
      </c>
      <c r="B7" s="130" t="str">
        <f>IF('Palliative indicators'!R16= "", "",'Palliative indicators'!R16)</f>
        <v/>
      </c>
      <c r="C7" s="130" t="str">
        <f>IF('Palliative indicators'!R17= "", "",'Palliative indicators'!R17)</f>
        <v/>
      </c>
      <c r="D7" s="193" t="str">
        <f>IF('Palliative indicators'!R18="","n.d.",IF('Palliative indicators'!R18="n.d.","n.d.",'Palliative indicators'!R18*100))</f>
        <v>n.d.</v>
      </c>
      <c r="E7" s="149">
        <f>Berechnung1!M11</f>
        <v>1</v>
      </c>
      <c r="F7" s="92" t="str">
        <f>IF('Palliative indicators'!T16=0,"",'Palliative indicators'!T16)</f>
        <v/>
      </c>
      <c r="G7" s="92" t="str">
        <f>IF('Palliative indicators'!U16=0,"",'Palliative indicators'!U16)</f>
        <v/>
      </c>
      <c r="H7" s="165">
        <f t="shared" ref="H7:H9" si="0">IF(G7="",0,"1")</f>
        <v>0</v>
      </c>
      <c r="I7" s="166" t="str">
        <f>IF('Palliative indicators'!F10="","",'Palliative indicators'!F10)</f>
        <v/>
      </c>
      <c r="J7" s="166" t="str">
        <f>IF('Palliative indicators'!L10="","",'Palliative indicators'!L10)</f>
        <v/>
      </c>
      <c r="K7" s="166" t="str">
        <f>IF(AND('Palliative indicators'!F12="",'Palliative indicators'!L12=""),"",CONCATENATE('Palliative indicators'!F12," / ",'Palliative indicators'!L12))</f>
        <v/>
      </c>
    </row>
    <row r="8" spans="1:11" x14ac:dyDescent="0.2">
      <c r="A8" s="116" t="s">
        <v>181</v>
      </c>
      <c r="B8" s="130" t="str">
        <f>IF('Palliative indicators'!R27= "", "",'Palliative indicators'!R27)</f>
        <v/>
      </c>
      <c r="C8" s="130" t="str">
        <f>IF('Palliative indicators'!R28= "", "",'Palliative indicators'!R28)</f>
        <v/>
      </c>
      <c r="D8" s="193" t="str">
        <f>IF('Palliative indicators'!R29="","n.d.",IF('Palliative indicators'!R29="n.d.","n.d.",'Palliative indicators'!R29*100))</f>
        <v>n.d.</v>
      </c>
      <c r="E8" s="149">
        <f>Berechnung1!M14</f>
        <v>1</v>
      </c>
      <c r="F8" s="92" t="str">
        <f>IF('Palliative indicators'!T27=0,"",'Palliative indicators'!T27)</f>
        <v/>
      </c>
      <c r="G8" s="92" t="str">
        <f>IF('Palliative indicators'!U27=0,"",'Palliative indicators'!U27)</f>
        <v/>
      </c>
      <c r="H8" s="165">
        <f t="shared" si="0"/>
        <v>0</v>
      </c>
      <c r="I8" s="166" t="str">
        <f>IF('Palliative indicators'!F21="","",'Palliative indicators'!F21)</f>
        <v/>
      </c>
      <c r="J8" s="166" t="str">
        <f>IF('Palliative indicators'!L21="","",'Palliative indicators'!L21)</f>
        <v/>
      </c>
      <c r="K8" s="166" t="str">
        <f>IF(AND('Palliative indicators'!F23="",'Palliative indicators'!L23=""),"",CONCATENATE('Palliative indicators'!F23," / ",'Palliative indicators'!L23))</f>
        <v/>
      </c>
    </row>
    <row r="9" spans="1:11" x14ac:dyDescent="0.2">
      <c r="A9" s="116" t="s">
        <v>182</v>
      </c>
      <c r="B9" s="130" t="str">
        <f>IF('Palliative indicators'!R38= "", "",'Palliative indicators'!R38)</f>
        <v/>
      </c>
      <c r="C9" s="130" t="str">
        <f>IF('Palliative indicators'!R39= "", "",'Palliative indicators'!R39)</f>
        <v/>
      </c>
      <c r="D9" s="193" t="str">
        <f>IF('Palliative indicators'!R40="","n.d.",IF('Palliative indicators'!R40="n.d.","n.d.",'Palliative indicators'!R40*100))</f>
        <v>n.d.</v>
      </c>
      <c r="E9" s="149">
        <f>Berechnung1!M17</f>
        <v>1</v>
      </c>
      <c r="F9" s="92" t="str">
        <f>IF('Palliative indicators'!T38=0,"",'Palliative indicators'!T38)</f>
        <v/>
      </c>
      <c r="G9" s="92" t="str">
        <f>IF('Palliative indicators'!U38=0,"",'Palliative indicators'!U38)</f>
        <v/>
      </c>
      <c r="H9" s="165">
        <f t="shared" si="0"/>
        <v>0</v>
      </c>
      <c r="I9" s="166" t="str">
        <f>IF('Palliative indicators'!F32="","",'Palliative indicators'!F32)</f>
        <v/>
      </c>
      <c r="J9" s="166" t="str">
        <f>IF('Palliative indicators'!L32="","",'Palliative indicators'!L32)</f>
        <v/>
      </c>
      <c r="K9" s="166" t="str">
        <f>IF(AND('Palliative indicators'!F34="",'Palliative indicators'!L34=""),"",CONCATENATE('Palliative indicators'!F34," / ",'Palliative indicators'!L34))</f>
        <v/>
      </c>
    </row>
  </sheetData>
  <pageMargins left="0.7" right="0.7" top="0.75" bottom="0.75" header="0.3" footer="0.3"/>
  <pageSetup orientation="portrait" horizontalDpi="300" verticalDpi="300"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11</vt:i4>
      </vt:variant>
    </vt:vector>
  </HeadingPairs>
  <TitlesOfParts>
    <vt:vector size="19" baseType="lpstr">
      <vt:lpstr>Certcalculator</vt:lpstr>
      <vt:lpstr>HilfstabelleB</vt:lpstr>
      <vt:lpstr>HilfstabelleSD</vt:lpstr>
      <vt:lpstr>HilfstabelleB3</vt:lpstr>
      <vt:lpstr>Palliative indicators</vt:lpstr>
      <vt:lpstr>Datenquelle</vt:lpstr>
      <vt:lpstr>Berechnung1</vt:lpstr>
      <vt:lpstr>HilfstabelleKB</vt:lpstr>
      <vt:lpstr>NachweisstufeAlle</vt:lpstr>
      <vt:lpstr>NachweisstufeMT</vt:lpstr>
      <vt:lpstr>NachweisstufeMTS</vt:lpstr>
      <vt:lpstr>NachweisstufeS</vt:lpstr>
      <vt:lpstr>NachweisstufeZT</vt:lpstr>
      <vt:lpstr>NachweisstufeZTS</vt:lpstr>
      <vt:lpstr>neu_ges</vt:lpstr>
      <vt:lpstr>Certcalculator!Print_Area</vt:lpstr>
      <vt:lpstr>'Palliative indicators'!Print_Area</vt:lpstr>
      <vt:lpstr>Print_Area</vt:lpstr>
      <vt:lpstr>RedZyk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DKG</dc:creator>
  <cp:lastModifiedBy>OnkoZert - Roxana Rentea</cp:lastModifiedBy>
  <cp:lastPrinted>2026-01-28T12:04:03Z</cp:lastPrinted>
  <dcterms:created xsi:type="dcterms:W3CDTF">2012-04-12T09:13:43Z</dcterms:created>
  <dcterms:modified xsi:type="dcterms:W3CDTF">2026-02-03T09:57:15Z</dcterms:modified>
</cp:coreProperties>
</file>